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s010112\h\03_土地対策担当\土地対策（H26更新）\02 地価公示\R8 地価公示\17 県HP\"/>
    </mc:Choice>
  </mc:AlternateContent>
  <xr:revisionPtr revIDLastSave="0" documentId="13_ncr:1_{1DF419BF-3862-42F2-B8BE-768B0C212345}" xr6:coauthVersionLast="47" xr6:coauthVersionMax="47" xr10:uidLastSave="{00000000-0000-0000-0000-000000000000}"/>
  <bookViews>
    <workbookView xWindow="-120" yWindow="-120" windowWidth="29040" windowHeight="15720" firstSheet="2" activeTab="2" xr2:uid="{985D823F-929F-493B-8D64-5537EE7FD02D}"/>
  </bookViews>
  <sheets>
    <sheet name="地価公示変動率推移表" sheetId="20" state="hidden" r:id="rId1"/>
    <sheet name="地価調査変動率推移表" sheetId="21" state="hidden" r:id="rId2"/>
    <sheet name="４　標準地公示価格一覧" sheetId="32" r:id="rId3"/>
    <sheet name="価格一覧表【税務署用】" sheetId="22" state="hidden" r:id="rId4"/>
    <sheet name="基礎データ" sheetId="2" state="hidden" r:id="rId5"/>
    <sheet name="kanji001データ" sheetId="3" state="hidden" r:id="rId6"/>
    <sheet name="kanji002データ" sheetId="4" state="hidden" r:id="rId7"/>
    <sheet name="kanji003データ" sheetId="5" state="hidden" r:id="rId8"/>
    <sheet name="kanji007データ" sheetId="6" state="hidden" r:id="rId9"/>
    <sheet name="前年基礎データ" sheetId="26" state="hidden" r:id="rId10"/>
    <sheet name="kanji001前年データ(R7K)" sheetId="27" state="hidden" r:id="rId11"/>
    <sheet name="kanji002前年データ(R7K)" sheetId="7" state="hidden" r:id="rId12"/>
    <sheet name="データ" sheetId="8" state="hidden" r:id="rId13"/>
  </sheets>
  <definedNames>
    <definedName name="_xlnm._FilterDatabase" localSheetId="5" hidden="1">kanji001データ!$A$1:$CD$201</definedName>
    <definedName name="_xlnm._FilterDatabase" localSheetId="10" hidden="1">'kanji001前年データ(R7K)'!$A$1:$CD$1</definedName>
    <definedName name="_xlnm._FilterDatabase" localSheetId="6" hidden="1">kanji002データ!$A$1:$AO$1</definedName>
    <definedName name="_xlnm._FilterDatabase" localSheetId="11" hidden="1">'kanji002前年データ(R7K)'!$A$1:$AO$1</definedName>
    <definedName name="_xlnm._FilterDatabase" localSheetId="7" hidden="1">kanji003データ!$A$1:$BU$401</definedName>
    <definedName name="_xlnm._FilterDatabase" localSheetId="8" hidden="1">kanji007データ!$A$1:$L$1</definedName>
    <definedName name="_xlnm._FilterDatabase" localSheetId="3" hidden="1">価格一覧表【税務署用】!$A$3:$J$202</definedName>
    <definedName name="_xlnm._FilterDatabase" localSheetId="4" hidden="1">基礎データ!$A$1:$BB$199</definedName>
    <definedName name="_xlnm._FilterDatabase" localSheetId="9" hidden="1">前年基礎データ!$A$1:$J$199</definedName>
    <definedName name="kanji001データ">kanji001データ!$A$2:$CD$201</definedName>
    <definedName name="kanji001前年データ">'kanji001前年データ(R7K)'!$A$2:$CD$200</definedName>
    <definedName name="kanji002データ">kanji002データ!$A$2:$AO$201</definedName>
    <definedName name="kanji002前年データ">'kanji002前年データ(R7K)'!$A$2:$AO$201</definedName>
    <definedName name="kanji003データ">kanji003データ!$A$2:$BU$401</definedName>
    <definedName name="kanji007データ">kanji007データ!$A$2:$L$53</definedName>
    <definedName name="_xlnm.Print_Area" localSheetId="2">'４　標準地公示価格一覧'!$A$1:$K$250</definedName>
    <definedName name="_xlnm.Print_Area" localSheetId="3">価格一覧表【税務署用】!$A$1:$J$204</definedName>
    <definedName name="_xlnm.Print_Titles" localSheetId="2">'４　標準地公示価格一覧'!$7:$8</definedName>
    <definedName name="_xlnm.Print_Titles" localSheetId="3">価格一覧表【税務署用】!$1:$4</definedName>
    <definedName name="意見価格">#REF!</definedName>
    <definedName name="意見価格前年変動率">#REF!</definedName>
    <definedName name="価格降順順位全用途確定">基礎データ!$AV$2:$AV$199</definedName>
    <definedName name="価格時点">地価公示変動率推移表!$D$1:$BB$1</definedName>
    <definedName name="価格順位全用途確定">基礎データ!$AT$2:$AT$199</definedName>
    <definedName name="幹事意見価格">基礎データ!$W$2:$W$199</definedName>
    <definedName name="基礎データ">基礎データ!$A$2:$BB$199</definedName>
    <definedName name="供給処理">データ!$N$14:$O$15</definedName>
    <definedName name="区域区分">データ!$K$18:$L$22</definedName>
    <definedName name="形状">データ!$H$24:$I$33</definedName>
    <definedName name="県平均変動率">地価公示変動率推移表!$D$3:$BB$9</definedName>
    <definedName name="県用途">地価公示変動率推移表!$C$3:$C$9</definedName>
    <definedName name="見込価格">#REF!</definedName>
    <definedName name="見込価格一覧データ">#REF!</definedName>
    <definedName name="見込価格前年変動率">#REF!</definedName>
    <definedName name="個性率">基礎データ!$AP$2:$AP$199</definedName>
    <definedName name="構造">データ!$A$55:$B$61</definedName>
    <definedName name="最高価格地等">基礎データ!$K$2:$K$199</definedName>
    <definedName name="市町村">データ!$D$2:$F$36</definedName>
    <definedName name="市町村名">基礎データ!$B$2:$B$199</definedName>
    <definedName name="選定区分">基礎データ!$AO$2:$AO$199</definedName>
    <definedName name="前年価格">前年基礎データ!$E$2:$E$199</definedName>
    <definedName name="前年価格1">基礎データ!$L$2:$L$199</definedName>
    <definedName name="前年価格集計用">基礎データ!$AN$2:$AN$199</definedName>
    <definedName name="前年価格順位">基礎データ!$M$2:$M$199</definedName>
    <definedName name="前年基礎データ">前年基礎データ!$A$2:$J$199</definedName>
    <definedName name="前年市町村名">前年基礎データ!$B$2:$B$199</definedName>
    <definedName name="前年地域名">前年基礎データ!$D$2:$D$199</definedName>
    <definedName name="前年同一市町内価格順位">基礎データ!$AJ$2:$AJ$199</definedName>
    <definedName name="前年平均変動率計算">基礎データ!$AM$2:$AM$199</definedName>
    <definedName name="前年変動率">前年基礎データ!$F$2:$F$199</definedName>
    <definedName name="前年変動率四捨五入無">前年基礎データ!$G$2:$G$199</definedName>
    <definedName name="前年変動率順位">前年基礎データ!$I$2:$I$199</definedName>
    <definedName name="前年用途">データ!$B$64:$C$68</definedName>
    <definedName name="前年用途区分">前年基礎データ!$C$2:$C$199</definedName>
    <definedName name="側道等接面状況">データ!$N$2:$O$6</definedName>
    <definedName name="代表標準地">基礎データ!$I$2:$I$199</definedName>
    <definedName name="地域名">基礎データ!$E$2:$E$199</definedName>
    <definedName name="道路の種類">データ!$K$2:$L$15</definedName>
    <definedName name="標準化補正">データ!$R$2:$S$76</definedName>
    <definedName name="標準地番号">基礎データ!$A$2:$A$199</definedName>
    <definedName name="評価員">データ!$A$2:$B$33</definedName>
    <definedName name="評価員名">データ!$B$2:$B$14</definedName>
    <definedName name="舗装">データ!$N$9:$O$11</definedName>
    <definedName name="方位">データ!$H$36:$I$44</definedName>
    <definedName name="防火地域">データ!$K$41:$L$43</definedName>
    <definedName name="本年価格降順順位コード">基礎データ!$AQ$2:$AQ$199</definedName>
    <definedName name="本年価格降順順位コード全用途">基礎データ!$AU$2:$AU$199</definedName>
    <definedName name="本年価格順位">基礎データ!$X$2:$X$199</definedName>
    <definedName name="本年価格順位コード">基礎データ!$Y$2:$Y$199</definedName>
    <definedName name="本年価格順位コード全用途">基礎データ!$AS$2:$AS$199</definedName>
    <definedName name="本年価格順位確定">基礎データ!$Z$2:$Z$199</definedName>
    <definedName name="本年価格順位降順確定">基礎データ!$AA$2:$AA$199</definedName>
    <definedName name="本年価格順位全用途">基礎データ!$AR$2:$AR$199</definedName>
    <definedName name="本年度変動率順位コード全用途">基礎データ!$AX$2:$AX$199</definedName>
    <definedName name="本年度変動率順位全用途">基礎データ!$AW$2:$AW$199</definedName>
    <definedName name="本年同一市町内価格順位">基礎データ!$AI$2:$AI$199</definedName>
    <definedName name="本年変動率">基礎データ!$AB$2:$AB$199</definedName>
    <definedName name="本年変動率四捨五入無">基礎データ!$AC$2:$AC$199</definedName>
    <definedName name="本年変動率順位">基礎データ!$AD$2:$AD$199</definedName>
    <definedName name="本年変動率順位コード">基礎データ!$AE$2:$AE$199</definedName>
    <definedName name="本年変動率順位確定">基礎データ!$AF$2:$AF$199</definedName>
    <definedName name="本年変動率順位確定全用途">基礎データ!$AY$2:$AY$199</definedName>
    <definedName name="本年変動率順位降順コード">基礎データ!$AG$2:$AG$199</definedName>
    <definedName name="本年変動率順位降順コード全用途">基礎データ!$AZ$2:$AZ$199</definedName>
    <definedName name="本年変動率順位降順確定">基礎データ!$AH$2:$AH$199</definedName>
    <definedName name="本年変動率順位降順確定全用途">基礎データ!$BA$2:$BA$199</definedName>
    <definedName name="用途">データ!$A$64:$C$72</definedName>
    <definedName name="用途区分">基礎データ!$C$2:$C$199</definedName>
    <definedName name="用途地域">データ!$K$25:$L$38</definedName>
    <definedName name="用途分類">データ!$H$2:$I$21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97" i="5" l="1"/>
  <c r="A1" i="22" l="1"/>
  <c r="U105" i="2"/>
  <c r="S106" i="2"/>
  <c r="U102" i="2"/>
  <c r="S109" i="2"/>
  <c r="U107" i="2"/>
  <c r="S103" i="2"/>
  <c r="S108" i="2"/>
  <c r="U106" i="2"/>
  <c r="S107" i="2"/>
  <c r="U108" i="2"/>
  <c r="U111" i="2"/>
  <c r="U109" i="2"/>
  <c r="S110" i="2"/>
  <c r="S105" i="2"/>
  <c r="U103" i="2"/>
  <c r="S111" i="2"/>
  <c r="S102" i="2"/>
  <c r="S104" i="2"/>
  <c r="U110" i="2"/>
  <c r="U104" i="2"/>
  <c r="W106" i="2" l="1"/>
  <c r="W107" i="2"/>
  <c r="W109" i="2"/>
  <c r="W110" i="2"/>
  <c r="W105" i="2"/>
  <c r="W108" i="2"/>
  <c r="W104" i="2"/>
  <c r="W111" i="2"/>
  <c r="W102" i="2"/>
  <c r="W103" i="2"/>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2" i="6"/>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3" i="5"/>
  <c r="A4" i="5"/>
  <c r="A5" i="5"/>
  <c r="A6" i="5"/>
  <c r="A7" i="5"/>
  <c r="A2" i="5"/>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2" i="4"/>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2" i="3"/>
  <c r="L4" i="2" l="1"/>
  <c r="C7" i="22" s="1"/>
  <c r="L2" i="2"/>
  <c r="C5" i="22" s="1"/>
  <c r="B2" i="2"/>
  <c r="G198" i="2"/>
  <c r="G190" i="2"/>
  <c r="G182" i="2"/>
  <c r="G174" i="2"/>
  <c r="G166" i="2"/>
  <c r="G158" i="2"/>
  <c r="G150" i="2"/>
  <c r="G142" i="2"/>
  <c r="G134" i="2"/>
  <c r="G126" i="2"/>
  <c r="G118" i="2"/>
  <c r="G110" i="2"/>
  <c r="G102" i="2"/>
  <c r="G94" i="2"/>
  <c r="G86" i="2"/>
  <c r="G78" i="2"/>
  <c r="G70" i="2"/>
  <c r="G62" i="2"/>
  <c r="G54" i="2"/>
  <c r="G46" i="2"/>
  <c r="G38" i="2"/>
  <c r="G30" i="2"/>
  <c r="G22" i="2"/>
  <c r="G14" i="2"/>
  <c r="G6" i="2"/>
  <c r="G188" i="2"/>
  <c r="G164" i="2"/>
  <c r="G156" i="2"/>
  <c r="G140" i="2"/>
  <c r="G108" i="2"/>
  <c r="G52" i="2"/>
  <c r="G20" i="2"/>
  <c r="F196" i="2"/>
  <c r="F116" i="2"/>
  <c r="F68" i="2"/>
  <c r="F28" i="2"/>
  <c r="F178" i="2"/>
  <c r="F138" i="2"/>
  <c r="F90" i="2"/>
  <c r="F58" i="2"/>
  <c r="F18" i="2"/>
  <c r="G177" i="2"/>
  <c r="G97" i="2"/>
  <c r="G41" i="2"/>
  <c r="F153" i="2"/>
  <c r="F121" i="2"/>
  <c r="F81" i="2"/>
  <c r="F65" i="2"/>
  <c r="F41" i="2"/>
  <c r="F25" i="2"/>
  <c r="F198" i="2"/>
  <c r="F190" i="2"/>
  <c r="F182" i="2"/>
  <c r="F174" i="2"/>
  <c r="F166" i="2"/>
  <c r="F158" i="2"/>
  <c r="F150" i="2"/>
  <c r="F142" i="2"/>
  <c r="F134" i="2"/>
  <c r="F126" i="2"/>
  <c r="F118" i="2"/>
  <c r="F110" i="2"/>
  <c r="F102" i="2"/>
  <c r="F94" i="2"/>
  <c r="F86" i="2"/>
  <c r="F78" i="2"/>
  <c r="F70" i="2"/>
  <c r="F62" i="2"/>
  <c r="F54" i="2"/>
  <c r="F46" i="2"/>
  <c r="F38" i="2"/>
  <c r="F30" i="2"/>
  <c r="F22" i="2"/>
  <c r="F14" i="2"/>
  <c r="F6" i="2"/>
  <c r="G196" i="2"/>
  <c r="G132" i="2"/>
  <c r="G100" i="2"/>
  <c r="G68" i="2"/>
  <c r="G28" i="2"/>
  <c r="F180" i="2"/>
  <c r="F148" i="2"/>
  <c r="F132" i="2"/>
  <c r="F108" i="2"/>
  <c r="F84" i="2"/>
  <c r="F60" i="2"/>
  <c r="F36" i="2"/>
  <c r="F4" i="2"/>
  <c r="F186" i="2"/>
  <c r="F122" i="2"/>
  <c r="F82" i="2"/>
  <c r="F34" i="2"/>
  <c r="F2" i="2"/>
  <c r="G153" i="2"/>
  <c r="G121" i="2"/>
  <c r="G81" i="2"/>
  <c r="G33" i="2"/>
  <c r="G197" i="2"/>
  <c r="G189" i="2"/>
  <c r="G181" i="2"/>
  <c r="G173" i="2"/>
  <c r="G165" i="2"/>
  <c r="G157" i="2"/>
  <c r="G149" i="2"/>
  <c r="G141" i="2"/>
  <c r="G133" i="2"/>
  <c r="G125" i="2"/>
  <c r="G117" i="2"/>
  <c r="G109" i="2"/>
  <c r="G101" i="2"/>
  <c r="G93" i="2"/>
  <c r="G85" i="2"/>
  <c r="G77" i="2"/>
  <c r="G69" i="2"/>
  <c r="G61" i="2"/>
  <c r="G53" i="2"/>
  <c r="G45" i="2"/>
  <c r="G37" i="2"/>
  <c r="G29" i="2"/>
  <c r="G21" i="2"/>
  <c r="G13" i="2"/>
  <c r="G5" i="2"/>
  <c r="G172" i="2"/>
  <c r="G124" i="2"/>
  <c r="G92" i="2"/>
  <c r="G60" i="2"/>
  <c r="G36" i="2"/>
  <c r="G12" i="2"/>
  <c r="F188" i="2"/>
  <c r="F164" i="2"/>
  <c r="F156" i="2"/>
  <c r="F140" i="2"/>
  <c r="F124" i="2"/>
  <c r="F92" i="2"/>
  <c r="F76" i="2"/>
  <c r="F44" i="2"/>
  <c r="F20" i="2"/>
  <c r="F106" i="2"/>
  <c r="F42" i="2"/>
  <c r="G161" i="2"/>
  <c r="G113" i="2"/>
  <c r="G73" i="2"/>
  <c r="G25" i="2"/>
  <c r="F177" i="2"/>
  <c r="F97" i="2"/>
  <c r="F49" i="2"/>
  <c r="F9" i="2"/>
  <c r="F197" i="2"/>
  <c r="F189" i="2"/>
  <c r="F181" i="2"/>
  <c r="F173" i="2"/>
  <c r="F165" i="2"/>
  <c r="F157" i="2"/>
  <c r="F149" i="2"/>
  <c r="F141" i="2"/>
  <c r="F133" i="2"/>
  <c r="F125" i="2"/>
  <c r="F117" i="2"/>
  <c r="F109" i="2"/>
  <c r="F101" i="2"/>
  <c r="F93" i="2"/>
  <c r="F85" i="2"/>
  <c r="F77" i="2"/>
  <c r="F69" i="2"/>
  <c r="F61" i="2"/>
  <c r="F53" i="2"/>
  <c r="F45" i="2"/>
  <c r="F37" i="2"/>
  <c r="F29" i="2"/>
  <c r="F21" i="2"/>
  <c r="F13" i="2"/>
  <c r="F5" i="2"/>
  <c r="G180" i="2"/>
  <c r="G148" i="2"/>
  <c r="G116" i="2"/>
  <c r="G84" i="2"/>
  <c r="G76" i="2"/>
  <c r="G44" i="2"/>
  <c r="G4" i="2"/>
  <c r="F172" i="2"/>
  <c r="F100" i="2"/>
  <c r="F52" i="2"/>
  <c r="F12" i="2"/>
  <c r="F170" i="2"/>
  <c r="F114" i="2"/>
  <c r="F66" i="2"/>
  <c r="F26" i="2"/>
  <c r="G169" i="2"/>
  <c r="G57" i="2"/>
  <c r="F169" i="2"/>
  <c r="F73" i="2"/>
  <c r="F17" i="2"/>
  <c r="G195" i="2"/>
  <c r="G187" i="2"/>
  <c r="G179" i="2"/>
  <c r="G171" i="2"/>
  <c r="G163" i="2"/>
  <c r="G155" i="2"/>
  <c r="G147" i="2"/>
  <c r="G139" i="2"/>
  <c r="G131" i="2"/>
  <c r="G123" i="2"/>
  <c r="G115" i="2"/>
  <c r="G107" i="2"/>
  <c r="G99" i="2"/>
  <c r="G91" i="2"/>
  <c r="G83" i="2"/>
  <c r="G75" i="2"/>
  <c r="G67" i="2"/>
  <c r="G59" i="2"/>
  <c r="G51" i="2"/>
  <c r="G43" i="2"/>
  <c r="G35" i="2"/>
  <c r="G27" i="2"/>
  <c r="G19" i="2"/>
  <c r="G11" i="2"/>
  <c r="G3" i="2"/>
  <c r="G194" i="2"/>
  <c r="G178" i="2"/>
  <c r="G170" i="2"/>
  <c r="G162" i="2"/>
  <c r="G154" i="2"/>
  <c r="G138" i="2"/>
  <c r="G130" i="2"/>
  <c r="G114" i="2"/>
  <c r="G106" i="2"/>
  <c r="G90" i="2"/>
  <c r="G74" i="2"/>
  <c r="G58" i="2"/>
  <c r="G42" i="2"/>
  <c r="G26" i="2"/>
  <c r="G10" i="2"/>
  <c r="F162" i="2"/>
  <c r="F130" i="2"/>
  <c r="F74" i="2"/>
  <c r="F10" i="2"/>
  <c r="G185" i="2"/>
  <c r="G65" i="2"/>
  <c r="G9" i="2"/>
  <c r="F193" i="2"/>
  <c r="F161" i="2"/>
  <c r="F145" i="2"/>
  <c r="F137" i="2"/>
  <c r="F129" i="2"/>
  <c r="F113" i="2"/>
  <c r="F195" i="2"/>
  <c r="F187" i="2"/>
  <c r="F179" i="2"/>
  <c r="F171" i="2"/>
  <c r="F163" i="2"/>
  <c r="F155" i="2"/>
  <c r="F147" i="2"/>
  <c r="F139" i="2"/>
  <c r="F131" i="2"/>
  <c r="F123" i="2"/>
  <c r="F115" i="2"/>
  <c r="F107" i="2"/>
  <c r="F99" i="2"/>
  <c r="F91" i="2"/>
  <c r="F83" i="2"/>
  <c r="F75" i="2"/>
  <c r="F67" i="2"/>
  <c r="F59" i="2"/>
  <c r="F51" i="2"/>
  <c r="F43" i="2"/>
  <c r="F35" i="2"/>
  <c r="F27" i="2"/>
  <c r="F19" i="2"/>
  <c r="F11" i="2"/>
  <c r="F3" i="2"/>
  <c r="G186" i="2"/>
  <c r="G146" i="2"/>
  <c r="G122" i="2"/>
  <c r="G98" i="2"/>
  <c r="G82" i="2"/>
  <c r="G66" i="2"/>
  <c r="G50" i="2"/>
  <c r="G34" i="2"/>
  <c r="G18" i="2"/>
  <c r="G2" i="2"/>
  <c r="F194" i="2"/>
  <c r="F154" i="2"/>
  <c r="F146" i="2"/>
  <c r="F98" i="2"/>
  <c r="F50" i="2"/>
  <c r="G193" i="2"/>
  <c r="G145" i="2"/>
  <c r="G137" i="2"/>
  <c r="G129" i="2"/>
  <c r="G105" i="2"/>
  <c r="G89" i="2"/>
  <c r="G49" i="2"/>
  <c r="G17" i="2"/>
  <c r="F185" i="2"/>
  <c r="F105" i="2"/>
  <c r="F57" i="2"/>
  <c r="F33" i="2"/>
  <c r="F192" i="2"/>
  <c r="F160" i="2"/>
  <c r="F128" i="2"/>
  <c r="F96" i="2"/>
  <c r="G64" i="2"/>
  <c r="G32" i="2"/>
  <c r="F31" i="2"/>
  <c r="F120" i="2"/>
  <c r="F88" i="2"/>
  <c r="G23" i="2"/>
  <c r="G176" i="2"/>
  <c r="F87" i="2"/>
  <c r="F112" i="2"/>
  <c r="F143" i="2"/>
  <c r="G168" i="2"/>
  <c r="F47" i="2"/>
  <c r="G8" i="2"/>
  <c r="F103" i="2"/>
  <c r="G160" i="2"/>
  <c r="F71" i="2"/>
  <c r="G191" i="2"/>
  <c r="G159" i="2"/>
  <c r="G127" i="2"/>
  <c r="G95" i="2"/>
  <c r="F64" i="2"/>
  <c r="F32" i="2"/>
  <c r="F63" i="2"/>
  <c r="G24" i="2"/>
  <c r="G183" i="2"/>
  <c r="G119" i="2"/>
  <c r="F24" i="2"/>
  <c r="F183" i="2"/>
  <c r="F119" i="2"/>
  <c r="G87" i="2"/>
  <c r="G144" i="2"/>
  <c r="F55" i="2"/>
  <c r="G143" i="2"/>
  <c r="F16" i="2"/>
  <c r="F175" i="2"/>
  <c r="F111" i="2"/>
  <c r="G79" i="2"/>
  <c r="G15" i="2"/>
  <c r="F79" i="2"/>
  <c r="G40" i="2"/>
  <c r="G167" i="2"/>
  <c r="F135" i="2"/>
  <c r="G7" i="2"/>
  <c r="F191" i="2"/>
  <c r="F159" i="2"/>
  <c r="F127" i="2"/>
  <c r="F95" i="2"/>
  <c r="G63" i="2"/>
  <c r="G31" i="2"/>
  <c r="F89" i="2"/>
  <c r="G88" i="2"/>
  <c r="G151" i="2"/>
  <c r="F56" i="2"/>
  <c r="F23" i="2"/>
  <c r="F176" i="2"/>
  <c r="F144" i="2"/>
  <c r="G80" i="2"/>
  <c r="F80" i="2"/>
  <c r="G47" i="2"/>
  <c r="F168" i="2"/>
  <c r="G103" i="2"/>
  <c r="F72" i="2"/>
  <c r="F8" i="2"/>
  <c r="F199" i="2"/>
  <c r="G39" i="2"/>
  <c r="G128" i="2"/>
  <c r="F39" i="2"/>
  <c r="G184" i="2"/>
  <c r="G152" i="2"/>
  <c r="G120" i="2"/>
  <c r="F184" i="2"/>
  <c r="F152" i="2"/>
  <c r="G56" i="2"/>
  <c r="F151" i="2"/>
  <c r="G55" i="2"/>
  <c r="G112" i="2"/>
  <c r="G48" i="2"/>
  <c r="G175" i="2"/>
  <c r="G111" i="2"/>
  <c r="F48" i="2"/>
  <c r="G104" i="2"/>
  <c r="F15" i="2"/>
  <c r="G199" i="2"/>
  <c r="G71" i="2"/>
  <c r="G192" i="2"/>
  <c r="F136" i="2"/>
  <c r="G135" i="2"/>
  <c r="F40" i="2"/>
  <c r="G96" i="2"/>
  <c r="G16" i="2"/>
  <c r="G136" i="2"/>
  <c r="F104" i="2"/>
  <c r="G72" i="2"/>
  <c r="F167" i="2"/>
  <c r="F7" i="2"/>
  <c r="G114" i="22"/>
  <c r="M114" i="22" s="1"/>
  <c r="G107" i="22"/>
  <c r="M107" i="22" s="1"/>
  <c r="G113" i="22"/>
  <c r="M113" i="22" s="1"/>
  <c r="G106" i="22"/>
  <c r="M106" i="22" s="1"/>
  <c r="G111" i="22"/>
  <c r="M111" i="22" s="1"/>
  <c r="G109" i="22"/>
  <c r="M109" i="22" s="1"/>
  <c r="G105" i="22"/>
  <c r="M105" i="22" s="1"/>
  <c r="G108" i="22"/>
  <c r="M108" i="22" s="1"/>
  <c r="G112" i="22"/>
  <c r="M112" i="22" s="1"/>
  <c r="G110" i="22"/>
  <c r="M110" i="22" s="1"/>
  <c r="I2" i="2"/>
  <c r="I3" i="2"/>
  <c r="AP3" i="2"/>
  <c r="CA6" i="5"/>
  <c r="CA13" i="5"/>
  <c r="BZ20" i="5"/>
  <c r="BZ27" i="5"/>
  <c r="BZ34" i="5"/>
  <c r="BZ41" i="5"/>
  <c r="CA48" i="5"/>
  <c r="BZ62" i="5"/>
  <c r="CA68" i="5"/>
  <c r="CA75" i="5"/>
  <c r="CA82" i="5"/>
  <c r="CA89" i="5"/>
  <c r="BZ103" i="5"/>
  <c r="CA110" i="5"/>
  <c r="BZ117" i="5"/>
  <c r="BZ124" i="5"/>
  <c r="BZ145" i="5"/>
  <c r="CA151" i="5"/>
  <c r="BZ159" i="5"/>
  <c r="CA165" i="5"/>
  <c r="CA172" i="5"/>
  <c r="BZ179" i="5"/>
  <c r="BZ186" i="5"/>
  <c r="CA193" i="5"/>
  <c r="CA28" i="5"/>
  <c r="BZ56" i="5"/>
  <c r="BZ77" i="5"/>
  <c r="CA104" i="5"/>
  <c r="BZ139" i="5"/>
  <c r="BZ174" i="5"/>
  <c r="BZ8" i="5"/>
  <c r="BZ29" i="5"/>
  <c r="BZ64" i="5"/>
  <c r="BZ84" i="5"/>
  <c r="BZ91" i="5"/>
  <c r="BZ98" i="5"/>
  <c r="CA112" i="5"/>
  <c r="CA132" i="5"/>
  <c r="CA174" i="5"/>
  <c r="BZ9" i="5"/>
  <c r="CA43" i="5"/>
  <c r="BZ85" i="5"/>
  <c r="CA119" i="5"/>
  <c r="CA140" i="5"/>
  <c r="BZ154" i="5"/>
  <c r="CA175" i="5"/>
  <c r="CA195" i="5"/>
  <c r="CA30" i="5"/>
  <c r="CA92" i="5"/>
  <c r="CA127" i="5"/>
  <c r="BZ6" i="5"/>
  <c r="CB6" i="5" s="1"/>
  <c r="BZ68" i="5"/>
  <c r="CA137" i="5"/>
  <c r="BZ14" i="5"/>
  <c r="CA20" i="5"/>
  <c r="CA27" i="5"/>
  <c r="CA34" i="5"/>
  <c r="CA41" i="5"/>
  <c r="BZ55" i="5"/>
  <c r="CA62" i="5"/>
  <c r="BZ69" i="5"/>
  <c r="BZ76" i="5"/>
  <c r="BZ97" i="5"/>
  <c r="CA103" i="5"/>
  <c r="BZ111" i="5"/>
  <c r="CA117" i="5"/>
  <c r="CA124" i="5"/>
  <c r="BZ131" i="5"/>
  <c r="BZ138" i="5"/>
  <c r="CA145" i="5"/>
  <c r="BZ152" i="5"/>
  <c r="CA159" i="5"/>
  <c r="BZ166" i="5"/>
  <c r="BZ173" i="5"/>
  <c r="CA179" i="5"/>
  <c r="CA186" i="5"/>
  <c r="CA7" i="5"/>
  <c r="CA21" i="5"/>
  <c r="BZ42" i="5"/>
  <c r="BZ70" i="5"/>
  <c r="CA90" i="5"/>
  <c r="CA125" i="5"/>
  <c r="CA160" i="5"/>
  <c r="CA194" i="5"/>
  <c r="CA15" i="5"/>
  <c r="CA42" i="5"/>
  <c r="CA77" i="5"/>
  <c r="CA139" i="5"/>
  <c r="BZ181" i="5"/>
  <c r="BZ30" i="5"/>
  <c r="CA50" i="5"/>
  <c r="CA78" i="5"/>
  <c r="BZ127" i="5"/>
  <c r="BZ147" i="5"/>
  <c r="BZ182" i="5"/>
  <c r="BZ79" i="5"/>
  <c r="CA113" i="5"/>
  <c r="CA147" i="5"/>
  <c r="CA168" i="5"/>
  <c r="CA40" i="5"/>
  <c r="BZ151" i="5"/>
  <c r="BZ7" i="5"/>
  <c r="CA14" i="5"/>
  <c r="BZ21" i="5"/>
  <c r="BZ28" i="5"/>
  <c r="CB28" i="5" s="1"/>
  <c r="BZ49" i="5"/>
  <c r="CA55" i="5"/>
  <c r="BZ63" i="5"/>
  <c r="CA69" i="5"/>
  <c r="CA76" i="5"/>
  <c r="BZ83" i="5"/>
  <c r="BZ90" i="5"/>
  <c r="CA97" i="5"/>
  <c r="BZ104" i="5"/>
  <c r="CA111" i="5"/>
  <c r="BZ118" i="5"/>
  <c r="BZ125" i="5"/>
  <c r="CA131" i="5"/>
  <c r="CA138" i="5"/>
  <c r="CA152" i="5"/>
  <c r="BZ160" i="5"/>
  <c r="CA166" i="5"/>
  <c r="CA173" i="5"/>
  <c r="BZ180" i="5"/>
  <c r="BZ187" i="5"/>
  <c r="BZ194" i="5"/>
  <c r="BZ15" i="5"/>
  <c r="BZ35" i="5"/>
  <c r="CA49" i="5"/>
  <c r="CA63" i="5"/>
  <c r="CA83" i="5"/>
  <c r="BZ112" i="5"/>
  <c r="CA118" i="5"/>
  <c r="BZ132" i="5"/>
  <c r="CB132" i="5" s="1"/>
  <c r="BZ146" i="5"/>
  <c r="BZ153" i="5"/>
  <c r="CA180" i="5"/>
  <c r="CA187" i="5"/>
  <c r="BZ22" i="5"/>
  <c r="CA35" i="5"/>
  <c r="CA56" i="5"/>
  <c r="CA70" i="5"/>
  <c r="BZ105" i="5"/>
  <c r="BZ126" i="5"/>
  <c r="CA146" i="5"/>
  <c r="CA153" i="5"/>
  <c r="BZ167" i="5"/>
  <c r="BZ188" i="5"/>
  <c r="CB188" i="5" s="1"/>
  <c r="CA16" i="5"/>
  <c r="CA36" i="5"/>
  <c r="CA57" i="5"/>
  <c r="BZ71" i="5"/>
  <c r="BZ92" i="5"/>
  <c r="BZ113" i="5"/>
  <c r="CA133" i="5"/>
  <c r="BZ168" i="5"/>
  <c r="BZ189" i="5"/>
  <c r="BZ23" i="5"/>
  <c r="BZ65" i="5"/>
  <c r="CA85" i="5"/>
  <c r="BZ106" i="5"/>
  <c r="BZ134" i="5"/>
  <c r="CA154" i="5"/>
  <c r="CA19" i="5"/>
  <c r="BZ75" i="5"/>
  <c r="CA123" i="5"/>
  <c r="BZ165" i="5"/>
  <c r="BZ193" i="5"/>
  <c r="CB193" i="5" s="1"/>
  <c r="CA196" i="5"/>
  <c r="CA182" i="5"/>
  <c r="CA8" i="5"/>
  <c r="BZ16" i="5"/>
  <c r="CA22" i="5"/>
  <c r="CA29" i="5"/>
  <c r="CB29" i="5" s="1"/>
  <c r="BZ36" i="5"/>
  <c r="BZ43" i="5"/>
  <c r="BZ50" i="5"/>
  <c r="BZ57" i="5"/>
  <c r="CA64" i="5"/>
  <c r="BZ78" i="5"/>
  <c r="CA84" i="5"/>
  <c r="CA91" i="5"/>
  <c r="CA98" i="5"/>
  <c r="CA105" i="5"/>
  <c r="BZ119" i="5"/>
  <c r="CA126" i="5"/>
  <c r="BZ133" i="5"/>
  <c r="CB133" i="5" s="1"/>
  <c r="BZ140" i="5"/>
  <c r="CB140" i="5" s="1"/>
  <c r="BZ161" i="5"/>
  <c r="CA167" i="5"/>
  <c r="BZ175" i="5"/>
  <c r="CB175" i="5" s="1"/>
  <c r="CA181" i="5"/>
  <c r="CA188" i="5"/>
  <c r="BZ195" i="5"/>
  <c r="CA161" i="5"/>
  <c r="BZ44" i="5"/>
  <c r="BZ120" i="5"/>
  <c r="BZ176" i="5"/>
  <c r="CA26" i="5"/>
  <c r="BZ82" i="5"/>
  <c r="CA130" i="5"/>
  <c r="CA9" i="5"/>
  <c r="BZ37" i="5"/>
  <c r="CA71" i="5"/>
  <c r="BZ99" i="5"/>
  <c r="BZ141" i="5"/>
  <c r="CA189" i="5"/>
  <c r="BZ13" i="5"/>
  <c r="CA54" i="5"/>
  <c r="CA116" i="5"/>
  <c r="BZ17" i="5"/>
  <c r="CA23" i="5"/>
  <c r="BZ31" i="5"/>
  <c r="CA37" i="5"/>
  <c r="CA44" i="5"/>
  <c r="BZ51" i="5"/>
  <c r="BZ58" i="5"/>
  <c r="CA65" i="5"/>
  <c r="BZ72" i="5"/>
  <c r="CA79" i="5"/>
  <c r="BZ86" i="5"/>
  <c r="BZ93" i="5"/>
  <c r="CA99" i="5"/>
  <c r="CA106" i="5"/>
  <c r="CA120" i="5"/>
  <c r="BZ128" i="5"/>
  <c r="CA134" i="5"/>
  <c r="CA141" i="5"/>
  <c r="BZ148" i="5"/>
  <c r="BZ155" i="5"/>
  <c r="BZ162" i="5"/>
  <c r="BZ169" i="5"/>
  <c r="CA176" i="5"/>
  <c r="BZ190" i="5"/>
  <c r="BZ196" i="5"/>
  <c r="BZ3" i="5"/>
  <c r="BZ10" i="5"/>
  <c r="CA17" i="5"/>
  <c r="BZ24" i="5"/>
  <c r="CA31" i="5"/>
  <c r="BZ38" i="5"/>
  <c r="BZ45" i="5"/>
  <c r="CA51" i="5"/>
  <c r="CA58" i="5"/>
  <c r="CA72" i="5"/>
  <c r="BZ80" i="5"/>
  <c r="CA86" i="5"/>
  <c r="CA93" i="5"/>
  <c r="BZ100" i="5"/>
  <c r="BZ107" i="5"/>
  <c r="BZ114" i="5"/>
  <c r="BZ121" i="5"/>
  <c r="CA128" i="5"/>
  <c r="BZ142" i="5"/>
  <c r="CA148" i="5"/>
  <c r="CA155" i="5"/>
  <c r="CA162" i="5"/>
  <c r="CA169" i="5"/>
  <c r="BZ183" i="5"/>
  <c r="CA190" i="5"/>
  <c r="CA61" i="5"/>
  <c r="CA3" i="5"/>
  <c r="CA10" i="5"/>
  <c r="CA24" i="5"/>
  <c r="BZ32" i="5"/>
  <c r="CA38" i="5"/>
  <c r="CA45" i="5"/>
  <c r="BZ52" i="5"/>
  <c r="BZ59" i="5"/>
  <c r="BZ66" i="5"/>
  <c r="BZ73" i="5"/>
  <c r="CA80" i="5"/>
  <c r="BZ94" i="5"/>
  <c r="CA100" i="5"/>
  <c r="CA107" i="5"/>
  <c r="CA114" i="5"/>
  <c r="CA121" i="5"/>
  <c r="BZ135" i="5"/>
  <c r="CA142" i="5"/>
  <c r="BZ149" i="5"/>
  <c r="BZ156" i="5"/>
  <c r="BZ177" i="5"/>
  <c r="CA183" i="5"/>
  <c r="BZ191" i="5"/>
  <c r="BZ143" i="5"/>
  <c r="CA156" i="5"/>
  <c r="BZ170" i="5"/>
  <c r="BZ184" i="5"/>
  <c r="CA2" i="5"/>
  <c r="BZ157" i="5"/>
  <c r="CA184" i="5"/>
  <c r="BZ5" i="5"/>
  <c r="CA39" i="5"/>
  <c r="CA60" i="5"/>
  <c r="BZ74" i="5"/>
  <c r="CB74" i="5" s="1"/>
  <c r="BZ88" i="5"/>
  <c r="BZ109" i="5"/>
  <c r="BZ144" i="5"/>
  <c r="BZ164" i="5"/>
  <c r="BZ178" i="5"/>
  <c r="CA12" i="5"/>
  <c r="CA33" i="5"/>
  <c r="BZ54" i="5"/>
  <c r="CA74" i="5"/>
  <c r="CA102" i="5"/>
  <c r="BZ123" i="5"/>
  <c r="CA144" i="5"/>
  <c r="CA171" i="5"/>
  <c r="BZ48" i="5"/>
  <c r="BZ110" i="5"/>
  <c r="BZ172" i="5"/>
  <c r="BZ4" i="5"/>
  <c r="BZ11" i="5"/>
  <c r="BZ18" i="5"/>
  <c r="BZ25" i="5"/>
  <c r="CA32" i="5"/>
  <c r="BZ46" i="5"/>
  <c r="CA52" i="5"/>
  <c r="CA59" i="5"/>
  <c r="CA66" i="5"/>
  <c r="CA73" i="5"/>
  <c r="BZ87" i="5"/>
  <c r="CA94" i="5"/>
  <c r="BZ101" i="5"/>
  <c r="BZ108" i="5"/>
  <c r="BZ129" i="5"/>
  <c r="CA135" i="5"/>
  <c r="CA149" i="5"/>
  <c r="BZ163" i="5"/>
  <c r="CA177" i="5"/>
  <c r="CA191" i="5"/>
  <c r="CA163" i="5"/>
  <c r="BZ192" i="5"/>
  <c r="BZ33" i="5"/>
  <c r="CB33" i="5" s="1"/>
  <c r="CA53" i="5"/>
  <c r="BZ67" i="5"/>
  <c r="CA95" i="5"/>
  <c r="CA115" i="5"/>
  <c r="CA136" i="5"/>
  <c r="CA157" i="5"/>
  <c r="BZ185" i="5"/>
  <c r="CA5" i="5"/>
  <c r="BZ26" i="5"/>
  <c r="CB26" i="5" s="1"/>
  <c r="CA47" i="5"/>
  <c r="CA67" i="5"/>
  <c r="CA88" i="5"/>
  <c r="CA109" i="5"/>
  <c r="BZ130" i="5"/>
  <c r="CA164" i="5"/>
  <c r="CA185" i="5"/>
  <c r="CA96" i="5"/>
  <c r="CA4" i="5"/>
  <c r="CA11" i="5"/>
  <c r="CA18" i="5"/>
  <c r="CA25" i="5"/>
  <c r="BZ39" i="5"/>
  <c r="CA46" i="5"/>
  <c r="BZ53" i="5"/>
  <c r="BZ60" i="5"/>
  <c r="BZ81" i="5"/>
  <c r="CA87" i="5"/>
  <c r="BZ95" i="5"/>
  <c r="CA101" i="5"/>
  <c r="CA108" i="5"/>
  <c r="BZ115" i="5"/>
  <c r="BZ122" i="5"/>
  <c r="CA129" i="5"/>
  <c r="BZ136" i="5"/>
  <c r="CA143" i="5"/>
  <c r="BZ150" i="5"/>
  <c r="CA170" i="5"/>
  <c r="BZ2" i="5"/>
  <c r="CB2" i="5" s="1"/>
  <c r="BZ12" i="5"/>
  <c r="BZ47" i="5"/>
  <c r="CA81" i="5"/>
  <c r="BZ102" i="5"/>
  <c r="CB102" i="5" s="1"/>
  <c r="CA122" i="5"/>
  <c r="CA150" i="5"/>
  <c r="BZ171" i="5"/>
  <c r="CA192" i="5"/>
  <c r="BZ19" i="5"/>
  <c r="BZ40" i="5"/>
  <c r="BZ61" i="5"/>
  <c r="BZ96" i="5"/>
  <c r="BZ116" i="5"/>
  <c r="BZ137" i="5"/>
  <c r="BZ158" i="5"/>
  <c r="CA178" i="5"/>
  <c r="BZ89" i="5"/>
  <c r="CA158" i="5"/>
  <c r="AK3" i="2"/>
  <c r="AL2" i="2"/>
  <c r="AK2" i="2"/>
  <c r="O2" i="2"/>
  <c r="D5" i="22" s="1"/>
  <c r="O3" i="2"/>
  <c r="D6" i="22" s="1"/>
  <c r="E2" i="2"/>
  <c r="I199" i="2"/>
  <c r="I183" i="2"/>
  <c r="I167" i="2"/>
  <c r="I151" i="2"/>
  <c r="I135" i="2"/>
  <c r="I119" i="2"/>
  <c r="I103" i="2"/>
  <c r="I87" i="2"/>
  <c r="I71" i="2"/>
  <c r="I55" i="2"/>
  <c r="I39" i="2"/>
  <c r="I23" i="2"/>
  <c r="I6" i="2"/>
  <c r="I181" i="2"/>
  <c r="I165" i="2"/>
  <c r="I149" i="2"/>
  <c r="I117" i="2"/>
  <c r="I101" i="2"/>
  <c r="I69" i="2"/>
  <c r="I53" i="2"/>
  <c r="I21" i="2"/>
  <c r="I196" i="2"/>
  <c r="I164" i="2"/>
  <c r="I132" i="2"/>
  <c r="I100" i="2"/>
  <c r="I68" i="2"/>
  <c r="I36" i="2"/>
  <c r="I179" i="2"/>
  <c r="I147" i="2"/>
  <c r="I115" i="2"/>
  <c r="I83" i="2"/>
  <c r="I51" i="2"/>
  <c r="I19" i="2"/>
  <c r="I50" i="2"/>
  <c r="I18" i="2"/>
  <c r="I177" i="2"/>
  <c r="I145" i="2"/>
  <c r="I113" i="2"/>
  <c r="I65" i="2"/>
  <c r="I17" i="2"/>
  <c r="I62" i="2"/>
  <c r="I93" i="2"/>
  <c r="I172" i="2"/>
  <c r="I92" i="2"/>
  <c r="I12" i="2"/>
  <c r="I11" i="2"/>
  <c r="I138" i="2"/>
  <c r="I42" i="2"/>
  <c r="I121" i="2"/>
  <c r="I25" i="2"/>
  <c r="I198" i="2"/>
  <c r="I182" i="2"/>
  <c r="I166" i="2"/>
  <c r="I150" i="2"/>
  <c r="I134" i="2"/>
  <c r="I118" i="2"/>
  <c r="I102" i="2"/>
  <c r="I86" i="2"/>
  <c r="I70" i="2"/>
  <c r="I54" i="2"/>
  <c r="I38" i="2"/>
  <c r="I22" i="2"/>
  <c r="I5" i="2"/>
  <c r="I197" i="2"/>
  <c r="I133" i="2"/>
  <c r="I85" i="2"/>
  <c r="I37" i="2"/>
  <c r="I4" i="2"/>
  <c r="I180" i="2"/>
  <c r="I148" i="2"/>
  <c r="I116" i="2"/>
  <c r="I84" i="2"/>
  <c r="I52" i="2"/>
  <c r="I20" i="2"/>
  <c r="I195" i="2"/>
  <c r="I163" i="2"/>
  <c r="I131" i="2"/>
  <c r="I99" i="2"/>
  <c r="I67" i="2"/>
  <c r="I35" i="2"/>
  <c r="I82" i="2"/>
  <c r="I34" i="2"/>
  <c r="I193" i="2"/>
  <c r="I129" i="2"/>
  <c r="I97" i="2"/>
  <c r="I49" i="2"/>
  <c r="I78" i="2"/>
  <c r="I125" i="2"/>
  <c r="I13" i="2"/>
  <c r="I108" i="2"/>
  <c r="I28" i="2"/>
  <c r="I59" i="2"/>
  <c r="I170" i="2"/>
  <c r="I26" i="2"/>
  <c r="I73" i="2"/>
  <c r="I9" i="2"/>
  <c r="I77" i="2"/>
  <c r="I90" i="2"/>
  <c r="I105" i="2"/>
  <c r="I194" i="2"/>
  <c r="I178" i="2"/>
  <c r="I162" i="2"/>
  <c r="I146" i="2"/>
  <c r="I130" i="2"/>
  <c r="I114" i="2"/>
  <c r="I98" i="2"/>
  <c r="I66" i="2"/>
  <c r="I7" i="2"/>
  <c r="I161" i="2"/>
  <c r="I81" i="2"/>
  <c r="I33" i="2"/>
  <c r="I46" i="2"/>
  <c r="I109" i="2"/>
  <c r="I124" i="2"/>
  <c r="I44" i="2"/>
  <c r="I27" i="2"/>
  <c r="I106" i="2"/>
  <c r="I185" i="2"/>
  <c r="I192" i="2"/>
  <c r="I176" i="2"/>
  <c r="I160" i="2"/>
  <c r="I144" i="2"/>
  <c r="I128" i="2"/>
  <c r="I112" i="2"/>
  <c r="I96" i="2"/>
  <c r="I80" i="2"/>
  <c r="I64" i="2"/>
  <c r="I48" i="2"/>
  <c r="I32" i="2"/>
  <c r="I16" i="2"/>
  <c r="I191" i="2"/>
  <c r="I159" i="2"/>
  <c r="I143" i="2"/>
  <c r="I127" i="2"/>
  <c r="I111" i="2"/>
  <c r="I95" i="2"/>
  <c r="I79" i="2"/>
  <c r="I63" i="2"/>
  <c r="I31" i="2"/>
  <c r="I15" i="2"/>
  <c r="I190" i="2"/>
  <c r="I158" i="2"/>
  <c r="I126" i="2"/>
  <c r="I94" i="2"/>
  <c r="I14" i="2"/>
  <c r="I45" i="2"/>
  <c r="I156" i="2"/>
  <c r="I60" i="2"/>
  <c r="I43" i="2"/>
  <c r="I186" i="2"/>
  <c r="I10" i="2"/>
  <c r="I57" i="2"/>
  <c r="I175" i="2"/>
  <c r="I47" i="2"/>
  <c r="I174" i="2"/>
  <c r="I142" i="2"/>
  <c r="I110" i="2"/>
  <c r="I30" i="2"/>
  <c r="I61" i="2"/>
  <c r="I140" i="2"/>
  <c r="I76" i="2"/>
  <c r="I75" i="2"/>
  <c r="I154" i="2"/>
  <c r="I74" i="2"/>
  <c r="I137" i="2"/>
  <c r="I41" i="2"/>
  <c r="I189" i="2"/>
  <c r="I173" i="2"/>
  <c r="I157" i="2"/>
  <c r="I141" i="2"/>
  <c r="I29" i="2"/>
  <c r="I91" i="2"/>
  <c r="I122" i="2"/>
  <c r="I169" i="2"/>
  <c r="I188" i="2"/>
  <c r="I89" i="2"/>
  <c r="I187" i="2"/>
  <c r="I171" i="2"/>
  <c r="I155" i="2"/>
  <c r="I139" i="2"/>
  <c r="I123" i="2"/>
  <c r="I107" i="2"/>
  <c r="I58" i="2"/>
  <c r="I153" i="2"/>
  <c r="I184" i="2"/>
  <c r="I168" i="2"/>
  <c r="I152" i="2"/>
  <c r="I136" i="2"/>
  <c r="I120" i="2"/>
  <c r="I104" i="2"/>
  <c r="I88" i="2"/>
  <c r="I72" i="2"/>
  <c r="I56" i="2"/>
  <c r="I40" i="2"/>
  <c r="I24" i="2"/>
  <c r="I8" i="2"/>
  <c r="CB181" i="5" l="1"/>
  <c r="CB180" i="5"/>
  <c r="CB81" i="5"/>
  <c r="CB5" i="5"/>
  <c r="CB80" i="5"/>
  <c r="CB131" i="5"/>
  <c r="CB31" i="5"/>
  <c r="CB9" i="5"/>
  <c r="CB62" i="5"/>
  <c r="CB69" i="5"/>
  <c r="CB88" i="5"/>
  <c r="CB30" i="5"/>
  <c r="CB172" i="5"/>
  <c r="CB164" i="5"/>
  <c r="CB58" i="5"/>
  <c r="CB92" i="5"/>
  <c r="CB160" i="5"/>
  <c r="CB68" i="5"/>
  <c r="CB169" i="5"/>
  <c r="CB51" i="5"/>
  <c r="CB153" i="5"/>
  <c r="CB27" i="5"/>
  <c r="CB165" i="5"/>
  <c r="CB146" i="5"/>
  <c r="CB40" i="5"/>
  <c r="CB194" i="5"/>
  <c r="CB19" i="5"/>
  <c r="CB162" i="5"/>
  <c r="CB20" i="5"/>
  <c r="CB120" i="5"/>
  <c r="CB84" i="5"/>
  <c r="CB125" i="5"/>
  <c r="CB151" i="5"/>
  <c r="CB90" i="5"/>
  <c r="CB54" i="5"/>
  <c r="CB115" i="5"/>
  <c r="CB192" i="5"/>
  <c r="CB46" i="5"/>
  <c r="CB143" i="5"/>
  <c r="CB10" i="5"/>
  <c r="CB86" i="5"/>
  <c r="CB161" i="5"/>
  <c r="CB127" i="5"/>
  <c r="CB154" i="5"/>
  <c r="CB103" i="5"/>
  <c r="CB163" i="5"/>
  <c r="CB178" i="5"/>
  <c r="CB168" i="5"/>
  <c r="CB63" i="5"/>
  <c r="CB130" i="5"/>
  <c r="CB101" i="5"/>
  <c r="CB114" i="5"/>
  <c r="CB179" i="5"/>
  <c r="CB95" i="5"/>
  <c r="CB113" i="5"/>
  <c r="CB49" i="5"/>
  <c r="CB25" i="5"/>
  <c r="CB45" i="5"/>
  <c r="CB196" i="5"/>
  <c r="CB72" i="5"/>
  <c r="CB18" i="5"/>
  <c r="CB144" i="5"/>
  <c r="CB135" i="5"/>
  <c r="CB176" i="5"/>
  <c r="CB91" i="5"/>
  <c r="CB123" i="5"/>
  <c r="CB71" i="5"/>
  <c r="CB89" i="5"/>
  <c r="CB48" i="5"/>
  <c r="CB138" i="5"/>
  <c r="CB44" i="5"/>
  <c r="CB78" i="5"/>
  <c r="CB112" i="5"/>
  <c r="CB137" i="5"/>
  <c r="CB104" i="5"/>
  <c r="CB57" i="5"/>
  <c r="CB134" i="5"/>
  <c r="CB53" i="5"/>
  <c r="CB59" i="5"/>
  <c r="CB170" i="5"/>
  <c r="CB73" i="5"/>
  <c r="CB148" i="5"/>
  <c r="CB24" i="5"/>
  <c r="CB65" i="5"/>
  <c r="CB105" i="5"/>
  <c r="CB15" i="5"/>
  <c r="CB83" i="5"/>
  <c r="CB182" i="5"/>
  <c r="CB42" i="5"/>
  <c r="CB97" i="5"/>
  <c r="CB8" i="5"/>
  <c r="CB122" i="5"/>
  <c r="CB52" i="5"/>
  <c r="CB66" i="5"/>
  <c r="CB142" i="5"/>
  <c r="CB93" i="5"/>
  <c r="CB141" i="5"/>
  <c r="CB23" i="5"/>
  <c r="CB21" i="5"/>
  <c r="CB76" i="5"/>
  <c r="CB174" i="5"/>
  <c r="CB191" i="5"/>
  <c r="CB121" i="5"/>
  <c r="CB3" i="5"/>
  <c r="CB16" i="5"/>
  <c r="CB177" i="5"/>
  <c r="CB190" i="5"/>
  <c r="CB187" i="5"/>
  <c r="CB173" i="5"/>
  <c r="CB85" i="5"/>
  <c r="CB56" i="5"/>
  <c r="CB75" i="5"/>
  <c r="CB99" i="5"/>
  <c r="CB109" i="5"/>
  <c r="CB156" i="5"/>
  <c r="CB32" i="5"/>
  <c r="CB119" i="5"/>
  <c r="CB166" i="5"/>
  <c r="CB43" i="5"/>
  <c r="CB139" i="5"/>
  <c r="CB60" i="5"/>
  <c r="CB77" i="5"/>
  <c r="CB152" i="5"/>
  <c r="CB186" i="5"/>
  <c r="CB22" i="5"/>
  <c r="CB37" i="5"/>
  <c r="CB36" i="5"/>
  <c r="CB7" i="5"/>
  <c r="CB14" i="5"/>
  <c r="CB41" i="5"/>
  <c r="CB61" i="5"/>
  <c r="CB34" i="5"/>
  <c r="CB198" i="5"/>
  <c r="CC198" i="5" s="1"/>
  <c r="CB171" i="5"/>
  <c r="CB118" i="5"/>
  <c r="CB98" i="5"/>
  <c r="CB55" i="5"/>
  <c r="CB82" i="5"/>
  <c r="CB129" i="5"/>
  <c r="CB158" i="5"/>
  <c r="CB107" i="5"/>
  <c r="CB183" i="5"/>
  <c r="CB17" i="5"/>
  <c r="CB167" i="5"/>
  <c r="CB159" i="5"/>
  <c r="CB149" i="5"/>
  <c r="CB110" i="5"/>
  <c r="CB12" i="5"/>
  <c r="CB150" i="5"/>
  <c r="CB87" i="5"/>
  <c r="CB157" i="5"/>
  <c r="CB100" i="5"/>
  <c r="CB128" i="5"/>
  <c r="CB116" i="5"/>
  <c r="CB195" i="5"/>
  <c r="CB147" i="5"/>
  <c r="CB117" i="5"/>
  <c r="CB13" i="5"/>
  <c r="CB47" i="5"/>
  <c r="CB185" i="5"/>
  <c r="CB39" i="5"/>
  <c r="CB11" i="5"/>
  <c r="CB94" i="5"/>
  <c r="CB38" i="5"/>
  <c r="CB50" i="5"/>
  <c r="CB106" i="5"/>
  <c r="CB111" i="5"/>
  <c r="CB64" i="5"/>
  <c r="CB145" i="5"/>
  <c r="CB189" i="5"/>
  <c r="CB108" i="5"/>
  <c r="CB96" i="5"/>
  <c r="CB136" i="5"/>
  <c r="CB4" i="5"/>
  <c r="CB67" i="5"/>
  <c r="CB184" i="5"/>
  <c r="CB155" i="5"/>
  <c r="CB126" i="5"/>
  <c r="CB35" i="5"/>
  <c r="CB79" i="5"/>
  <c r="CB70" i="5"/>
  <c r="CB124" i="5"/>
  <c r="CB197" i="5" l="1"/>
  <c r="CC197" i="5" s="1"/>
  <c r="CC199" i="5" s="1"/>
  <c r="I2" i="22" l="1"/>
  <c r="A201" i="27" l="1"/>
  <c r="A200" i="27"/>
  <c r="A199" i="27"/>
  <c r="A198" i="27"/>
  <c r="A197" i="27"/>
  <c r="A196" i="27"/>
  <c r="A195" i="27"/>
  <c r="A194" i="27"/>
  <c r="A193" i="27"/>
  <c r="A192" i="27"/>
  <c r="A191" i="27"/>
  <c r="A190" i="27"/>
  <c r="A189" i="27"/>
  <c r="A188" i="27"/>
  <c r="A187" i="27"/>
  <c r="A186" i="27"/>
  <c r="A185" i="27"/>
  <c r="A184" i="27"/>
  <c r="A183" i="27"/>
  <c r="A182" i="27"/>
  <c r="A181" i="27"/>
  <c r="A180" i="27"/>
  <c r="A179" i="27"/>
  <c r="A178" i="27"/>
  <c r="A177" i="27"/>
  <c r="A176" i="27"/>
  <c r="A175" i="27"/>
  <c r="A174" i="27"/>
  <c r="A173" i="27"/>
  <c r="A172" i="27"/>
  <c r="A171" i="27"/>
  <c r="A170" i="27"/>
  <c r="A169" i="27"/>
  <c r="A168" i="27"/>
  <c r="A167" i="27"/>
  <c r="A166" i="27"/>
  <c r="A165" i="27"/>
  <c r="A164" i="27"/>
  <c r="A163" i="27"/>
  <c r="A162" i="27"/>
  <c r="A161" i="27"/>
  <c r="A160" i="27"/>
  <c r="A159" i="27"/>
  <c r="A158" i="27"/>
  <c r="A157" i="27"/>
  <c r="A156" i="27"/>
  <c r="A155" i="27"/>
  <c r="A154" i="27"/>
  <c r="A153" i="27"/>
  <c r="A152" i="27"/>
  <c r="A151" i="27"/>
  <c r="A150" i="27"/>
  <c r="A149" i="27"/>
  <c r="A148" i="27"/>
  <c r="A147" i="27"/>
  <c r="A146" i="27"/>
  <c r="A145" i="27"/>
  <c r="A144" i="27"/>
  <c r="A143" i="27"/>
  <c r="A142" i="27"/>
  <c r="A141" i="27"/>
  <c r="A140" i="27"/>
  <c r="A139" i="27"/>
  <c r="A138" i="27"/>
  <c r="A137" i="27"/>
  <c r="A136" i="27"/>
  <c r="A135" i="27"/>
  <c r="A134"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5" i="27"/>
  <c r="A4" i="27"/>
  <c r="A3" i="27"/>
  <c r="A2" i="27"/>
  <c r="C2" i="2" l="1"/>
  <c r="H2" i="2" l="1"/>
  <c r="U81" i="2"/>
  <c r="U99" i="2"/>
  <c r="S114" i="2"/>
  <c r="S59" i="2"/>
  <c r="S52" i="2"/>
  <c r="S17" i="2"/>
  <c r="U20" i="2"/>
  <c r="U39" i="2"/>
  <c r="U126" i="2"/>
  <c r="S189" i="2"/>
  <c r="U72" i="2"/>
  <c r="U184" i="2"/>
  <c r="U167" i="2"/>
  <c r="S10" i="2"/>
  <c r="S113" i="2"/>
  <c r="S24" i="2"/>
  <c r="U5" i="2"/>
  <c r="U65" i="2"/>
  <c r="U186" i="2"/>
  <c r="U180" i="2"/>
  <c r="S143" i="2"/>
  <c r="S53" i="2"/>
  <c r="S179" i="2"/>
  <c r="S190" i="2"/>
  <c r="S147" i="2"/>
  <c r="U135" i="2"/>
  <c r="S39" i="2"/>
  <c r="S27" i="2"/>
  <c r="U148" i="2"/>
  <c r="S182" i="2"/>
  <c r="U27" i="2"/>
  <c r="U33" i="2"/>
  <c r="U59" i="2"/>
  <c r="S119" i="2"/>
  <c r="S19" i="2"/>
  <c r="U50" i="2"/>
  <c r="S116" i="2"/>
  <c r="U84" i="2"/>
  <c r="U35" i="2"/>
  <c r="S128" i="2"/>
  <c r="U31" i="2"/>
  <c r="U74" i="2"/>
  <c r="S118" i="2"/>
  <c r="S72" i="2"/>
  <c r="U115" i="2"/>
  <c r="S55" i="2"/>
  <c r="S145" i="2"/>
  <c r="S199" i="2"/>
  <c r="S112" i="2"/>
  <c r="S47" i="2"/>
  <c r="S54" i="2"/>
  <c r="S63" i="2"/>
  <c r="U170" i="2"/>
  <c r="S83" i="2"/>
  <c r="S124" i="2"/>
  <c r="S196" i="2"/>
  <c r="S160" i="2"/>
  <c r="S120" i="2"/>
  <c r="S161" i="2"/>
  <c r="S123" i="2"/>
  <c r="U114" i="2"/>
  <c r="U153" i="2"/>
  <c r="S131" i="2"/>
  <c r="S92" i="2"/>
  <c r="S181" i="2"/>
  <c r="S142" i="2"/>
  <c r="U133" i="2"/>
  <c r="U92" i="2"/>
  <c r="S20" i="2"/>
  <c r="S136" i="2"/>
  <c r="U49" i="2"/>
  <c r="S154" i="2"/>
  <c r="U4" i="2"/>
  <c r="S150" i="2"/>
  <c r="U17" i="2"/>
  <c r="S80" i="2"/>
  <c r="U29" i="2"/>
  <c r="U127" i="2"/>
  <c r="S180" i="2"/>
  <c r="S13" i="2"/>
  <c r="U97" i="2"/>
  <c r="S38" i="2"/>
  <c r="U67" i="2"/>
  <c r="S34" i="2"/>
  <c r="U159" i="2"/>
  <c r="U182" i="2"/>
  <c r="U62" i="2"/>
  <c r="U190" i="2"/>
  <c r="U175" i="2"/>
  <c r="U192" i="2"/>
  <c r="U183" i="2"/>
  <c r="S138" i="2"/>
  <c r="U101" i="2"/>
  <c r="S58" i="2"/>
  <c r="U38" i="2"/>
  <c r="U58" i="2"/>
  <c r="S171" i="2"/>
  <c r="U18" i="2"/>
  <c r="U25" i="2"/>
  <c r="S153" i="2"/>
  <c r="S127" i="2"/>
  <c r="U199" i="2"/>
  <c r="U48" i="2"/>
  <c r="S132" i="2"/>
  <c r="S148" i="2"/>
  <c r="S49" i="2"/>
  <c r="S178" i="2"/>
  <c r="U12" i="2"/>
  <c r="U53" i="2"/>
  <c r="S86" i="2"/>
  <c r="U121" i="2"/>
  <c r="U10" i="2"/>
  <c r="S198" i="2"/>
  <c r="U8" i="2"/>
  <c r="U23" i="2"/>
  <c r="U51" i="2"/>
  <c r="U80" i="2"/>
  <c r="S7" i="2"/>
  <c r="U150" i="2"/>
  <c r="U162" i="2"/>
  <c r="U69" i="2"/>
  <c r="U132" i="2"/>
  <c r="S50" i="2"/>
  <c r="S151" i="2"/>
  <c r="S191" i="2"/>
  <c r="S30" i="2"/>
  <c r="S195" i="2"/>
  <c r="S133" i="2"/>
  <c r="S11" i="2"/>
  <c r="S188" i="2"/>
  <c r="U54" i="2"/>
  <c r="U188" i="2"/>
  <c r="U178" i="2"/>
  <c r="U140" i="2"/>
  <c r="S57" i="2"/>
  <c r="S137" i="2"/>
  <c r="U174" i="2"/>
  <c r="U26" i="2"/>
  <c r="U100" i="2"/>
  <c r="S8" i="2"/>
  <c r="U73" i="2"/>
  <c r="U40" i="2"/>
  <c r="S115" i="2"/>
  <c r="U98" i="2"/>
  <c r="S139" i="2"/>
  <c r="U123" i="2"/>
  <c r="S61" i="2"/>
  <c r="U57" i="2"/>
  <c r="U7" i="2"/>
  <c r="U113" i="2"/>
  <c r="U86" i="2"/>
  <c r="S42" i="2"/>
  <c r="S16" i="2"/>
  <c r="S184" i="2"/>
  <c r="S88" i="2"/>
  <c r="S60" i="2"/>
  <c r="U47" i="2"/>
  <c r="U125" i="2"/>
  <c r="S40" i="2"/>
  <c r="U134" i="2"/>
  <c r="U43" i="2"/>
  <c r="U95" i="2"/>
  <c r="U91" i="2"/>
  <c r="S35" i="2"/>
  <c r="S78" i="2"/>
  <c r="U22" i="2"/>
  <c r="U52" i="2"/>
  <c r="S197" i="2"/>
  <c r="U173" i="2"/>
  <c r="S192" i="2"/>
  <c r="S77" i="2"/>
  <c r="S66" i="2"/>
  <c r="S97" i="2"/>
  <c r="U6" i="2"/>
  <c r="S155" i="2"/>
  <c r="U164" i="2"/>
  <c r="S99" i="2"/>
  <c r="S165" i="2"/>
  <c r="S14" i="2"/>
  <c r="U46" i="2"/>
  <c r="S31" i="2"/>
  <c r="U141" i="2"/>
  <c r="U93" i="2"/>
  <c r="U11" i="2"/>
  <c r="S46" i="2"/>
  <c r="U136" i="2"/>
  <c r="U195" i="2"/>
  <c r="U138" i="2"/>
  <c r="S174" i="2"/>
  <c r="U171" i="2"/>
  <c r="S5" i="2"/>
  <c r="U168" i="2"/>
  <c r="U193" i="2"/>
  <c r="S166" i="2"/>
  <c r="S67" i="2"/>
  <c r="S32" i="2"/>
  <c r="U158" i="2"/>
  <c r="S71" i="2"/>
  <c r="S186" i="2"/>
  <c r="S25" i="2"/>
  <c r="U16" i="2"/>
  <c r="S125" i="2"/>
  <c r="S159" i="2"/>
  <c r="U197" i="2"/>
  <c r="S6" i="2"/>
  <c r="U56" i="2"/>
  <c r="S93" i="2"/>
  <c r="U70" i="2"/>
  <c r="U142" i="2"/>
  <c r="U42" i="2"/>
  <c r="U63" i="2"/>
  <c r="S29" i="2"/>
  <c r="S122" i="2"/>
  <c r="U45" i="2"/>
  <c r="S177" i="2"/>
  <c r="S76" i="2"/>
  <c r="U21" i="2"/>
  <c r="S70" i="2"/>
  <c r="S162" i="2"/>
  <c r="S74" i="2"/>
  <c r="U34" i="2"/>
  <c r="U88" i="2"/>
  <c r="S68" i="2"/>
  <c r="U37" i="2"/>
  <c r="S37" i="2"/>
  <c r="S193" i="2"/>
  <c r="S18" i="2"/>
  <c r="U75" i="2"/>
  <c r="S64" i="2"/>
  <c r="S12" i="2"/>
  <c r="U85" i="2"/>
  <c r="U82" i="2"/>
  <c r="U89" i="2"/>
  <c r="S36" i="2"/>
  <c r="S3" i="2"/>
  <c r="S73" i="2"/>
  <c r="U154" i="2"/>
  <c r="U157" i="2"/>
  <c r="U128" i="2"/>
  <c r="U144" i="2"/>
  <c r="U145" i="2"/>
  <c r="U156" i="2"/>
  <c r="S170" i="2"/>
  <c r="S23" i="2"/>
  <c r="U117" i="2"/>
  <c r="S126" i="2"/>
  <c r="U118" i="2"/>
  <c r="S33" i="2"/>
  <c r="U64" i="2"/>
  <c r="U137" i="2"/>
  <c r="U122" i="2"/>
  <c r="S82" i="2"/>
  <c r="U55" i="2"/>
  <c r="U79" i="2"/>
  <c r="U169" i="2"/>
  <c r="S152" i="2"/>
  <c r="U87" i="2"/>
  <c r="S149" i="2"/>
  <c r="S9" i="2"/>
  <c r="S22" i="2"/>
  <c r="S56" i="2"/>
  <c r="U130" i="2"/>
  <c r="S146" i="2"/>
  <c r="U9" i="2"/>
  <c r="S134" i="2"/>
  <c r="U96" i="2"/>
  <c r="U71" i="2"/>
  <c r="S168" i="2"/>
  <c r="U68" i="2"/>
  <c r="S41" i="2"/>
  <c r="U83" i="2"/>
  <c r="S176" i="2"/>
  <c r="S28" i="2"/>
  <c r="S172" i="2"/>
  <c r="S98" i="2"/>
  <c r="U189" i="2"/>
  <c r="S51" i="2"/>
  <c r="U36" i="2"/>
  <c r="U76" i="2"/>
  <c r="S96" i="2"/>
  <c r="S158" i="2"/>
  <c r="S101" i="2"/>
  <c r="U124" i="2"/>
  <c r="S187" i="2"/>
  <c r="S48" i="2"/>
  <c r="U187" i="2"/>
  <c r="U60" i="2"/>
  <c r="U172" i="2"/>
  <c r="U198" i="2"/>
  <c r="U181" i="2"/>
  <c r="U19" i="2"/>
  <c r="S163" i="2"/>
  <c r="U176" i="2"/>
  <c r="U179" i="2"/>
  <c r="S26" i="2"/>
  <c r="U66" i="2"/>
  <c r="U194" i="2"/>
  <c r="U161" i="2"/>
  <c r="S117" i="2"/>
  <c r="U13" i="2"/>
  <c r="U129" i="2"/>
  <c r="S62" i="2"/>
  <c r="S21" i="2"/>
  <c r="U78" i="2"/>
  <c r="U147" i="2"/>
  <c r="U177" i="2"/>
  <c r="S140" i="2"/>
  <c r="S141" i="2"/>
  <c r="S167" i="2"/>
  <c r="U160" i="2"/>
  <c r="S65" i="2"/>
  <c r="S89" i="2"/>
  <c r="S4" i="2"/>
  <c r="U139" i="2"/>
  <c r="U94" i="2"/>
  <c r="S85" i="2"/>
  <c r="U146" i="2"/>
  <c r="S2" i="2"/>
  <c r="S87" i="2"/>
  <c r="S79" i="2"/>
  <c r="S15" i="2"/>
  <c r="S94" i="2"/>
  <c r="S129" i="2"/>
  <c r="S45" i="2"/>
  <c r="U119" i="2"/>
  <c r="U185" i="2"/>
  <c r="U28" i="2"/>
  <c r="S90" i="2"/>
  <c r="S183" i="2"/>
  <c r="U30" i="2"/>
  <c r="S194" i="2"/>
  <c r="S75" i="2"/>
  <c r="S156" i="2"/>
  <c r="U155" i="2"/>
  <c r="S144" i="2"/>
  <c r="U143" i="2"/>
  <c r="U112" i="2"/>
  <c r="U90" i="2"/>
  <c r="S185" i="2"/>
  <c r="U191" i="2"/>
  <c r="S175" i="2"/>
  <c r="U166" i="2"/>
  <c r="S100" i="2"/>
  <c r="U3" i="2"/>
  <c r="U131" i="2"/>
  <c r="U120" i="2"/>
  <c r="S173" i="2"/>
  <c r="U149" i="2"/>
  <c r="S130" i="2"/>
  <c r="S121" i="2"/>
  <c r="S69" i="2"/>
  <c r="S164" i="2"/>
  <c r="S135" i="2"/>
  <c r="S157" i="2"/>
  <c r="S44" i="2"/>
  <c r="U163" i="2"/>
  <c r="S91" i="2"/>
  <c r="U61" i="2"/>
  <c r="U152" i="2"/>
  <c r="S43" i="2"/>
  <c r="S95" i="2"/>
  <c r="S81" i="2"/>
  <c r="U116" i="2"/>
  <c r="S84" i="2"/>
  <c r="U24" i="2"/>
  <c r="U165" i="2"/>
  <c r="U196" i="2"/>
  <c r="U32" i="2"/>
  <c r="S169" i="2"/>
  <c r="U44" i="2"/>
  <c r="U77" i="2"/>
  <c r="U14" i="2"/>
  <c r="U151" i="2"/>
  <c r="U15" i="2"/>
  <c r="U41" i="2"/>
  <c r="W198" i="2" l="1"/>
  <c r="W63" i="2"/>
  <c r="W128" i="2"/>
  <c r="W156" i="2"/>
  <c r="W160" i="2"/>
  <c r="W188" i="2"/>
  <c r="W79" i="2"/>
  <c r="W28" i="2"/>
  <c r="W67" i="2"/>
  <c r="W159" i="2"/>
  <c r="W138" i="2"/>
  <c r="W177" i="2"/>
  <c r="W57" i="2"/>
  <c r="W73" i="2"/>
  <c r="W118" i="2"/>
  <c r="W184" i="2"/>
  <c r="W85" i="2"/>
  <c r="W190" i="2"/>
  <c r="W77" i="2"/>
  <c r="W196" i="2"/>
  <c r="W185" i="2"/>
  <c r="W90" i="2"/>
  <c r="W83" i="2"/>
  <c r="W133" i="2"/>
  <c r="W183" i="2"/>
  <c r="W135" i="2"/>
  <c r="W16" i="2"/>
  <c r="W148" i="2"/>
  <c r="W71" i="2"/>
  <c r="W9" i="2"/>
  <c r="W81" i="2"/>
  <c r="W124" i="2"/>
  <c r="W147" i="2"/>
  <c r="W65" i="2"/>
  <c r="W117" i="2"/>
  <c r="W46" i="2"/>
  <c r="W187" i="2"/>
  <c r="W54" i="2"/>
  <c r="W140" i="2"/>
  <c r="W127" i="2"/>
  <c r="W94" i="2"/>
  <c r="W179" i="2"/>
  <c r="W176" i="2"/>
  <c r="W4" i="2"/>
  <c r="W134" i="2"/>
  <c r="W17" i="2"/>
  <c r="W31" i="2"/>
  <c r="W47" i="2"/>
  <c r="W197" i="2"/>
  <c r="W145" i="2"/>
  <c r="W74" i="2"/>
  <c r="W40" i="2"/>
  <c r="W64" i="2"/>
  <c r="W157" i="2"/>
  <c r="W192" i="2"/>
  <c r="W131" i="2"/>
  <c r="W174" i="2"/>
  <c r="W76" i="2"/>
  <c r="W115" i="2"/>
  <c r="W132" i="2"/>
  <c r="W53" i="2"/>
  <c r="W86" i="2"/>
  <c r="W34" i="2"/>
  <c r="W178" i="2"/>
  <c r="W14" i="2"/>
  <c r="W33" i="2"/>
  <c r="W48" i="2"/>
  <c r="W121" i="2"/>
  <c r="W27" i="2"/>
  <c r="W39" i="2"/>
  <c r="W50" i="2"/>
  <c r="W161" i="2"/>
  <c r="W95" i="2"/>
  <c r="W23" i="2"/>
  <c r="W84" i="2"/>
  <c r="W52" i="2"/>
  <c r="W164" i="2"/>
  <c r="W72" i="2"/>
  <c r="W59" i="2"/>
  <c r="W163" i="2"/>
  <c r="W15" i="2"/>
  <c r="W89" i="2"/>
  <c r="W195" i="2"/>
  <c r="W119" i="2"/>
  <c r="W181" i="2"/>
  <c r="W99" i="2"/>
  <c r="W70" i="2"/>
  <c r="W150" i="2"/>
  <c r="W43" i="2"/>
  <c r="W180" i="2"/>
  <c r="W69" i="2"/>
  <c r="W114" i="2"/>
  <c r="W5" i="2"/>
  <c r="W149" i="2"/>
  <c r="W56" i="2"/>
  <c r="W36" i="2"/>
  <c r="W142" i="2"/>
  <c r="W97" i="2"/>
  <c r="W58" i="2"/>
  <c r="W125" i="2"/>
  <c r="W120" i="2"/>
  <c r="W35" i="2"/>
  <c r="W113" i="2"/>
  <c r="W151" i="2"/>
  <c r="W68" i="2"/>
  <c r="W189" i="2"/>
  <c r="W11" i="2"/>
  <c r="W80" i="2"/>
  <c r="W13" i="2"/>
  <c r="W60" i="2"/>
  <c r="W162" i="2"/>
  <c r="W98" i="2"/>
  <c r="W42" i="2"/>
  <c r="W88" i="2"/>
  <c r="W3" i="2"/>
  <c r="W116" i="2"/>
  <c r="W136" i="2"/>
  <c r="W24" i="2"/>
  <c r="W96" i="2"/>
  <c r="W139" i="2"/>
  <c r="W194" i="2"/>
  <c r="W100" i="2"/>
  <c r="W122" i="2"/>
  <c r="W10" i="2"/>
  <c r="W126" i="2"/>
  <c r="W154" i="2"/>
  <c r="W167" i="2"/>
  <c r="W170" i="2"/>
  <c r="W130" i="2"/>
  <c r="W66" i="2"/>
  <c r="W55" i="2"/>
  <c r="W153" i="2"/>
  <c r="W32" i="2"/>
  <c r="W171" i="2"/>
  <c r="W37" i="2"/>
  <c r="W61" i="2"/>
  <c r="W169" i="2"/>
  <c r="W62" i="2"/>
  <c r="W51" i="2"/>
  <c r="W168" i="2"/>
  <c r="W44" i="2"/>
  <c r="W129" i="2"/>
  <c r="W75" i="2"/>
  <c r="W49" i="2"/>
  <c r="W8" i="2"/>
  <c r="W87" i="2"/>
  <c r="W141" i="2"/>
  <c r="W143" i="2"/>
  <c r="W92" i="2"/>
  <c r="W186" i="2"/>
  <c r="W172" i="2"/>
  <c r="W193" i="2"/>
  <c r="W155" i="2"/>
  <c r="W78" i="2"/>
  <c r="W101" i="2"/>
  <c r="W29" i="2"/>
  <c r="W7" i="2"/>
  <c r="W165" i="2"/>
  <c r="W21" i="2"/>
  <c r="W123" i="2"/>
  <c r="W144" i="2"/>
  <c r="W22" i="2"/>
  <c r="W173" i="2"/>
  <c r="W25" i="2"/>
  <c r="W45" i="2"/>
  <c r="W91" i="2"/>
  <c r="W19" i="2"/>
  <c r="W30" i="2"/>
  <c r="W166" i="2"/>
  <c r="W82" i="2"/>
  <c r="W41" i="2"/>
  <c r="W38" i="2"/>
  <c r="W112" i="2"/>
  <c r="W26" i="2"/>
  <c r="W146" i="2"/>
  <c r="W152" i="2"/>
  <c r="W191" i="2"/>
  <c r="W199" i="2"/>
  <c r="W18" i="2"/>
  <c r="W6" i="2"/>
  <c r="W158" i="2"/>
  <c r="W137" i="2"/>
  <c r="W175" i="2"/>
  <c r="W20" i="2"/>
  <c r="W93" i="2"/>
  <c r="W12" i="2"/>
  <c r="W182" i="2"/>
  <c r="G78" i="22" l="1"/>
  <c r="M78" i="22" s="1"/>
  <c r="G24" i="22"/>
  <c r="M24" i="22" s="1"/>
  <c r="G165" i="22"/>
  <c r="M165" i="22" s="1"/>
  <c r="G37" i="22"/>
  <c r="M37" i="22" s="1"/>
  <c r="G132" i="22"/>
  <c r="M132" i="22" s="1"/>
  <c r="G75" i="22"/>
  <c r="M75" i="22" s="1"/>
  <c r="G115" i="22"/>
  <c r="M115" i="22" s="1"/>
  <c r="G137" i="22"/>
  <c r="M137" i="22" s="1"/>
  <c r="G171" i="22"/>
  <c r="M171" i="22" s="1"/>
  <c r="G83" i="22"/>
  <c r="M83" i="22" s="1"/>
  <c r="G117" i="22"/>
  <c r="M117" i="22" s="1"/>
  <c r="G55" i="22"/>
  <c r="M55" i="22" s="1"/>
  <c r="G135" i="22"/>
  <c r="M135" i="22" s="1"/>
  <c r="G151" i="22"/>
  <c r="M151" i="22" s="1"/>
  <c r="G180" i="22"/>
  <c r="M180" i="22" s="1"/>
  <c r="G185" i="22"/>
  <c r="M185" i="22" s="1"/>
  <c r="G44" i="22"/>
  <c r="M44" i="22" s="1"/>
  <c r="G104" i="22"/>
  <c r="M104" i="22" s="1"/>
  <c r="G54" i="22"/>
  <c r="M54" i="22" s="1"/>
  <c r="G125" i="22"/>
  <c r="M125" i="22" s="1"/>
  <c r="G14" i="22"/>
  <c r="M14" i="22" s="1"/>
  <c r="G72" i="22"/>
  <c r="M72" i="22" s="1"/>
  <c r="G87" i="22"/>
  <c r="M87" i="22" s="1"/>
  <c r="G118" i="22"/>
  <c r="M118" i="22" s="1"/>
  <c r="G179" i="22"/>
  <c r="M179" i="22" s="1"/>
  <c r="G19" i="22"/>
  <c r="M19" i="22" s="1"/>
  <c r="G141" i="22"/>
  <c r="M141" i="22" s="1"/>
  <c r="G15" i="22"/>
  <c r="M15" i="22" s="1"/>
  <c r="G85" i="22"/>
  <c r="M85" i="22" s="1"/>
  <c r="G81" i="22"/>
  <c r="M81" i="22" s="1"/>
  <c r="G65" i="22"/>
  <c r="M65" i="22" s="1"/>
  <c r="G103" i="22"/>
  <c r="M103" i="22" s="1"/>
  <c r="G192" i="22"/>
  <c r="M192" i="22" s="1"/>
  <c r="G183" i="22"/>
  <c r="M183" i="22" s="1"/>
  <c r="G26" i="22"/>
  <c r="M26" i="22" s="1"/>
  <c r="G79" i="22"/>
  <c r="M79" i="22" s="1"/>
  <c r="G182" i="22"/>
  <c r="M182" i="22" s="1"/>
  <c r="G138" i="22"/>
  <c r="M138" i="22" s="1"/>
  <c r="G162" i="22"/>
  <c r="M162" i="22" s="1"/>
  <c r="G149" i="22"/>
  <c r="M149" i="22" s="1"/>
  <c r="G59" i="22"/>
  <c r="M59" i="22" s="1"/>
  <c r="G84" i="22"/>
  <c r="M84" i="22" s="1"/>
  <c r="G29" i="22"/>
  <c r="M29" i="22" s="1"/>
  <c r="G152" i="22"/>
  <c r="M152" i="22" s="1"/>
  <c r="G76" i="22"/>
  <c r="M76" i="22" s="1"/>
  <c r="G167" i="22"/>
  <c r="M167" i="22" s="1"/>
  <c r="G56" i="22"/>
  <c r="M56" i="22" s="1"/>
  <c r="G41" i="22"/>
  <c r="M41" i="22" s="1"/>
  <c r="G32" i="22"/>
  <c r="M32" i="22" s="1"/>
  <c r="G169" i="22"/>
  <c r="M169" i="22" s="1"/>
  <c r="G177" i="22"/>
  <c r="M177" i="22" s="1"/>
  <c r="G70" i="22"/>
  <c r="M70" i="22" s="1"/>
  <c r="G33" i="22"/>
  <c r="M33" i="22" s="1"/>
  <c r="G142" i="22"/>
  <c r="M142" i="22" s="1"/>
  <c r="G130" i="22"/>
  <c r="M130" i="22" s="1"/>
  <c r="G31" i="22"/>
  <c r="M31" i="22" s="1"/>
  <c r="G99" i="22"/>
  <c r="M99" i="22" s="1"/>
  <c r="G143" i="22"/>
  <c r="M143" i="22" s="1"/>
  <c r="G174" i="22"/>
  <c r="M174" i="22" s="1"/>
  <c r="G160" i="22"/>
  <c r="M160" i="22" s="1"/>
  <c r="G57" i="22"/>
  <c r="M57" i="22" s="1"/>
  <c r="G95" i="22"/>
  <c r="M95" i="22" s="1"/>
  <c r="G35" i="22"/>
  <c r="M35" i="22" s="1"/>
  <c r="G184" i="22"/>
  <c r="M184" i="22" s="1"/>
  <c r="G30" i="22"/>
  <c r="M30" i="22" s="1"/>
  <c r="G67" i="22"/>
  <c r="M67" i="22" s="1"/>
  <c r="G188" i="22"/>
  <c r="M188" i="22" s="1"/>
  <c r="G146" i="22"/>
  <c r="M146" i="22" s="1"/>
  <c r="G156" i="22"/>
  <c r="M156" i="22" s="1"/>
  <c r="G119" i="22"/>
  <c r="M119" i="22" s="1"/>
  <c r="G128" i="22"/>
  <c r="M128" i="22" s="1"/>
  <c r="G122" i="22"/>
  <c r="M122" i="22" s="1"/>
  <c r="G124" i="22"/>
  <c r="M124" i="22" s="1"/>
  <c r="G43" i="22"/>
  <c r="M43" i="22" s="1"/>
  <c r="G49" i="22"/>
  <c r="M49" i="22" s="1"/>
  <c r="G199" i="22"/>
  <c r="M199" i="22" s="1"/>
  <c r="G159" i="22"/>
  <c r="M159" i="22" s="1"/>
  <c r="G170" i="22"/>
  <c r="M170" i="22" s="1"/>
  <c r="G121" i="22"/>
  <c r="M121" i="22" s="1"/>
  <c r="G168" i="22"/>
  <c r="M168" i="22" s="1"/>
  <c r="G63" i="22"/>
  <c r="M63" i="22" s="1"/>
  <c r="G129" i="22"/>
  <c r="M129" i="22" s="1"/>
  <c r="G74" i="22"/>
  <c r="M74" i="22" s="1"/>
  <c r="G158" i="22"/>
  <c r="M158" i="22" s="1"/>
  <c r="G71" i="22"/>
  <c r="M71" i="22" s="1"/>
  <c r="G46" i="22"/>
  <c r="M46" i="22" s="1"/>
  <c r="G97" i="22"/>
  <c r="M97" i="22" s="1"/>
  <c r="G154" i="22"/>
  <c r="M154" i="22" s="1"/>
  <c r="G178" i="22"/>
  <c r="M178" i="22" s="1"/>
  <c r="G22" i="22"/>
  <c r="M22" i="22" s="1"/>
  <c r="G116" i="22"/>
  <c r="M116" i="22" s="1"/>
  <c r="G53" i="22"/>
  <c r="M53" i="22" s="1"/>
  <c r="G82" i="22"/>
  <c r="M82" i="22" s="1"/>
  <c r="G94" i="22"/>
  <c r="M94" i="22" s="1"/>
  <c r="G191" i="22"/>
  <c r="M191" i="22" s="1"/>
  <c r="G161" i="22"/>
  <c r="M161" i="22" s="1"/>
  <c r="G139" i="22"/>
  <c r="M139" i="22" s="1"/>
  <c r="G123" i="22"/>
  <c r="M123" i="22" s="1"/>
  <c r="G190" i="22"/>
  <c r="M190" i="22" s="1"/>
  <c r="G163" i="22"/>
  <c r="M163" i="22" s="1"/>
  <c r="G28" i="22"/>
  <c r="M28" i="22" s="1"/>
  <c r="G21" i="22"/>
  <c r="M21" i="22" s="1"/>
  <c r="G176" i="22"/>
  <c r="M176" i="22" s="1"/>
  <c r="G144" i="22"/>
  <c r="M144" i="22" s="1"/>
  <c r="G58" i="22"/>
  <c r="M58" i="22" s="1"/>
  <c r="G61" i="22"/>
  <c r="M61" i="22" s="1"/>
  <c r="G198" i="22"/>
  <c r="M198" i="22" s="1"/>
  <c r="G51" i="22"/>
  <c r="M51" i="22" s="1"/>
  <c r="G77" i="22"/>
  <c r="M77" i="22" s="1"/>
  <c r="G120" i="22"/>
  <c r="M120" i="22" s="1"/>
  <c r="G80" i="22"/>
  <c r="M80" i="22" s="1"/>
  <c r="G131" i="22"/>
  <c r="M131" i="22" s="1"/>
  <c r="G62" i="22"/>
  <c r="M62" i="22" s="1"/>
  <c r="G34" i="22"/>
  <c r="M34" i="22" s="1"/>
  <c r="G157" i="22"/>
  <c r="M157" i="22" s="1"/>
  <c r="G89" i="22"/>
  <c r="M89" i="22" s="1"/>
  <c r="G20" i="22"/>
  <c r="M20" i="22" s="1"/>
  <c r="G47" i="22"/>
  <c r="M47" i="22" s="1"/>
  <c r="G16" i="22"/>
  <c r="M16" i="22" s="1"/>
  <c r="G60" i="22"/>
  <c r="M60" i="22" s="1"/>
  <c r="G96" i="22"/>
  <c r="M96" i="22" s="1"/>
  <c r="G197" i="22"/>
  <c r="M197" i="22" s="1"/>
  <c r="G196" i="22"/>
  <c r="M196" i="22" s="1"/>
  <c r="G64" i="22"/>
  <c r="M64" i="22" s="1"/>
  <c r="G134" i="22"/>
  <c r="M134" i="22" s="1"/>
  <c r="G175" i="22"/>
  <c r="M175" i="22" s="1"/>
  <c r="G40" i="22"/>
  <c r="M40" i="22" s="1"/>
  <c r="G73" i="22"/>
  <c r="M73" i="22" s="1"/>
  <c r="G86" i="22"/>
  <c r="M86" i="22" s="1"/>
  <c r="G140" i="22"/>
  <c r="M140" i="22" s="1"/>
  <c r="G102" i="22"/>
  <c r="M102" i="22" s="1"/>
  <c r="G93" i="22"/>
  <c r="M93" i="22" s="1"/>
  <c r="G48" i="22"/>
  <c r="M48" i="22" s="1"/>
  <c r="G90" i="22"/>
  <c r="M90" i="22" s="1"/>
  <c r="G100" i="22"/>
  <c r="M100" i="22" s="1"/>
  <c r="G148" i="22"/>
  <c r="M148" i="22" s="1"/>
  <c r="G68" i="22"/>
  <c r="M68" i="22" s="1"/>
  <c r="G66" i="22"/>
  <c r="M66" i="22" s="1"/>
  <c r="G194" i="22"/>
  <c r="M194" i="22" s="1"/>
  <c r="G147" i="22"/>
  <c r="M147" i="22" s="1"/>
  <c r="G133" i="22"/>
  <c r="M133" i="22" s="1"/>
  <c r="G45" i="22"/>
  <c r="M45" i="22" s="1"/>
  <c r="G145" i="22"/>
  <c r="M145" i="22" s="1"/>
  <c r="G18" i="22"/>
  <c r="M18" i="22" s="1"/>
  <c r="G17" i="22"/>
  <c r="M17" i="22" s="1"/>
  <c r="G200" i="22"/>
  <c r="M200" i="22" s="1"/>
  <c r="G150" i="22"/>
  <c r="M150" i="22" s="1"/>
  <c r="G88" i="22"/>
  <c r="M88" i="22" s="1"/>
  <c r="G201" i="22"/>
  <c r="M201" i="22" s="1"/>
  <c r="G172" i="22"/>
  <c r="M172" i="22" s="1"/>
  <c r="G98" i="22"/>
  <c r="M98" i="22" s="1"/>
  <c r="G186" i="22"/>
  <c r="M186" i="22" s="1"/>
  <c r="G23" i="22"/>
  <c r="M23" i="22" s="1"/>
  <c r="G153" i="22"/>
  <c r="M153" i="22" s="1"/>
  <c r="G164" i="22"/>
  <c r="M164" i="22" s="1"/>
  <c r="G136" i="22"/>
  <c r="M136" i="22" s="1"/>
  <c r="G195" i="22"/>
  <c r="M195" i="22" s="1"/>
  <c r="G189" i="22"/>
  <c r="M189" i="22" s="1"/>
  <c r="G27" i="22"/>
  <c r="M27" i="22" s="1"/>
  <c r="G38" i="22"/>
  <c r="M38" i="22" s="1"/>
  <c r="G42" i="22"/>
  <c r="M42" i="22" s="1"/>
  <c r="G202" i="22"/>
  <c r="M202" i="22" s="1"/>
  <c r="G25" i="22"/>
  <c r="M25" i="22" s="1"/>
  <c r="G69" i="22"/>
  <c r="M69" i="22" s="1"/>
  <c r="G91" i="22"/>
  <c r="M91" i="22" s="1"/>
  <c r="G92" i="22"/>
  <c r="M92" i="22" s="1"/>
  <c r="G36" i="22"/>
  <c r="M36" i="22" s="1"/>
  <c r="G193" i="22"/>
  <c r="M193" i="22" s="1"/>
  <c r="G155" i="22"/>
  <c r="M155" i="22" s="1"/>
  <c r="G126" i="22"/>
  <c r="M126" i="22" s="1"/>
  <c r="G52" i="22"/>
  <c r="M52" i="22" s="1"/>
  <c r="G173" i="22"/>
  <c r="M173" i="22" s="1"/>
  <c r="G101" i="22"/>
  <c r="M101" i="22" s="1"/>
  <c r="G39" i="22"/>
  <c r="M39" i="22" s="1"/>
  <c r="G166" i="22"/>
  <c r="M166" i="22" s="1"/>
  <c r="G181" i="22"/>
  <c r="M181" i="22" s="1"/>
  <c r="G50" i="22"/>
  <c r="M50" i="22" s="1"/>
  <c r="G127" i="22"/>
  <c r="M127" i="22" s="1"/>
  <c r="G187" i="22"/>
  <c r="M187" i="22" s="1"/>
  <c r="G13" i="22"/>
  <c r="M13" i="22" s="1"/>
  <c r="G7" i="22"/>
  <c r="M7" i="22" s="1"/>
  <c r="G12" i="22"/>
  <c r="M12" i="22" s="1"/>
  <c r="G6" i="22"/>
  <c r="M6" i="22" s="1"/>
  <c r="G10" i="22"/>
  <c r="M10" i="22" s="1"/>
  <c r="G11" i="22"/>
  <c r="M11" i="22" s="1"/>
  <c r="G8" i="22"/>
  <c r="M8" i="22" s="1"/>
  <c r="G9" i="22"/>
  <c r="M9" i="22" s="1"/>
  <c r="AQ75" i="2"/>
  <c r="AU6" i="2"/>
  <c r="AQ6" i="2"/>
  <c r="K75" i="2"/>
  <c r="AU75" i="2"/>
  <c r="K46" i="2"/>
  <c r="K68" i="2"/>
  <c r="K17" i="2"/>
  <c r="K6" i="2"/>
  <c r="AR6" i="2"/>
  <c r="AR75" i="2"/>
  <c r="E78" i="22" l="1"/>
  <c r="E9" i="22"/>
  <c r="I3" i="22" l="1"/>
  <c r="G4" i="22"/>
  <c r="AZ1" i="20" l="1"/>
  <c r="AY1" i="20" s="1"/>
  <c r="AX1" i="20" s="1"/>
  <c r="AW1" i="20" s="1"/>
  <c r="AV1" i="20" s="1"/>
  <c r="AU1" i="20" s="1"/>
  <c r="AT1" i="20" s="1"/>
  <c r="AS1" i="20" s="1"/>
  <c r="AR1" i="20" s="1"/>
  <c r="AQ1" i="20" s="1"/>
  <c r="AP1" i="20" s="1"/>
  <c r="AO1" i="20" s="1"/>
  <c r="AN1" i="20" s="1"/>
  <c r="AM1" i="20" s="1"/>
  <c r="AL1" i="20" s="1"/>
  <c r="AK1" i="20" s="1"/>
  <c r="AJ1" i="20" s="1"/>
  <c r="AI1" i="20" s="1"/>
  <c r="AH1" i="20" s="1"/>
  <c r="AG1" i="20" s="1"/>
  <c r="AF1" i="20" s="1"/>
  <c r="AE1" i="20" s="1"/>
  <c r="AD1" i="20" s="1"/>
  <c r="AC1" i="20" s="1"/>
  <c r="AB1" i="20" s="1"/>
  <c r="AA1" i="20" s="1"/>
  <c r="Z1" i="20" s="1"/>
  <c r="Y1" i="20" s="1"/>
  <c r="X1" i="20" s="1"/>
  <c r="W1" i="20" s="1"/>
  <c r="V1" i="20" s="1"/>
  <c r="U1" i="20" s="1"/>
  <c r="T1" i="20" s="1"/>
  <c r="S1" i="20" s="1"/>
  <c r="R1" i="20" s="1"/>
  <c r="Q1" i="20" s="1"/>
  <c r="P1" i="20" s="1"/>
  <c r="O1" i="20" s="1"/>
  <c r="N1" i="20" s="1"/>
  <c r="M1" i="20" s="1"/>
  <c r="L1" i="20" s="1"/>
  <c r="K1" i="20" s="1"/>
  <c r="J1" i="20" s="1"/>
  <c r="I1" i="20" s="1"/>
  <c r="H1" i="20" s="1"/>
  <c r="G1" i="20" s="1"/>
  <c r="F1" i="20" s="1"/>
  <c r="E1" i="20" s="1"/>
  <c r="D1" i="20" s="1"/>
  <c r="A35" i="7" l="1"/>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19" i="7"/>
  <c r="A20" i="7"/>
  <c r="A21" i="7"/>
  <c r="A22" i="7"/>
  <c r="A23" i="7"/>
  <c r="A24" i="7"/>
  <c r="A25" i="7"/>
  <c r="A26" i="7"/>
  <c r="A27" i="7"/>
  <c r="A28" i="7"/>
  <c r="A29" i="7"/>
  <c r="A30" i="7"/>
  <c r="A31" i="7"/>
  <c r="A32" i="7"/>
  <c r="A33" i="7"/>
  <c r="A34" i="7"/>
  <c r="A3" i="7"/>
  <c r="A4" i="7"/>
  <c r="A5" i="7"/>
  <c r="A6" i="7"/>
  <c r="A7" i="7"/>
  <c r="A8" i="7"/>
  <c r="A9" i="7"/>
  <c r="A10" i="7"/>
  <c r="A11" i="7"/>
  <c r="A12" i="7"/>
  <c r="A13" i="7"/>
  <c r="A14" i="7"/>
  <c r="A15" i="7"/>
  <c r="A16" i="7"/>
  <c r="A17" i="7"/>
  <c r="A18" i="7"/>
  <c r="A2" i="7"/>
  <c r="B194" i="26" l="1"/>
  <c r="C194" i="26" s="1"/>
  <c r="B178" i="26"/>
  <c r="C178" i="26" s="1"/>
  <c r="B162" i="26"/>
  <c r="C162" i="26" s="1"/>
  <c r="B146" i="26"/>
  <c r="C146" i="26" s="1"/>
  <c r="B130" i="26"/>
  <c r="C130" i="26" s="1"/>
  <c r="B114" i="26"/>
  <c r="C114" i="26" s="1"/>
  <c r="B98" i="26"/>
  <c r="C98" i="26" s="1"/>
  <c r="B82" i="26"/>
  <c r="C82" i="26" s="1"/>
  <c r="B66" i="26"/>
  <c r="C66" i="26" s="1"/>
  <c r="B50" i="26"/>
  <c r="C50" i="26" s="1"/>
  <c r="B34" i="26"/>
  <c r="C34" i="26" s="1"/>
  <c r="B18" i="26"/>
  <c r="C18" i="26" s="1"/>
  <c r="E58" i="26"/>
  <c r="H58" i="26" s="1"/>
  <c r="B79" i="26"/>
  <c r="C79" i="26" s="1"/>
  <c r="G4" i="26"/>
  <c r="I4" i="26" s="1"/>
  <c r="B158" i="26"/>
  <c r="C158" i="26" s="1"/>
  <c r="B110" i="26"/>
  <c r="C110" i="26" s="1"/>
  <c r="B78" i="26"/>
  <c r="C78" i="26" s="1"/>
  <c r="B30" i="26"/>
  <c r="C30" i="26" s="1"/>
  <c r="B157" i="26"/>
  <c r="C157" i="26" s="1"/>
  <c r="B77" i="26"/>
  <c r="C77" i="26" s="1"/>
  <c r="B13" i="26"/>
  <c r="C13" i="26" s="1"/>
  <c r="B188" i="26"/>
  <c r="C188" i="26" s="1"/>
  <c r="B156" i="26"/>
  <c r="C156" i="26" s="1"/>
  <c r="B124" i="26"/>
  <c r="C124" i="26" s="1"/>
  <c r="B76" i="26"/>
  <c r="C76" i="26" s="1"/>
  <c r="B44" i="26"/>
  <c r="C44" i="26" s="1"/>
  <c r="B12" i="26"/>
  <c r="C12" i="26" s="1"/>
  <c r="B121" i="26"/>
  <c r="C121" i="26" s="1"/>
  <c r="B168" i="26"/>
  <c r="C168" i="26" s="1"/>
  <c r="B136" i="26"/>
  <c r="C136" i="26" s="1"/>
  <c r="B72" i="26"/>
  <c r="C72" i="26" s="1"/>
  <c r="B40" i="26"/>
  <c r="C40" i="26" s="1"/>
  <c r="B101" i="26"/>
  <c r="C101" i="26" s="1"/>
  <c r="B5" i="26"/>
  <c r="C5" i="26" s="1"/>
  <c r="B148" i="26"/>
  <c r="C148" i="26" s="1"/>
  <c r="B195" i="26"/>
  <c r="C195" i="26" s="1"/>
  <c r="B115" i="26"/>
  <c r="C115" i="26" s="1"/>
  <c r="B35" i="26"/>
  <c r="C35" i="26" s="1"/>
  <c r="B193" i="26"/>
  <c r="C193" i="26" s="1"/>
  <c r="B177" i="26"/>
  <c r="C177" i="26" s="1"/>
  <c r="B161" i="26"/>
  <c r="C161" i="26" s="1"/>
  <c r="B145" i="26"/>
  <c r="C145" i="26" s="1"/>
  <c r="B129" i="26"/>
  <c r="C129" i="26" s="1"/>
  <c r="B113" i="26"/>
  <c r="C113" i="26" s="1"/>
  <c r="B97" i="26"/>
  <c r="C97" i="26" s="1"/>
  <c r="B81" i="26"/>
  <c r="C81" i="26" s="1"/>
  <c r="B65" i="26"/>
  <c r="C65" i="26" s="1"/>
  <c r="B49" i="26"/>
  <c r="C49" i="26" s="1"/>
  <c r="B33" i="26"/>
  <c r="C33" i="26" s="1"/>
  <c r="B17" i="26"/>
  <c r="C17" i="26" s="1"/>
  <c r="E105" i="26"/>
  <c r="B191" i="26"/>
  <c r="C191" i="26" s="1"/>
  <c r="B159" i="26"/>
  <c r="C159" i="26" s="1"/>
  <c r="B127" i="26"/>
  <c r="C127" i="26" s="1"/>
  <c r="B63" i="26"/>
  <c r="C63" i="26" s="1"/>
  <c r="B31" i="26"/>
  <c r="C31" i="26" s="1"/>
  <c r="B190" i="26"/>
  <c r="C190" i="26" s="1"/>
  <c r="B126" i="26"/>
  <c r="C126" i="26" s="1"/>
  <c r="B94" i="26"/>
  <c r="C94" i="26" s="1"/>
  <c r="B46" i="26"/>
  <c r="C46" i="26" s="1"/>
  <c r="B14" i="26"/>
  <c r="C14" i="26" s="1"/>
  <c r="B141" i="26"/>
  <c r="C141" i="26" s="1"/>
  <c r="B93" i="26"/>
  <c r="C93" i="26" s="1"/>
  <c r="B45" i="26"/>
  <c r="C45" i="26" s="1"/>
  <c r="B29" i="26"/>
  <c r="C29" i="26" s="1"/>
  <c r="B108" i="26"/>
  <c r="C108" i="26" s="1"/>
  <c r="B185" i="26"/>
  <c r="C185" i="26" s="1"/>
  <c r="B89" i="26"/>
  <c r="C89" i="26" s="1"/>
  <c r="B57" i="26"/>
  <c r="C57" i="26" s="1"/>
  <c r="B25" i="26"/>
  <c r="C25" i="26" s="1"/>
  <c r="B119" i="26"/>
  <c r="C119" i="26" s="1"/>
  <c r="B7" i="26"/>
  <c r="C7" i="26" s="1"/>
  <c r="B166" i="26"/>
  <c r="C166" i="26" s="1"/>
  <c r="B86" i="26"/>
  <c r="C86" i="26" s="1"/>
  <c r="B38" i="26"/>
  <c r="C38" i="26" s="1"/>
  <c r="B163" i="26"/>
  <c r="C163" i="26" s="1"/>
  <c r="B83" i="26"/>
  <c r="C83" i="26" s="1"/>
  <c r="B19" i="26"/>
  <c r="C19" i="26" s="1"/>
  <c r="B192" i="26"/>
  <c r="C192" i="26" s="1"/>
  <c r="B176" i="26"/>
  <c r="C176" i="26" s="1"/>
  <c r="B160" i="26"/>
  <c r="C160" i="26" s="1"/>
  <c r="B144" i="26"/>
  <c r="C144" i="26" s="1"/>
  <c r="B128" i="26"/>
  <c r="C128" i="26" s="1"/>
  <c r="B112" i="26"/>
  <c r="C112" i="26" s="1"/>
  <c r="B96" i="26"/>
  <c r="C96" i="26" s="1"/>
  <c r="B80" i="26"/>
  <c r="C80" i="26" s="1"/>
  <c r="B64" i="26"/>
  <c r="C64" i="26" s="1"/>
  <c r="B48" i="26"/>
  <c r="C48" i="26" s="1"/>
  <c r="B32" i="26"/>
  <c r="C32" i="26" s="1"/>
  <c r="B16" i="26"/>
  <c r="C16" i="26" s="1"/>
  <c r="E192" i="26"/>
  <c r="B175" i="26"/>
  <c r="C175" i="26" s="1"/>
  <c r="B143" i="26"/>
  <c r="C143" i="26" s="1"/>
  <c r="B95" i="26"/>
  <c r="C95" i="26" s="1"/>
  <c r="B47" i="26"/>
  <c r="C47" i="26" s="1"/>
  <c r="B15" i="26"/>
  <c r="C15" i="26" s="1"/>
  <c r="B142" i="26"/>
  <c r="C142" i="26" s="1"/>
  <c r="B109" i="26"/>
  <c r="C109" i="26" s="1"/>
  <c r="B140" i="26"/>
  <c r="C140" i="26" s="1"/>
  <c r="B60" i="26"/>
  <c r="C60" i="26" s="1"/>
  <c r="B28" i="26"/>
  <c r="C28" i="26" s="1"/>
  <c r="B169" i="26"/>
  <c r="C169" i="26" s="1"/>
  <c r="B73" i="26"/>
  <c r="C73" i="26" s="1"/>
  <c r="B41" i="26"/>
  <c r="C41" i="26" s="1"/>
  <c r="B56" i="26"/>
  <c r="C56" i="26" s="1"/>
  <c r="B167" i="26"/>
  <c r="C167" i="26" s="1"/>
  <c r="B103" i="26"/>
  <c r="C103" i="26" s="1"/>
  <c r="B71" i="26"/>
  <c r="C71" i="26" s="1"/>
  <c r="B23" i="26"/>
  <c r="C23" i="26" s="1"/>
  <c r="B117" i="26"/>
  <c r="C117" i="26" s="1"/>
  <c r="B37" i="26"/>
  <c r="C37" i="26" s="1"/>
  <c r="B67" i="26"/>
  <c r="C67" i="26" s="1"/>
  <c r="B111" i="26"/>
  <c r="C111" i="26" s="1"/>
  <c r="B174" i="26"/>
  <c r="C174" i="26" s="1"/>
  <c r="B62" i="26"/>
  <c r="C62" i="26" s="1"/>
  <c r="B125" i="26"/>
  <c r="C125" i="26" s="1"/>
  <c r="B105" i="26"/>
  <c r="C105" i="26" s="1"/>
  <c r="B4" i="26"/>
  <c r="C4" i="26" s="1"/>
  <c r="B120" i="26"/>
  <c r="C120" i="26" s="1"/>
  <c r="B24" i="26"/>
  <c r="C24" i="26" s="1"/>
  <c r="B183" i="26"/>
  <c r="C183" i="26" s="1"/>
  <c r="B87" i="26"/>
  <c r="C87" i="26" s="1"/>
  <c r="B118" i="26"/>
  <c r="C118" i="26" s="1"/>
  <c r="B22" i="26"/>
  <c r="C22" i="26" s="1"/>
  <c r="B197" i="26"/>
  <c r="C197" i="26" s="1"/>
  <c r="B133" i="26"/>
  <c r="C133" i="26" s="1"/>
  <c r="B53" i="26"/>
  <c r="C53" i="26" s="1"/>
  <c r="B179" i="26"/>
  <c r="C179" i="26" s="1"/>
  <c r="B99" i="26"/>
  <c r="C99" i="26" s="1"/>
  <c r="B2" i="26"/>
  <c r="B181" i="26"/>
  <c r="C181" i="26" s="1"/>
  <c r="B180" i="26"/>
  <c r="C180" i="26" s="1"/>
  <c r="B84" i="26"/>
  <c r="C84" i="26" s="1"/>
  <c r="B36" i="26"/>
  <c r="C36" i="26" s="1"/>
  <c r="F4" i="26"/>
  <c r="B189" i="26"/>
  <c r="C189" i="26" s="1"/>
  <c r="B173" i="26"/>
  <c r="C173" i="26" s="1"/>
  <c r="B61" i="26"/>
  <c r="C61" i="26" s="1"/>
  <c r="B172" i="26"/>
  <c r="C172" i="26" s="1"/>
  <c r="B92" i="26"/>
  <c r="C92" i="26" s="1"/>
  <c r="B137" i="26"/>
  <c r="C137" i="26" s="1"/>
  <c r="B184" i="26"/>
  <c r="C184" i="26" s="1"/>
  <c r="B104" i="26"/>
  <c r="C104" i="26" s="1"/>
  <c r="B8" i="26"/>
  <c r="C8" i="26" s="1"/>
  <c r="B199" i="26"/>
  <c r="C199" i="26" s="1"/>
  <c r="B55" i="26"/>
  <c r="C55" i="26" s="1"/>
  <c r="B182" i="26"/>
  <c r="C182" i="26" s="1"/>
  <c r="B102" i="26"/>
  <c r="C102" i="26" s="1"/>
  <c r="B116" i="26"/>
  <c r="C116" i="26" s="1"/>
  <c r="B3" i="26"/>
  <c r="C3" i="26" s="1"/>
  <c r="B51" i="26"/>
  <c r="C51" i="26" s="1"/>
  <c r="B9" i="26"/>
  <c r="C9" i="26" s="1"/>
  <c r="B135" i="26"/>
  <c r="C135" i="26" s="1"/>
  <c r="B150" i="26"/>
  <c r="C150" i="26" s="1"/>
  <c r="B54" i="26"/>
  <c r="C54" i="26" s="1"/>
  <c r="B149" i="26"/>
  <c r="C149" i="26" s="1"/>
  <c r="B69" i="26"/>
  <c r="C69" i="26" s="1"/>
  <c r="B164" i="26"/>
  <c r="C164" i="26" s="1"/>
  <c r="B68" i="26"/>
  <c r="C68" i="26" s="1"/>
  <c r="B20" i="26"/>
  <c r="C20" i="26" s="1"/>
  <c r="B187" i="26"/>
  <c r="C187" i="26" s="1"/>
  <c r="B171" i="26"/>
  <c r="C171" i="26" s="1"/>
  <c r="B155" i="26"/>
  <c r="C155" i="26" s="1"/>
  <c r="B139" i="26"/>
  <c r="C139" i="26" s="1"/>
  <c r="B123" i="26"/>
  <c r="C123" i="26" s="1"/>
  <c r="B107" i="26"/>
  <c r="C107" i="26" s="1"/>
  <c r="B91" i="26"/>
  <c r="C91" i="26" s="1"/>
  <c r="B75" i="26"/>
  <c r="C75" i="26" s="1"/>
  <c r="B59" i="26"/>
  <c r="C59" i="26" s="1"/>
  <c r="B43" i="26"/>
  <c r="C43" i="26" s="1"/>
  <c r="B27" i="26"/>
  <c r="C27" i="26" s="1"/>
  <c r="B11" i="26"/>
  <c r="C11" i="26" s="1"/>
  <c r="B186" i="26"/>
  <c r="C186" i="26" s="1"/>
  <c r="B154" i="26"/>
  <c r="C154" i="26" s="1"/>
  <c r="B122" i="26"/>
  <c r="C122" i="26" s="1"/>
  <c r="B90" i="26"/>
  <c r="C90" i="26" s="1"/>
  <c r="B58" i="26"/>
  <c r="C58" i="26" s="1"/>
  <c r="B26" i="26"/>
  <c r="C26" i="26" s="1"/>
  <c r="B151" i="26"/>
  <c r="C151" i="26" s="1"/>
  <c r="B39" i="26"/>
  <c r="C39" i="26" s="1"/>
  <c r="B198" i="26"/>
  <c r="C198" i="26" s="1"/>
  <c r="B134" i="26"/>
  <c r="C134" i="26" s="1"/>
  <c r="B70" i="26"/>
  <c r="C70" i="26" s="1"/>
  <c r="B21" i="26"/>
  <c r="C21" i="26" s="1"/>
  <c r="B196" i="26"/>
  <c r="C196" i="26" s="1"/>
  <c r="B100" i="26"/>
  <c r="C100" i="26" s="1"/>
  <c r="B52" i="26"/>
  <c r="C52" i="26" s="1"/>
  <c r="B170" i="26"/>
  <c r="C170" i="26" s="1"/>
  <c r="B138" i="26"/>
  <c r="C138" i="26" s="1"/>
  <c r="B106" i="26"/>
  <c r="C106" i="26" s="1"/>
  <c r="B74" i="26"/>
  <c r="C74" i="26" s="1"/>
  <c r="B42" i="26"/>
  <c r="C42" i="26" s="1"/>
  <c r="B10" i="26"/>
  <c r="C10" i="26" s="1"/>
  <c r="B153" i="26"/>
  <c r="C153" i="26" s="1"/>
  <c r="B152" i="26"/>
  <c r="C152" i="26" s="1"/>
  <c r="B88" i="26"/>
  <c r="C88" i="26" s="1"/>
  <c r="B6" i="26"/>
  <c r="C6" i="26" s="1"/>
  <c r="B165" i="26"/>
  <c r="C165" i="26" s="1"/>
  <c r="B85" i="26"/>
  <c r="C85" i="26" s="1"/>
  <c r="B131" i="26"/>
  <c r="C131" i="26" s="1"/>
  <c r="B132" i="26"/>
  <c r="C132" i="26" s="1"/>
  <c r="B147" i="26"/>
  <c r="C147" i="26" s="1"/>
  <c r="BC2" i="2"/>
  <c r="B18" i="2"/>
  <c r="AO18" i="2"/>
  <c r="E18" i="2"/>
  <c r="BC14" i="2"/>
  <c r="BC78" i="2"/>
  <c r="BC142" i="2"/>
  <c r="BC9" i="2"/>
  <c r="BC173" i="2"/>
  <c r="BC63" i="2"/>
  <c r="BC127" i="2"/>
  <c r="BC191" i="2"/>
  <c r="BC145" i="2"/>
  <c r="BC56" i="2"/>
  <c r="BC120" i="2"/>
  <c r="BC184" i="2"/>
  <c r="BC141" i="2"/>
  <c r="AP126" i="2"/>
  <c r="AP184" i="2"/>
  <c r="AP139" i="2"/>
  <c r="AP18" i="2"/>
  <c r="AP50" i="2"/>
  <c r="AP84" i="2"/>
  <c r="AP146" i="2"/>
  <c r="BC50" i="2"/>
  <c r="BC114" i="2"/>
  <c r="BC178" i="2"/>
  <c r="BC97" i="2"/>
  <c r="BC35" i="2"/>
  <c r="BC99" i="2"/>
  <c r="BC163" i="2"/>
  <c r="BC105" i="2"/>
  <c r="BC44" i="2"/>
  <c r="BC108" i="2"/>
  <c r="BC172" i="2"/>
  <c r="BC101" i="2"/>
  <c r="AP114" i="2"/>
  <c r="AP172" i="2"/>
  <c r="AP123" i="2"/>
  <c r="AP12" i="2"/>
  <c r="AP44" i="2"/>
  <c r="AP78" i="2"/>
  <c r="AP134" i="2"/>
  <c r="BC38" i="2"/>
  <c r="BC102" i="2"/>
  <c r="BC166" i="2"/>
  <c r="BC61" i="2"/>
  <c r="BC23" i="2"/>
  <c r="BC87" i="2"/>
  <c r="BC151" i="2"/>
  <c r="BC25" i="2"/>
  <c r="BC16" i="2"/>
  <c r="BC80" i="2"/>
  <c r="BC144" i="2"/>
  <c r="BC11" i="2"/>
  <c r="AP74" i="2"/>
  <c r="AP148" i="2"/>
  <c r="AP83" i="2"/>
  <c r="AP175" i="2"/>
  <c r="AP30" i="2"/>
  <c r="AP62" i="2"/>
  <c r="AP102" i="2"/>
  <c r="AP174" i="2"/>
  <c r="AP137" i="2"/>
  <c r="BC26" i="2"/>
  <c r="BC12" i="2"/>
  <c r="BC133" i="2"/>
  <c r="BC125" i="2"/>
  <c r="AP16" i="2"/>
  <c r="AP188" i="2"/>
  <c r="AP7" i="2"/>
  <c r="AP41" i="2"/>
  <c r="AP77" i="2"/>
  <c r="AP173" i="2"/>
  <c r="BC73" i="2"/>
  <c r="BC181" i="2"/>
  <c r="BC177" i="2"/>
  <c r="AP24" i="2"/>
  <c r="AP196" i="2"/>
  <c r="AP9" i="2"/>
  <c r="AP43" i="2"/>
  <c r="AP79" i="2"/>
  <c r="AP181" i="2"/>
  <c r="BC58" i="2"/>
  <c r="BC43" i="2"/>
  <c r="BC20" i="2"/>
  <c r="AP90" i="2"/>
  <c r="AP32" i="2"/>
  <c r="BC30" i="2"/>
  <c r="BC94" i="2"/>
  <c r="BC158" i="2"/>
  <c r="BC41" i="2"/>
  <c r="BC15" i="2"/>
  <c r="BC79" i="2"/>
  <c r="BC143" i="2"/>
  <c r="BC10" i="2"/>
  <c r="BC193" i="2"/>
  <c r="BC72" i="2"/>
  <c r="BC136" i="2"/>
  <c r="BC3" i="2"/>
  <c r="BC189" i="2"/>
  <c r="AP140" i="2"/>
  <c r="AP198" i="2"/>
  <c r="AP163" i="2"/>
  <c r="AP26" i="2"/>
  <c r="AP58" i="2"/>
  <c r="AP94" i="2"/>
  <c r="AP164" i="2"/>
  <c r="BC66" i="2"/>
  <c r="BC130" i="2"/>
  <c r="BC194" i="2"/>
  <c r="BC137" i="2"/>
  <c r="BC51" i="2"/>
  <c r="BC115" i="2"/>
  <c r="BC179" i="2"/>
  <c r="BC157" i="2"/>
  <c r="BC60" i="2"/>
  <c r="BC124" i="2"/>
  <c r="BC188" i="2"/>
  <c r="BC153" i="2"/>
  <c r="AP130" i="2"/>
  <c r="AP186" i="2"/>
  <c r="AP145" i="2"/>
  <c r="AP20" i="2"/>
  <c r="AP52" i="2"/>
  <c r="AP86" i="2"/>
  <c r="AP150" i="2"/>
  <c r="BC54" i="2"/>
  <c r="BC118" i="2"/>
  <c r="BC182" i="2"/>
  <c r="BC109" i="2"/>
  <c r="BC39" i="2"/>
  <c r="BC103" i="2"/>
  <c r="BC167" i="2"/>
  <c r="BC69" i="2"/>
  <c r="BC32" i="2"/>
  <c r="BC96" i="2"/>
  <c r="BC160" i="2"/>
  <c r="BC65" i="2"/>
  <c r="AP104" i="2"/>
  <c r="AP162" i="2"/>
  <c r="BC46" i="2"/>
  <c r="BC174" i="2"/>
  <c r="BC31" i="2"/>
  <c r="BC159" i="2"/>
  <c r="BC24" i="2"/>
  <c r="BC152" i="2"/>
  <c r="AP96" i="2"/>
  <c r="AP95" i="2"/>
  <c r="AP34" i="2"/>
  <c r="AP112" i="2"/>
  <c r="BC82" i="2"/>
  <c r="BC13" i="2"/>
  <c r="BC67" i="2"/>
  <c r="BC195" i="2"/>
  <c r="BC76" i="2"/>
  <c r="BC7" i="2"/>
  <c r="AP144" i="2"/>
  <c r="AP169" i="2"/>
  <c r="AP60" i="2"/>
  <c r="AP170" i="2"/>
  <c r="BC134" i="2"/>
  <c r="BC149" i="2"/>
  <c r="BC119" i="2"/>
  <c r="BC121" i="2"/>
  <c r="BC112" i="2"/>
  <c r="BC113" i="2"/>
  <c r="AP176" i="2"/>
  <c r="AP151" i="2"/>
  <c r="AP38" i="2"/>
  <c r="AP80" i="2"/>
  <c r="AP156" i="2"/>
  <c r="AP159" i="2"/>
  <c r="BC154" i="2"/>
  <c r="BC6" i="2"/>
  <c r="AP122" i="2"/>
  <c r="AP82" i="2"/>
  <c r="AP153" i="2"/>
  <c r="AP49" i="2"/>
  <c r="AP121" i="2"/>
  <c r="BC27" i="2"/>
  <c r="BC132" i="2"/>
  <c r="AP157" i="2"/>
  <c r="AP99" i="2"/>
  <c r="AP27" i="2"/>
  <c r="AP67" i="2"/>
  <c r="AP189" i="2"/>
  <c r="BC186" i="2"/>
  <c r="BC33" i="2"/>
  <c r="AP152" i="2"/>
  <c r="AP106" i="2"/>
  <c r="AP143" i="2"/>
  <c r="AP29" i="2"/>
  <c r="AP61" i="2"/>
  <c r="AP135" i="2"/>
  <c r="BC5" i="2"/>
  <c r="BC187" i="2"/>
  <c r="BC164" i="2"/>
  <c r="AP111" i="2"/>
  <c r="AP124" i="2"/>
  <c r="AP149" i="2"/>
  <c r="AP31" i="2"/>
  <c r="AP63" i="2"/>
  <c r="AP141" i="2"/>
  <c r="BC62" i="2"/>
  <c r="BC190" i="2"/>
  <c r="BC47" i="2"/>
  <c r="BC175" i="2"/>
  <c r="BC40" i="2"/>
  <c r="BC168" i="2"/>
  <c r="AP110" i="2"/>
  <c r="AP117" i="2"/>
  <c r="AP42" i="2"/>
  <c r="AP128" i="2"/>
  <c r="BC98" i="2"/>
  <c r="BC49" i="2"/>
  <c r="BC83" i="2"/>
  <c r="BC57" i="2"/>
  <c r="BC92" i="2"/>
  <c r="BC53" i="2"/>
  <c r="AP158" i="2"/>
  <c r="AP4" i="2"/>
  <c r="AP68" i="2"/>
  <c r="BC22" i="2"/>
  <c r="BC150" i="2"/>
  <c r="BC197" i="2"/>
  <c r="BC135" i="2"/>
  <c r="BC169" i="2"/>
  <c r="BC128" i="2"/>
  <c r="BC165" i="2"/>
  <c r="AP190" i="2"/>
  <c r="AP6" i="2"/>
  <c r="AP46" i="2"/>
  <c r="AP88" i="2"/>
  <c r="AP192" i="2"/>
  <c r="AP5" i="2"/>
  <c r="BC29" i="2"/>
  <c r="BC52" i="2"/>
  <c r="AP180" i="2"/>
  <c r="AP142" i="2"/>
  <c r="AP17" i="2"/>
  <c r="AP57" i="2"/>
  <c r="AP147" i="2"/>
  <c r="BC42" i="2"/>
  <c r="BC91" i="2"/>
  <c r="BC196" i="2"/>
  <c r="AP56" i="2"/>
  <c r="AP131" i="2"/>
  <c r="AP35" i="2"/>
  <c r="AP103" i="2"/>
  <c r="AP197" i="2"/>
  <c r="BC117" i="2"/>
  <c r="BC84" i="2"/>
  <c r="AP89" i="2"/>
  <c r="AP178" i="2"/>
  <c r="AP171" i="2"/>
  <c r="AP37" i="2"/>
  <c r="AP71" i="2"/>
  <c r="AP161" i="2"/>
  <c r="BC161" i="2"/>
  <c r="BC81" i="2"/>
  <c r="BC77" i="2"/>
  <c r="AP8" i="2"/>
  <c r="AP182" i="2"/>
  <c r="AP177" i="2"/>
  <c r="AP39" i="2"/>
  <c r="AP75" i="2"/>
  <c r="AP167" i="2"/>
  <c r="BC110" i="2"/>
  <c r="BC85" i="2"/>
  <c r="BC95" i="2"/>
  <c r="BC45" i="2"/>
  <c r="BC88" i="2"/>
  <c r="BC37" i="2"/>
  <c r="AP154" i="2"/>
  <c r="AP185" i="2"/>
  <c r="AP66" i="2"/>
  <c r="BC18" i="2"/>
  <c r="BC146" i="2"/>
  <c r="BC185" i="2"/>
  <c r="BC131" i="2"/>
  <c r="BC8" i="2"/>
  <c r="BC140" i="2"/>
  <c r="BC4" i="2"/>
  <c r="AP69" i="2"/>
  <c r="AP28" i="2"/>
  <c r="AP98" i="2"/>
  <c r="BC70" i="2"/>
  <c r="BC198" i="2"/>
  <c r="BC55" i="2"/>
  <c r="BC183" i="2"/>
  <c r="BC48" i="2"/>
  <c r="BC176" i="2"/>
  <c r="AP118" i="2"/>
  <c r="AP107" i="2"/>
  <c r="AP14" i="2"/>
  <c r="AP54" i="2"/>
  <c r="AP120" i="2"/>
  <c r="AP87" i="2"/>
  <c r="AP13" i="2"/>
  <c r="BC75" i="2"/>
  <c r="BC116" i="2"/>
  <c r="AP133" i="2"/>
  <c r="AP93" i="2"/>
  <c r="AP25" i="2"/>
  <c r="AP65" i="2"/>
  <c r="BC126" i="2"/>
  <c r="BC104" i="2"/>
  <c r="AP76" i="2"/>
  <c r="BC147" i="2"/>
  <c r="AP101" i="2"/>
  <c r="BC21" i="2"/>
  <c r="BC192" i="2"/>
  <c r="AP70" i="2"/>
  <c r="BC139" i="2"/>
  <c r="AP33" i="2"/>
  <c r="BC106" i="2"/>
  <c r="AP136" i="2"/>
  <c r="AP165" i="2"/>
  <c r="AP129" i="2"/>
  <c r="BC107" i="2"/>
  <c r="AP179" i="2"/>
  <c r="AP11" i="2"/>
  <c r="AP85" i="2"/>
  <c r="BC74" i="2"/>
  <c r="BC36" i="2"/>
  <c r="AP40" i="2"/>
  <c r="AP15" i="2"/>
  <c r="AP91" i="2"/>
  <c r="BC129" i="2"/>
  <c r="BC89" i="2"/>
  <c r="BC34" i="2"/>
  <c r="BC28" i="2"/>
  <c r="AP36" i="2"/>
  <c r="BC71" i="2"/>
  <c r="AP132" i="2"/>
  <c r="AP138" i="2"/>
  <c r="BC180" i="2"/>
  <c r="AP97" i="2"/>
  <c r="BC170" i="2"/>
  <c r="AP194" i="2"/>
  <c r="AP19" i="2"/>
  <c r="AP155" i="2"/>
  <c r="BC171" i="2"/>
  <c r="AP64" i="2"/>
  <c r="AP21" i="2"/>
  <c r="AP109" i="2"/>
  <c r="BC138" i="2"/>
  <c r="BC100" i="2"/>
  <c r="AP72" i="2"/>
  <c r="AP23" i="2"/>
  <c r="AP115" i="2"/>
  <c r="BC111" i="2"/>
  <c r="AP168" i="2"/>
  <c r="BC162" i="2"/>
  <c r="BC156" i="2"/>
  <c r="AP116" i="2"/>
  <c r="BC199" i="2"/>
  <c r="AP127" i="2"/>
  <c r="AP113" i="2"/>
  <c r="AP48" i="2"/>
  <c r="AP199" i="2"/>
  <c r="BC155" i="2"/>
  <c r="AP92" i="2"/>
  <c r="AP51" i="2"/>
  <c r="BC148" i="2"/>
  <c r="AP73" i="2"/>
  <c r="AP45" i="2"/>
  <c r="AP187" i="2"/>
  <c r="BC59" i="2"/>
  <c r="AP108" i="2"/>
  <c r="AP81" i="2"/>
  <c r="AP47" i="2"/>
  <c r="AP195" i="2"/>
  <c r="BC93" i="2"/>
  <c r="AP10" i="2"/>
  <c r="BC19" i="2"/>
  <c r="AP100" i="2"/>
  <c r="BC86" i="2"/>
  <c r="BC64" i="2"/>
  <c r="AP22" i="2"/>
  <c r="BC90" i="2"/>
  <c r="AP125" i="2"/>
  <c r="AP183" i="2"/>
  <c r="BC68" i="2"/>
  <c r="AP160" i="2"/>
  <c r="AP59" i="2"/>
  <c r="BC122" i="2"/>
  <c r="BC17" i="2"/>
  <c r="AP105" i="2"/>
  <c r="AP53" i="2"/>
  <c r="AP193" i="2"/>
  <c r="BC123" i="2"/>
  <c r="AP166" i="2"/>
  <c r="AP119" i="2"/>
  <c r="AP55" i="2"/>
  <c r="AP191" i="2"/>
  <c r="AK4" i="2"/>
  <c r="AK11" i="2"/>
  <c r="AK13" i="2"/>
  <c r="AK15" i="2"/>
  <c r="AK17" i="2"/>
  <c r="AK19" i="2"/>
  <c r="AK21" i="2"/>
  <c r="AK23" i="2"/>
  <c r="AK25" i="2"/>
  <c r="AK27" i="2"/>
  <c r="AK29" i="2"/>
  <c r="AK31" i="2"/>
  <c r="AK33" i="2"/>
  <c r="AK35" i="2"/>
  <c r="AK37" i="2"/>
  <c r="AK39" i="2"/>
  <c r="AK41" i="2"/>
  <c r="AK43" i="2"/>
  <c r="AK45" i="2"/>
  <c r="AK47" i="2"/>
  <c r="AK49" i="2"/>
  <c r="AK51" i="2"/>
  <c r="AK53" i="2"/>
  <c r="AK55" i="2"/>
  <c r="AK57" i="2"/>
  <c r="AK59" i="2"/>
  <c r="AK61" i="2"/>
  <c r="AK63" i="2"/>
  <c r="AK65" i="2"/>
  <c r="AK67" i="2"/>
  <c r="AK69" i="2"/>
  <c r="AK71" i="2"/>
  <c r="AK73" i="2"/>
  <c r="AK75" i="2"/>
  <c r="AK77" i="2"/>
  <c r="AK79" i="2"/>
  <c r="AK81" i="2"/>
  <c r="AK83" i="2"/>
  <c r="AK85" i="2"/>
  <c r="AK87" i="2"/>
  <c r="AK89" i="2"/>
  <c r="AK91" i="2"/>
  <c r="AK93" i="2"/>
  <c r="AK95" i="2"/>
  <c r="AK97" i="2"/>
  <c r="AK99" i="2"/>
  <c r="AK101" i="2"/>
  <c r="AK103" i="2"/>
  <c r="AK105" i="2"/>
  <c r="AK107" i="2"/>
  <c r="AK109" i="2"/>
  <c r="AK111" i="2"/>
  <c r="AK113" i="2"/>
  <c r="AK115" i="2"/>
  <c r="AK117" i="2"/>
  <c r="AK119" i="2"/>
  <c r="AK121" i="2"/>
  <c r="AK123" i="2"/>
  <c r="AK125" i="2"/>
  <c r="AK127" i="2"/>
  <c r="AK129" i="2"/>
  <c r="AK131" i="2"/>
  <c r="AK133" i="2"/>
  <c r="AK135" i="2"/>
  <c r="AK137" i="2"/>
  <c r="AK139" i="2"/>
  <c r="AK141" i="2"/>
  <c r="AK143" i="2"/>
  <c r="AK145" i="2"/>
  <c r="AK147" i="2"/>
  <c r="AK149" i="2"/>
  <c r="AK151" i="2"/>
  <c r="AK153" i="2"/>
  <c r="AK155" i="2"/>
  <c r="AK157" i="2"/>
  <c r="AK159" i="2"/>
  <c r="AK161" i="2"/>
  <c r="AK163" i="2"/>
  <c r="AK165" i="2"/>
  <c r="AK167" i="2"/>
  <c r="AK169" i="2"/>
  <c r="AK171" i="2"/>
  <c r="AK173" i="2"/>
  <c r="AK175" i="2"/>
  <c r="AK177" i="2"/>
  <c r="AL11" i="2"/>
  <c r="AL13" i="2"/>
  <c r="AL15" i="2"/>
  <c r="AL17" i="2"/>
  <c r="AL19" i="2"/>
  <c r="AL21" i="2"/>
  <c r="AL23" i="2"/>
  <c r="AL25" i="2"/>
  <c r="AL27" i="2"/>
  <c r="AL29" i="2"/>
  <c r="AL31" i="2"/>
  <c r="AL33" i="2"/>
  <c r="AL35" i="2"/>
  <c r="AL37" i="2"/>
  <c r="AL39" i="2"/>
  <c r="AL41" i="2"/>
  <c r="AL43" i="2"/>
  <c r="AL45" i="2"/>
  <c r="AL47" i="2"/>
  <c r="AL49" i="2"/>
  <c r="AL51" i="2"/>
  <c r="AL53" i="2"/>
  <c r="AL55" i="2"/>
  <c r="AL57" i="2"/>
  <c r="AL59" i="2"/>
  <c r="AL61" i="2"/>
  <c r="AL63" i="2"/>
  <c r="AL65" i="2"/>
  <c r="AL67" i="2"/>
  <c r="AL69" i="2"/>
  <c r="AL71" i="2"/>
  <c r="AL73" i="2"/>
  <c r="AL75" i="2"/>
  <c r="AL77" i="2"/>
  <c r="AL79" i="2"/>
  <c r="AL81" i="2"/>
  <c r="AL83" i="2"/>
  <c r="AL85" i="2"/>
  <c r="AL87" i="2"/>
  <c r="AL89" i="2"/>
  <c r="AL91" i="2"/>
  <c r="AL93" i="2"/>
  <c r="AL95" i="2"/>
  <c r="AL97" i="2"/>
  <c r="AL99" i="2"/>
  <c r="AL101" i="2"/>
  <c r="AL103" i="2"/>
  <c r="AL105" i="2"/>
  <c r="AL107" i="2"/>
  <c r="AL109" i="2"/>
  <c r="AL111" i="2"/>
  <c r="AL113" i="2"/>
  <c r="AL115" i="2"/>
  <c r="AL117" i="2"/>
  <c r="AL119" i="2"/>
  <c r="AL121" i="2"/>
  <c r="AL123" i="2"/>
  <c r="AL125" i="2"/>
  <c r="AL127" i="2"/>
  <c r="AL129" i="2"/>
  <c r="AL131" i="2"/>
  <c r="AL133" i="2"/>
  <c r="AL135" i="2"/>
  <c r="AL137" i="2"/>
  <c r="AL139" i="2"/>
  <c r="AL141" i="2"/>
  <c r="AL143" i="2"/>
  <c r="AL145" i="2"/>
  <c r="AL147" i="2"/>
  <c r="AL149" i="2"/>
  <c r="AL151" i="2"/>
  <c r="AL153" i="2"/>
  <c r="AL155" i="2"/>
  <c r="AL157" i="2"/>
  <c r="AL159" i="2"/>
  <c r="AL161" i="2"/>
  <c r="AL163" i="2"/>
  <c r="AL165" i="2"/>
  <c r="AL167" i="2"/>
  <c r="AL169" i="2"/>
  <c r="AL171" i="2"/>
  <c r="AL173" i="2"/>
  <c r="AL175" i="2"/>
  <c r="AL177" i="2"/>
  <c r="AL179" i="2"/>
  <c r="AL12" i="2"/>
  <c r="AL16" i="2"/>
  <c r="AL20" i="2"/>
  <c r="AL24" i="2"/>
  <c r="AL28" i="2"/>
  <c r="AL32" i="2"/>
  <c r="AL36" i="2"/>
  <c r="AL40" i="2"/>
  <c r="AL44" i="2"/>
  <c r="AL48" i="2"/>
  <c r="AL52" i="2"/>
  <c r="AL56" i="2"/>
  <c r="AL60" i="2"/>
  <c r="AL64" i="2"/>
  <c r="AL68" i="2"/>
  <c r="AL72" i="2"/>
  <c r="AL76" i="2"/>
  <c r="AL80" i="2"/>
  <c r="AL84" i="2"/>
  <c r="AL88" i="2"/>
  <c r="AL92" i="2"/>
  <c r="AL96" i="2"/>
  <c r="AL100" i="2"/>
  <c r="AL104" i="2"/>
  <c r="AL108" i="2"/>
  <c r="AL112" i="2"/>
  <c r="AL116" i="2"/>
  <c r="AL120" i="2"/>
  <c r="AL124" i="2"/>
  <c r="AL128" i="2"/>
  <c r="AL132" i="2"/>
  <c r="AL136" i="2"/>
  <c r="AL140" i="2"/>
  <c r="AL144" i="2"/>
  <c r="AL148" i="2"/>
  <c r="AL152" i="2"/>
  <c r="AL156" i="2"/>
  <c r="AL160" i="2"/>
  <c r="AL164" i="2"/>
  <c r="AL168" i="2"/>
  <c r="AL172" i="2"/>
  <c r="AL176" i="2"/>
  <c r="AK180" i="2"/>
  <c r="AK182" i="2"/>
  <c r="AK184" i="2"/>
  <c r="AK186" i="2"/>
  <c r="AK188" i="2"/>
  <c r="AK190" i="2"/>
  <c r="AK192" i="2"/>
  <c r="AK194" i="2"/>
  <c r="AK196" i="2"/>
  <c r="AK198" i="2"/>
  <c r="AL5" i="2"/>
  <c r="AL7" i="2"/>
  <c r="AL9" i="2"/>
  <c r="AL14" i="2"/>
  <c r="AL34" i="2"/>
  <c r="AL42" i="2"/>
  <c r="AL54" i="2"/>
  <c r="AL62" i="2"/>
  <c r="AL70" i="2"/>
  <c r="AL78" i="2"/>
  <c r="AL86" i="2"/>
  <c r="AL94" i="2"/>
  <c r="AL102" i="2"/>
  <c r="AL110" i="2"/>
  <c r="AL118" i="2"/>
  <c r="AL126" i="2"/>
  <c r="AL134" i="2"/>
  <c r="AL142" i="2"/>
  <c r="AL150" i="2"/>
  <c r="AL158" i="2"/>
  <c r="AL166" i="2"/>
  <c r="AL174" i="2"/>
  <c r="AK181" i="2"/>
  <c r="AK185" i="2"/>
  <c r="AK191" i="2"/>
  <c r="AK195" i="2"/>
  <c r="AK10" i="2"/>
  <c r="AK14" i="2"/>
  <c r="AK18" i="2"/>
  <c r="AK22" i="2"/>
  <c r="AK26" i="2"/>
  <c r="AK30" i="2"/>
  <c r="AK34" i="2"/>
  <c r="AK38" i="2"/>
  <c r="AK42" i="2"/>
  <c r="AK46" i="2"/>
  <c r="AK50" i="2"/>
  <c r="AK54" i="2"/>
  <c r="AK58" i="2"/>
  <c r="AK62" i="2"/>
  <c r="AK66" i="2"/>
  <c r="AK70" i="2"/>
  <c r="AK74" i="2"/>
  <c r="AK78" i="2"/>
  <c r="AK82" i="2"/>
  <c r="AK86" i="2"/>
  <c r="AK90" i="2"/>
  <c r="AK94" i="2"/>
  <c r="AK98" i="2"/>
  <c r="AK102" i="2"/>
  <c r="AK106" i="2"/>
  <c r="AK110" i="2"/>
  <c r="AK114" i="2"/>
  <c r="AK118" i="2"/>
  <c r="AK122" i="2"/>
  <c r="AK126" i="2"/>
  <c r="AK130" i="2"/>
  <c r="AK134" i="2"/>
  <c r="AK138" i="2"/>
  <c r="AK142" i="2"/>
  <c r="AK146" i="2"/>
  <c r="AK150" i="2"/>
  <c r="AK154" i="2"/>
  <c r="AK158" i="2"/>
  <c r="AK162" i="2"/>
  <c r="AK166" i="2"/>
  <c r="AK170" i="2"/>
  <c r="AK174" i="2"/>
  <c r="AK178" i="2"/>
  <c r="AL180" i="2"/>
  <c r="AL182" i="2"/>
  <c r="AL184" i="2"/>
  <c r="AL186" i="2"/>
  <c r="AL188" i="2"/>
  <c r="AL190" i="2"/>
  <c r="AL192" i="2"/>
  <c r="AL194" i="2"/>
  <c r="AL196" i="2"/>
  <c r="AL198" i="2"/>
  <c r="AL3" i="2"/>
  <c r="AK6" i="2"/>
  <c r="AK8" i="2"/>
  <c r="AL10" i="2"/>
  <c r="AL18" i="2"/>
  <c r="AL22" i="2"/>
  <c r="AL26" i="2"/>
  <c r="AL30" i="2"/>
  <c r="AL38" i="2"/>
  <c r="AL46" i="2"/>
  <c r="AL50" i="2"/>
  <c r="AL58" i="2"/>
  <c r="AL66" i="2"/>
  <c r="AL74" i="2"/>
  <c r="AL82" i="2"/>
  <c r="AL90" i="2"/>
  <c r="AL98" i="2"/>
  <c r="AL106" i="2"/>
  <c r="AL114" i="2"/>
  <c r="AL122" i="2"/>
  <c r="AL130" i="2"/>
  <c r="AL138" i="2"/>
  <c r="AL146" i="2"/>
  <c r="AL154" i="2"/>
  <c r="AL162" i="2"/>
  <c r="AL170" i="2"/>
  <c r="AL178" i="2"/>
  <c r="AK183" i="2"/>
  <c r="AK187" i="2"/>
  <c r="AK189" i="2"/>
  <c r="AK24" i="2"/>
  <c r="AK40" i="2"/>
  <c r="AK56" i="2"/>
  <c r="AK72" i="2"/>
  <c r="AK88" i="2"/>
  <c r="AK104" i="2"/>
  <c r="AK120" i="2"/>
  <c r="AK136" i="2"/>
  <c r="AK152" i="2"/>
  <c r="AK168" i="2"/>
  <c r="AL181" i="2"/>
  <c r="AL189" i="2"/>
  <c r="AL195" i="2"/>
  <c r="AL199" i="2"/>
  <c r="AK7" i="2"/>
  <c r="AK16" i="2"/>
  <c r="AK64" i="2"/>
  <c r="AK96" i="2"/>
  <c r="AK128" i="2"/>
  <c r="AK160" i="2"/>
  <c r="AL185" i="2"/>
  <c r="AK193" i="2"/>
  <c r="AK5" i="2"/>
  <c r="AK20" i="2"/>
  <c r="AK52" i="2"/>
  <c r="AK84" i="2"/>
  <c r="AK116" i="2"/>
  <c r="AK148" i="2"/>
  <c r="AL187" i="2"/>
  <c r="AK199" i="2"/>
  <c r="AK12" i="2"/>
  <c r="AK28" i="2"/>
  <c r="AK44" i="2"/>
  <c r="AK60" i="2"/>
  <c r="AK76" i="2"/>
  <c r="AK92" i="2"/>
  <c r="AK108" i="2"/>
  <c r="AK124" i="2"/>
  <c r="AK140" i="2"/>
  <c r="AK156" i="2"/>
  <c r="AK172" i="2"/>
  <c r="AL183" i="2"/>
  <c r="AL191" i="2"/>
  <c r="AK197" i="2"/>
  <c r="AL4" i="2"/>
  <c r="AL8" i="2"/>
  <c r="AK32" i="2"/>
  <c r="AK48" i="2"/>
  <c r="AK80" i="2"/>
  <c r="AK112" i="2"/>
  <c r="AK144" i="2"/>
  <c r="AK176" i="2"/>
  <c r="AL197" i="2"/>
  <c r="AK9" i="2"/>
  <c r="AK36" i="2"/>
  <c r="AK68" i="2"/>
  <c r="AK100" i="2"/>
  <c r="AK132" i="2"/>
  <c r="AK164" i="2"/>
  <c r="AK179" i="2"/>
  <c r="AL193" i="2"/>
  <c r="AL6" i="2"/>
  <c r="P4" i="2"/>
  <c r="Q4" i="2" s="1"/>
  <c r="O5" i="2"/>
  <c r="D8" i="22" s="1"/>
  <c r="L6" i="2"/>
  <c r="C9" i="22" s="1"/>
  <c r="P8" i="2"/>
  <c r="O9" i="2"/>
  <c r="D12" i="22" s="1"/>
  <c r="L10" i="2"/>
  <c r="P12" i="2"/>
  <c r="O13" i="2"/>
  <c r="D16" i="22" s="1"/>
  <c r="L14" i="2"/>
  <c r="P16" i="2"/>
  <c r="O17" i="2"/>
  <c r="D20" i="22" s="1"/>
  <c r="L18" i="2"/>
  <c r="P20" i="2"/>
  <c r="O21" i="2"/>
  <c r="D24" i="22" s="1"/>
  <c r="L22" i="2"/>
  <c r="P24" i="2"/>
  <c r="O25" i="2"/>
  <c r="D28" i="22" s="1"/>
  <c r="L26" i="2"/>
  <c r="P28" i="2"/>
  <c r="O29" i="2"/>
  <c r="D32" i="22" s="1"/>
  <c r="L30" i="2"/>
  <c r="P32" i="2"/>
  <c r="O33" i="2"/>
  <c r="D36" i="22" s="1"/>
  <c r="L34" i="2"/>
  <c r="P36" i="2"/>
  <c r="O37" i="2"/>
  <c r="D40" i="22" s="1"/>
  <c r="L38" i="2"/>
  <c r="P40" i="2"/>
  <c r="O41" i="2"/>
  <c r="D44" i="22" s="1"/>
  <c r="L42" i="2"/>
  <c r="P44" i="2"/>
  <c r="O45" i="2"/>
  <c r="D48" i="22" s="1"/>
  <c r="P47" i="2"/>
  <c r="O48" i="2"/>
  <c r="D51" i="22" s="1"/>
  <c r="L49" i="2"/>
  <c r="P51" i="2"/>
  <c r="O52" i="2"/>
  <c r="D55" i="22" s="1"/>
  <c r="L53" i="2"/>
  <c r="P55" i="2"/>
  <c r="O56" i="2"/>
  <c r="D59" i="22" s="1"/>
  <c r="L57" i="2"/>
  <c r="P59" i="2"/>
  <c r="O60" i="2"/>
  <c r="D63" i="22" s="1"/>
  <c r="L61" i="2"/>
  <c r="P63" i="2"/>
  <c r="O64" i="2"/>
  <c r="D67" i="22" s="1"/>
  <c r="L65" i="2"/>
  <c r="P67" i="2"/>
  <c r="L68" i="2"/>
  <c r="P70" i="2"/>
  <c r="O71" i="2"/>
  <c r="D74" i="22" s="1"/>
  <c r="P73" i="2"/>
  <c r="O74" i="2"/>
  <c r="D77" i="22" s="1"/>
  <c r="L75" i="2"/>
  <c r="P76" i="2"/>
  <c r="O77" i="2"/>
  <c r="D80" i="22" s="1"/>
  <c r="L78" i="2"/>
  <c r="P80" i="2"/>
  <c r="O81" i="2"/>
  <c r="D84" i="22" s="1"/>
  <c r="L82" i="2"/>
  <c r="P84" i="2"/>
  <c r="O85" i="2"/>
  <c r="D88" i="22" s="1"/>
  <c r="L86" i="2"/>
  <c r="P88" i="2"/>
  <c r="O89" i="2"/>
  <c r="D92" i="22" s="1"/>
  <c r="L90" i="2"/>
  <c r="P92" i="2"/>
  <c r="O93" i="2"/>
  <c r="D96" i="22" s="1"/>
  <c r="L94" i="2"/>
  <c r="P96" i="2"/>
  <c r="O97" i="2"/>
  <c r="D100" i="22" s="1"/>
  <c r="L98" i="2"/>
  <c r="P100" i="2"/>
  <c r="O101" i="2"/>
  <c r="D104" i="22" s="1"/>
  <c r="L102" i="2"/>
  <c r="P104" i="2"/>
  <c r="O105" i="2"/>
  <c r="D108" i="22" s="1"/>
  <c r="L106" i="2"/>
  <c r="P108" i="2"/>
  <c r="O109" i="2"/>
  <c r="D112" i="22" s="1"/>
  <c r="L110" i="2"/>
  <c r="P112" i="2"/>
  <c r="O113" i="2"/>
  <c r="D116" i="22" s="1"/>
  <c r="L114" i="2"/>
  <c r="P116" i="2"/>
  <c r="O117" i="2"/>
  <c r="D120" i="22" s="1"/>
  <c r="L118" i="2"/>
  <c r="P120" i="2"/>
  <c r="O121" i="2"/>
  <c r="D124" i="22" s="1"/>
  <c r="L122" i="2"/>
  <c r="P124" i="2"/>
  <c r="O125" i="2"/>
  <c r="D128" i="22" s="1"/>
  <c r="L126" i="2"/>
  <c r="P128" i="2"/>
  <c r="O129" i="2"/>
  <c r="D132" i="22" s="1"/>
  <c r="L130" i="2"/>
  <c r="P132" i="2"/>
  <c r="O133" i="2"/>
  <c r="D136" i="22" s="1"/>
  <c r="L134" i="2"/>
  <c r="P136" i="2"/>
  <c r="O137" i="2"/>
  <c r="D140" i="22" s="1"/>
  <c r="L138" i="2"/>
  <c r="P140" i="2"/>
  <c r="O141" i="2"/>
  <c r="D144" i="22" s="1"/>
  <c r="L142" i="2"/>
  <c r="P144" i="2"/>
  <c r="O145" i="2"/>
  <c r="D148" i="22" s="1"/>
  <c r="L146" i="2"/>
  <c r="P148" i="2"/>
  <c r="O149" i="2"/>
  <c r="D152" i="22" s="1"/>
  <c r="L150" i="2"/>
  <c r="P152" i="2"/>
  <c r="O153" i="2"/>
  <c r="D156" i="22" s="1"/>
  <c r="L154" i="2"/>
  <c r="P156" i="2"/>
  <c r="O157" i="2"/>
  <c r="D160" i="22" s="1"/>
  <c r="L158" i="2"/>
  <c r="P160" i="2"/>
  <c r="O161" i="2"/>
  <c r="D164" i="22" s="1"/>
  <c r="L162" i="2"/>
  <c r="P164" i="2"/>
  <c r="O165" i="2"/>
  <c r="D168" i="22" s="1"/>
  <c r="L166" i="2"/>
  <c r="P168" i="2"/>
  <c r="O169" i="2"/>
  <c r="D172" i="22" s="1"/>
  <c r="L170" i="2"/>
  <c r="P172" i="2"/>
  <c r="O173" i="2"/>
  <c r="D176" i="22" s="1"/>
  <c r="L174" i="2"/>
  <c r="P176" i="2"/>
  <c r="O177" i="2"/>
  <c r="D180" i="22" s="1"/>
  <c r="L178" i="2"/>
  <c r="P180" i="2"/>
  <c r="O181" i="2"/>
  <c r="D184" i="22" s="1"/>
  <c r="L182" i="2"/>
  <c r="P184" i="2"/>
  <c r="O185" i="2"/>
  <c r="D188" i="22" s="1"/>
  <c r="L186" i="2"/>
  <c r="P188" i="2"/>
  <c r="O189" i="2"/>
  <c r="D192" i="22" s="1"/>
  <c r="L190" i="2"/>
  <c r="P192" i="2"/>
  <c r="O193" i="2"/>
  <c r="D196" i="22" s="1"/>
  <c r="L194" i="2"/>
  <c r="P196" i="2"/>
  <c r="O197" i="2"/>
  <c r="D200" i="22" s="1"/>
  <c r="L198" i="2"/>
  <c r="L8" i="2"/>
  <c r="P10" i="2"/>
  <c r="L12" i="2"/>
  <c r="O15" i="2"/>
  <c r="D18" i="22" s="1"/>
  <c r="P18" i="2"/>
  <c r="L20" i="2"/>
  <c r="O23" i="2"/>
  <c r="D26" i="22" s="1"/>
  <c r="P26" i="2"/>
  <c r="L28" i="2"/>
  <c r="O31" i="2"/>
  <c r="D34" i="22" s="1"/>
  <c r="P34" i="2"/>
  <c r="L36" i="2"/>
  <c r="O39" i="2"/>
  <c r="D42" i="22" s="1"/>
  <c r="P42" i="2"/>
  <c r="L44" i="2"/>
  <c r="O46" i="2"/>
  <c r="D49" i="22" s="1"/>
  <c r="P49" i="2"/>
  <c r="L51" i="2"/>
  <c r="L55" i="2"/>
  <c r="O58" i="2"/>
  <c r="D61" i="22" s="1"/>
  <c r="P5" i="2"/>
  <c r="O6" i="2"/>
  <c r="D9" i="22" s="1"/>
  <c r="L7" i="2"/>
  <c r="P9" i="2"/>
  <c r="O10" i="2"/>
  <c r="D13" i="22" s="1"/>
  <c r="L11" i="2"/>
  <c r="P13" i="2"/>
  <c r="O14" i="2"/>
  <c r="D17" i="22" s="1"/>
  <c r="L15" i="2"/>
  <c r="P17" i="2"/>
  <c r="O18" i="2"/>
  <c r="D21" i="22" s="1"/>
  <c r="L19" i="2"/>
  <c r="P21" i="2"/>
  <c r="O22" i="2"/>
  <c r="D25" i="22" s="1"/>
  <c r="L23" i="2"/>
  <c r="P25" i="2"/>
  <c r="O26" i="2"/>
  <c r="D29" i="22" s="1"/>
  <c r="L27" i="2"/>
  <c r="P29" i="2"/>
  <c r="O30" i="2"/>
  <c r="D33" i="22" s="1"/>
  <c r="L31" i="2"/>
  <c r="P33" i="2"/>
  <c r="O34" i="2"/>
  <c r="D37" i="22" s="1"/>
  <c r="L35" i="2"/>
  <c r="P37" i="2"/>
  <c r="O38" i="2"/>
  <c r="D41" i="22" s="1"/>
  <c r="L39" i="2"/>
  <c r="P41" i="2"/>
  <c r="O42" i="2"/>
  <c r="D45" i="22" s="1"/>
  <c r="L43" i="2"/>
  <c r="P45" i="2"/>
  <c r="L46" i="2"/>
  <c r="P48" i="2"/>
  <c r="O49" i="2"/>
  <c r="D52" i="22" s="1"/>
  <c r="L50" i="2"/>
  <c r="P52" i="2"/>
  <c r="O53" i="2"/>
  <c r="D56" i="22" s="1"/>
  <c r="L54" i="2"/>
  <c r="P56" i="2"/>
  <c r="O57" i="2"/>
  <c r="D60" i="22" s="1"/>
  <c r="L58" i="2"/>
  <c r="C61" i="22" s="1"/>
  <c r="P60" i="2"/>
  <c r="O61" i="2"/>
  <c r="D64" i="22" s="1"/>
  <c r="L62" i="2"/>
  <c r="P64" i="2"/>
  <c r="O65" i="2"/>
  <c r="D68" i="22" s="1"/>
  <c r="L66" i="2"/>
  <c r="O68" i="2"/>
  <c r="D71" i="22" s="1"/>
  <c r="L69" i="2"/>
  <c r="P71" i="2"/>
  <c r="L72" i="2"/>
  <c r="P74" i="2"/>
  <c r="O75" i="2"/>
  <c r="D78" i="22" s="1"/>
  <c r="P77" i="2"/>
  <c r="O78" i="2"/>
  <c r="D81" i="22" s="1"/>
  <c r="L79" i="2"/>
  <c r="P81" i="2"/>
  <c r="O82" i="2"/>
  <c r="D85" i="22" s="1"/>
  <c r="L83" i="2"/>
  <c r="P85" i="2"/>
  <c r="O86" i="2"/>
  <c r="D89" i="22" s="1"/>
  <c r="L87" i="2"/>
  <c r="P89" i="2"/>
  <c r="O90" i="2"/>
  <c r="D93" i="22" s="1"/>
  <c r="L91" i="2"/>
  <c r="P93" i="2"/>
  <c r="O94" i="2"/>
  <c r="D97" i="22" s="1"/>
  <c r="L95" i="2"/>
  <c r="P97" i="2"/>
  <c r="O98" i="2"/>
  <c r="D101" i="22" s="1"/>
  <c r="L99" i="2"/>
  <c r="P101" i="2"/>
  <c r="O102" i="2"/>
  <c r="D105" i="22" s="1"/>
  <c r="L103" i="2"/>
  <c r="P105" i="2"/>
  <c r="Q105" i="2" s="1"/>
  <c r="O106" i="2"/>
  <c r="D109" i="22" s="1"/>
  <c r="L107" i="2"/>
  <c r="P109" i="2"/>
  <c r="O110" i="2"/>
  <c r="D113" i="22" s="1"/>
  <c r="L111" i="2"/>
  <c r="P113" i="2"/>
  <c r="O114" i="2"/>
  <c r="D117" i="22" s="1"/>
  <c r="L115" i="2"/>
  <c r="P117" i="2"/>
  <c r="O118" i="2"/>
  <c r="D121" i="22" s="1"/>
  <c r="L119" i="2"/>
  <c r="P121" i="2"/>
  <c r="O122" i="2"/>
  <c r="D125" i="22" s="1"/>
  <c r="L123" i="2"/>
  <c r="P125" i="2"/>
  <c r="O126" i="2"/>
  <c r="D129" i="22" s="1"/>
  <c r="L127" i="2"/>
  <c r="P129" i="2"/>
  <c r="O130" i="2"/>
  <c r="D133" i="22" s="1"/>
  <c r="L131" i="2"/>
  <c r="P133" i="2"/>
  <c r="O134" i="2"/>
  <c r="D137" i="22" s="1"/>
  <c r="L135" i="2"/>
  <c r="P137" i="2"/>
  <c r="O138" i="2"/>
  <c r="D141" i="22" s="1"/>
  <c r="L139" i="2"/>
  <c r="P141" i="2"/>
  <c r="O142" i="2"/>
  <c r="D145" i="22" s="1"/>
  <c r="L143" i="2"/>
  <c r="P145" i="2"/>
  <c r="O146" i="2"/>
  <c r="D149" i="22" s="1"/>
  <c r="L147" i="2"/>
  <c r="P149" i="2"/>
  <c r="O150" i="2"/>
  <c r="D153" i="22" s="1"/>
  <c r="L151" i="2"/>
  <c r="P153" i="2"/>
  <c r="O154" i="2"/>
  <c r="D157" i="22" s="1"/>
  <c r="L155" i="2"/>
  <c r="P157" i="2"/>
  <c r="O158" i="2"/>
  <c r="D161" i="22" s="1"/>
  <c r="L159" i="2"/>
  <c r="P161" i="2"/>
  <c r="O162" i="2"/>
  <c r="D165" i="22" s="1"/>
  <c r="L163" i="2"/>
  <c r="P165" i="2"/>
  <c r="O166" i="2"/>
  <c r="D169" i="22" s="1"/>
  <c r="L167" i="2"/>
  <c r="P169" i="2"/>
  <c r="O170" i="2"/>
  <c r="D173" i="22" s="1"/>
  <c r="L171" i="2"/>
  <c r="P173" i="2"/>
  <c r="O174" i="2"/>
  <c r="D177" i="22" s="1"/>
  <c r="L175" i="2"/>
  <c r="P177" i="2"/>
  <c r="O178" i="2"/>
  <c r="D181" i="22" s="1"/>
  <c r="L179" i="2"/>
  <c r="P181" i="2"/>
  <c r="O182" i="2"/>
  <c r="D185" i="22" s="1"/>
  <c r="L183" i="2"/>
  <c r="P185" i="2"/>
  <c r="O186" i="2"/>
  <c r="D189" i="22" s="1"/>
  <c r="L187" i="2"/>
  <c r="P189" i="2"/>
  <c r="O190" i="2"/>
  <c r="D193" i="22" s="1"/>
  <c r="L191" i="2"/>
  <c r="P193" i="2"/>
  <c r="O194" i="2"/>
  <c r="D197" i="22" s="1"/>
  <c r="L195" i="2"/>
  <c r="P197" i="2"/>
  <c r="O198" i="2"/>
  <c r="D201" i="22" s="1"/>
  <c r="L199" i="2"/>
  <c r="P6" i="2"/>
  <c r="O7" i="2"/>
  <c r="D10" i="22" s="1"/>
  <c r="O11" i="2"/>
  <c r="D14" i="22" s="1"/>
  <c r="P14" i="2"/>
  <c r="L16" i="2"/>
  <c r="O19" i="2"/>
  <c r="D22" i="22" s="1"/>
  <c r="P22" i="2"/>
  <c r="L24" i="2"/>
  <c r="O27" i="2"/>
  <c r="D30" i="22" s="1"/>
  <c r="P30" i="2"/>
  <c r="L32" i="2"/>
  <c r="O35" i="2"/>
  <c r="D38" i="22" s="1"/>
  <c r="P38" i="2"/>
  <c r="L40" i="2"/>
  <c r="O43" i="2"/>
  <c r="D46" i="22" s="1"/>
  <c r="L47" i="2"/>
  <c r="O50" i="2"/>
  <c r="D53" i="22" s="1"/>
  <c r="P53" i="2"/>
  <c r="O54" i="2"/>
  <c r="D57" i="22" s="1"/>
  <c r="P57" i="2"/>
  <c r="L59" i="2"/>
  <c r="L5" i="2"/>
  <c r="O8" i="2"/>
  <c r="D11" i="22" s="1"/>
  <c r="P11" i="2"/>
  <c r="L21" i="2"/>
  <c r="O24" i="2"/>
  <c r="D27" i="22" s="1"/>
  <c r="P27" i="2"/>
  <c r="L37" i="2"/>
  <c r="O40" i="2"/>
  <c r="D43" i="22" s="1"/>
  <c r="P43" i="2"/>
  <c r="O47" i="2"/>
  <c r="D50" i="22" s="1"/>
  <c r="P50" i="2"/>
  <c r="L60" i="2"/>
  <c r="O66" i="2"/>
  <c r="D69" i="22" s="1"/>
  <c r="L67" i="2"/>
  <c r="O69" i="2"/>
  <c r="D72" i="22" s="1"/>
  <c r="L70" i="2"/>
  <c r="L71" i="2"/>
  <c r="O72" i="2"/>
  <c r="D75" i="22" s="1"/>
  <c r="L73" i="2"/>
  <c r="L74" i="2"/>
  <c r="O76" i="2"/>
  <c r="D79" i="22" s="1"/>
  <c r="P82" i="2"/>
  <c r="P83" i="2"/>
  <c r="O84" i="2"/>
  <c r="D87" i="22" s="1"/>
  <c r="P90" i="2"/>
  <c r="P91" i="2"/>
  <c r="O92" i="2"/>
  <c r="D95" i="22" s="1"/>
  <c r="P98" i="2"/>
  <c r="P99" i="2"/>
  <c r="O100" i="2"/>
  <c r="D103" i="22" s="1"/>
  <c r="P106" i="2"/>
  <c r="P107" i="2"/>
  <c r="O108" i="2"/>
  <c r="D111" i="22" s="1"/>
  <c r="P114" i="2"/>
  <c r="P115" i="2"/>
  <c r="O116" i="2"/>
  <c r="D119" i="22" s="1"/>
  <c r="P122" i="2"/>
  <c r="P123" i="2"/>
  <c r="O124" i="2"/>
  <c r="D127" i="22" s="1"/>
  <c r="P130" i="2"/>
  <c r="P131" i="2"/>
  <c r="O132" i="2"/>
  <c r="D135" i="22" s="1"/>
  <c r="P138" i="2"/>
  <c r="P139" i="2"/>
  <c r="O140" i="2"/>
  <c r="D143" i="22" s="1"/>
  <c r="P146" i="2"/>
  <c r="P147" i="2"/>
  <c r="O148" i="2"/>
  <c r="D151" i="22" s="1"/>
  <c r="P154" i="2"/>
  <c r="P155" i="2"/>
  <c r="O156" i="2"/>
  <c r="D159" i="22" s="1"/>
  <c r="P162" i="2"/>
  <c r="P163" i="2"/>
  <c r="O164" i="2"/>
  <c r="D167" i="22" s="1"/>
  <c r="P170" i="2"/>
  <c r="P171" i="2"/>
  <c r="O172" i="2"/>
  <c r="D175" i="22" s="1"/>
  <c r="P178" i="2"/>
  <c r="P179" i="2"/>
  <c r="O180" i="2"/>
  <c r="D183" i="22" s="1"/>
  <c r="P186" i="2"/>
  <c r="P187" i="2"/>
  <c r="O188" i="2"/>
  <c r="D191" i="22" s="1"/>
  <c r="P194" i="2"/>
  <c r="P195" i="2"/>
  <c r="O196" i="2"/>
  <c r="D199" i="22" s="1"/>
  <c r="L45" i="2"/>
  <c r="P58" i="2"/>
  <c r="Q58" i="2" s="1"/>
  <c r="L63" i="2"/>
  <c r="P78" i="2"/>
  <c r="O80" i="2"/>
  <c r="D83" i="22" s="1"/>
  <c r="P87" i="2"/>
  <c r="P94" i="2"/>
  <c r="O96" i="2"/>
  <c r="D99" i="22" s="1"/>
  <c r="P103" i="2"/>
  <c r="P110" i="2"/>
  <c r="O112" i="2"/>
  <c r="D115" i="22" s="1"/>
  <c r="P119" i="2"/>
  <c r="P126" i="2"/>
  <c r="O128" i="2"/>
  <c r="D131" i="22" s="1"/>
  <c r="P135" i="2"/>
  <c r="P142" i="2"/>
  <c r="O144" i="2"/>
  <c r="D147" i="22" s="1"/>
  <c r="P151" i="2"/>
  <c r="P158" i="2"/>
  <c r="O160" i="2"/>
  <c r="D163" i="22" s="1"/>
  <c r="P166" i="2"/>
  <c r="O168" i="2"/>
  <c r="D171" i="22" s="1"/>
  <c r="P175" i="2"/>
  <c r="P182" i="2"/>
  <c r="O184" i="2"/>
  <c r="D187" i="22" s="1"/>
  <c r="P191" i="2"/>
  <c r="P198" i="2"/>
  <c r="L9" i="2"/>
  <c r="P15" i="2"/>
  <c r="O28" i="2"/>
  <c r="D31" i="22" s="1"/>
  <c r="L41" i="2"/>
  <c r="L48" i="2"/>
  <c r="P54" i="2"/>
  <c r="P62" i="2"/>
  <c r="P75" i="2"/>
  <c r="L77" i="2"/>
  <c r="L84" i="2"/>
  <c r="O91" i="2"/>
  <c r="D94" i="22" s="1"/>
  <c r="L93" i="2"/>
  <c r="L100" i="2"/>
  <c r="L108" i="2"/>
  <c r="L109" i="2"/>
  <c r="L116" i="2"/>
  <c r="O123" i="2"/>
  <c r="D126" i="22" s="1"/>
  <c r="L125" i="2"/>
  <c r="L132" i="2"/>
  <c r="O139" i="2"/>
  <c r="D142" i="22" s="1"/>
  <c r="L141" i="2"/>
  <c r="L148" i="2"/>
  <c r="O155" i="2"/>
  <c r="D158" i="22" s="1"/>
  <c r="L157" i="2"/>
  <c r="L164" i="2"/>
  <c r="O171" i="2"/>
  <c r="D174" i="22" s="1"/>
  <c r="L173" i="2"/>
  <c r="L180" i="2"/>
  <c r="O187" i="2"/>
  <c r="D190" i="22" s="1"/>
  <c r="L189" i="2"/>
  <c r="L196" i="2"/>
  <c r="O4" i="2"/>
  <c r="D7" i="22" s="1"/>
  <c r="P7" i="2"/>
  <c r="L17" i="2"/>
  <c r="O20" i="2"/>
  <c r="D23" i="22" s="1"/>
  <c r="P23" i="2"/>
  <c r="L33" i="2"/>
  <c r="O36" i="2"/>
  <c r="D39" i="22" s="1"/>
  <c r="P39" i="2"/>
  <c r="P46" i="2"/>
  <c r="L56" i="2"/>
  <c r="O59" i="2"/>
  <c r="D62" i="22" s="1"/>
  <c r="P65" i="2"/>
  <c r="P66" i="2"/>
  <c r="O67" i="2"/>
  <c r="D70" i="22" s="1"/>
  <c r="P68" i="2"/>
  <c r="P69" i="2"/>
  <c r="O70" i="2"/>
  <c r="D73" i="22" s="1"/>
  <c r="P72" i="2"/>
  <c r="O73" i="2"/>
  <c r="D76" i="22" s="1"/>
  <c r="O79" i="2"/>
  <c r="D82" i="22" s="1"/>
  <c r="L80" i="2"/>
  <c r="L81" i="2"/>
  <c r="O87" i="2"/>
  <c r="D90" i="22" s="1"/>
  <c r="L88" i="2"/>
  <c r="L89" i="2"/>
  <c r="O95" i="2"/>
  <c r="D98" i="22" s="1"/>
  <c r="L96" i="2"/>
  <c r="L97" i="2"/>
  <c r="O103" i="2"/>
  <c r="D106" i="22" s="1"/>
  <c r="L104" i="2"/>
  <c r="L105" i="2"/>
  <c r="C108" i="22" s="1"/>
  <c r="O111" i="2"/>
  <c r="D114" i="22" s="1"/>
  <c r="L112" i="2"/>
  <c r="L113" i="2"/>
  <c r="O119" i="2"/>
  <c r="D122" i="22" s="1"/>
  <c r="L120" i="2"/>
  <c r="L121" i="2"/>
  <c r="O127" i="2"/>
  <c r="D130" i="22" s="1"/>
  <c r="L128" i="2"/>
  <c r="L129" i="2"/>
  <c r="O135" i="2"/>
  <c r="D138" i="22" s="1"/>
  <c r="L136" i="2"/>
  <c r="L137" i="2"/>
  <c r="O143" i="2"/>
  <c r="D146" i="22" s="1"/>
  <c r="L144" i="2"/>
  <c r="L145" i="2"/>
  <c r="O151" i="2"/>
  <c r="D154" i="22" s="1"/>
  <c r="L152" i="2"/>
  <c r="L153" i="2"/>
  <c r="O159" i="2"/>
  <c r="D162" i="22" s="1"/>
  <c r="L160" i="2"/>
  <c r="L161" i="2"/>
  <c r="O167" i="2"/>
  <c r="D170" i="22" s="1"/>
  <c r="L168" i="2"/>
  <c r="L169" i="2"/>
  <c r="O175" i="2"/>
  <c r="D178" i="22" s="1"/>
  <c r="L176" i="2"/>
  <c r="L177" i="2"/>
  <c r="O183" i="2"/>
  <c r="D186" i="22" s="1"/>
  <c r="L184" i="2"/>
  <c r="L185" i="2"/>
  <c r="O191" i="2"/>
  <c r="D194" i="22" s="1"/>
  <c r="L192" i="2"/>
  <c r="L193" i="2"/>
  <c r="O199" i="2"/>
  <c r="D202" i="22" s="1"/>
  <c r="L13" i="2"/>
  <c r="O16" i="2"/>
  <c r="D19" i="22" s="1"/>
  <c r="P19" i="2"/>
  <c r="L29" i="2"/>
  <c r="O32" i="2"/>
  <c r="D35" i="22" s="1"/>
  <c r="P35" i="2"/>
  <c r="L52" i="2"/>
  <c r="O55" i="2"/>
  <c r="D58" i="22" s="1"/>
  <c r="O62" i="2"/>
  <c r="D65" i="22" s="1"/>
  <c r="L64" i="2"/>
  <c r="P79" i="2"/>
  <c r="P86" i="2"/>
  <c r="O88" i="2"/>
  <c r="D91" i="22" s="1"/>
  <c r="P95" i="2"/>
  <c r="P102" i="2"/>
  <c r="O104" i="2"/>
  <c r="D107" i="22" s="1"/>
  <c r="P111" i="2"/>
  <c r="P118" i="2"/>
  <c r="O120" i="2"/>
  <c r="D123" i="22" s="1"/>
  <c r="P127" i="2"/>
  <c r="P134" i="2"/>
  <c r="O136" i="2"/>
  <c r="D139" i="22" s="1"/>
  <c r="P143" i="2"/>
  <c r="P150" i="2"/>
  <c r="O152" i="2"/>
  <c r="D155" i="22" s="1"/>
  <c r="P159" i="2"/>
  <c r="P167" i="2"/>
  <c r="P174" i="2"/>
  <c r="O176" i="2"/>
  <c r="D179" i="22" s="1"/>
  <c r="P183" i="2"/>
  <c r="P190" i="2"/>
  <c r="O192" i="2"/>
  <c r="D195" i="22" s="1"/>
  <c r="P199" i="2"/>
  <c r="O12" i="2"/>
  <c r="D15" i="22" s="1"/>
  <c r="L25" i="2"/>
  <c r="P31" i="2"/>
  <c r="O44" i="2"/>
  <c r="D47" i="22" s="1"/>
  <c r="O51" i="2"/>
  <c r="D54" i="22" s="1"/>
  <c r="P61" i="2"/>
  <c r="O63" i="2"/>
  <c r="D66" i="22" s="1"/>
  <c r="L76" i="2"/>
  <c r="O83" i="2"/>
  <c r="D86" i="22" s="1"/>
  <c r="L85" i="2"/>
  <c r="L92" i="2"/>
  <c r="O99" i="2"/>
  <c r="D102" i="22" s="1"/>
  <c r="L101" i="2"/>
  <c r="O107" i="2"/>
  <c r="D110" i="22" s="1"/>
  <c r="O115" i="2"/>
  <c r="D118" i="22" s="1"/>
  <c r="L117" i="2"/>
  <c r="L124" i="2"/>
  <c r="O131" i="2"/>
  <c r="D134" i="22" s="1"/>
  <c r="L133" i="2"/>
  <c r="L140" i="2"/>
  <c r="O147" i="2"/>
  <c r="D150" i="22" s="1"/>
  <c r="L149" i="2"/>
  <c r="L156" i="2"/>
  <c r="O163" i="2"/>
  <c r="D166" i="22" s="1"/>
  <c r="L165" i="2"/>
  <c r="L172" i="2"/>
  <c r="O179" i="2"/>
  <c r="D182" i="22" s="1"/>
  <c r="L181" i="2"/>
  <c r="L188" i="2"/>
  <c r="O195" i="2"/>
  <c r="D198" i="22" s="1"/>
  <c r="L197" i="2"/>
  <c r="P3" i="2"/>
  <c r="L3" i="2"/>
  <c r="E4" i="2"/>
  <c r="B191" i="2"/>
  <c r="B175" i="2"/>
  <c r="B159" i="2"/>
  <c r="B143" i="2"/>
  <c r="B127" i="2"/>
  <c r="B111" i="2"/>
  <c r="B95" i="2"/>
  <c r="B79" i="2"/>
  <c r="B63" i="2"/>
  <c r="B47" i="2"/>
  <c r="B31" i="2"/>
  <c r="B15" i="2"/>
  <c r="B194" i="2"/>
  <c r="B178" i="2"/>
  <c r="B162" i="2"/>
  <c r="B146" i="2"/>
  <c r="B130" i="2"/>
  <c r="B114" i="2"/>
  <c r="B98" i="2"/>
  <c r="B82" i="2"/>
  <c r="B66" i="2"/>
  <c r="B50" i="2"/>
  <c r="B34" i="2"/>
  <c r="B197" i="2"/>
  <c r="B181" i="2"/>
  <c r="B165" i="2"/>
  <c r="B149" i="2"/>
  <c r="B133" i="2"/>
  <c r="B117" i="2"/>
  <c r="B101" i="2"/>
  <c r="B85" i="2"/>
  <c r="B69" i="2"/>
  <c r="B53" i="2"/>
  <c r="B37" i="2"/>
  <c r="B21" i="2"/>
  <c r="B3" i="2"/>
  <c r="B184" i="2"/>
  <c r="B168" i="2"/>
  <c r="B152" i="2"/>
  <c r="B136" i="2"/>
  <c r="B120" i="2"/>
  <c r="B104" i="2"/>
  <c r="B88" i="2"/>
  <c r="B72" i="2"/>
  <c r="B56" i="2"/>
  <c r="B40" i="2"/>
  <c r="B24" i="2"/>
  <c r="B8" i="2"/>
  <c r="AO8" i="2"/>
  <c r="AO16" i="2"/>
  <c r="AO24" i="2"/>
  <c r="E7" i="2"/>
  <c r="E16" i="2"/>
  <c r="AO31" i="2"/>
  <c r="AO39" i="2"/>
  <c r="AO50" i="2"/>
  <c r="AO58" i="2"/>
  <c r="AO66" i="2"/>
  <c r="E76" i="2"/>
  <c r="E80" i="2"/>
  <c r="E84" i="2"/>
  <c r="E88" i="2"/>
  <c r="E92" i="2"/>
  <c r="AO94" i="2"/>
  <c r="AO102" i="2"/>
  <c r="E111" i="2"/>
  <c r="E115" i="2"/>
  <c r="E119" i="2"/>
  <c r="E123" i="2"/>
  <c r="E127" i="2"/>
  <c r="E131" i="2"/>
  <c r="E135" i="2"/>
  <c r="E139" i="2"/>
  <c r="E143" i="2"/>
  <c r="E147" i="2"/>
  <c r="E10" i="2"/>
  <c r="E28" i="2"/>
  <c r="E48" i="2"/>
  <c r="E52" i="2"/>
  <c r="E56" i="2"/>
  <c r="E60" i="2"/>
  <c r="E64" i="2"/>
  <c r="E68" i="2"/>
  <c r="AO70" i="2"/>
  <c r="AO79" i="2"/>
  <c r="AO87" i="2"/>
  <c r="AO114" i="2"/>
  <c r="AO122" i="2"/>
  <c r="AO130" i="2"/>
  <c r="AO138" i="2"/>
  <c r="E19" i="2"/>
  <c r="AO51" i="2"/>
  <c r="E65" i="2"/>
  <c r="E85" i="2"/>
  <c r="B4" i="2"/>
  <c r="B187" i="2"/>
  <c r="B171" i="2"/>
  <c r="B155" i="2"/>
  <c r="B139" i="2"/>
  <c r="B123" i="2"/>
  <c r="B107" i="2"/>
  <c r="B91" i="2"/>
  <c r="B75" i="2"/>
  <c r="B59" i="2"/>
  <c r="B43" i="2"/>
  <c r="B27" i="2"/>
  <c r="B11" i="2"/>
  <c r="B190" i="2"/>
  <c r="B174" i="2"/>
  <c r="B158" i="2"/>
  <c r="B142" i="2"/>
  <c r="B126" i="2"/>
  <c r="B110" i="2"/>
  <c r="B94" i="2"/>
  <c r="B78" i="2"/>
  <c r="B62" i="2"/>
  <c r="B46" i="2"/>
  <c r="B30" i="2"/>
  <c r="B14" i="2"/>
  <c r="B193" i="2"/>
  <c r="B177" i="2"/>
  <c r="B161" i="2"/>
  <c r="B145" i="2"/>
  <c r="B129" i="2"/>
  <c r="B113" i="2"/>
  <c r="B97" i="2"/>
  <c r="B81" i="2"/>
  <c r="B65" i="2"/>
  <c r="B49" i="2"/>
  <c r="B33" i="2"/>
  <c r="B17" i="2"/>
  <c r="B196" i="2"/>
  <c r="B180" i="2"/>
  <c r="B164" i="2"/>
  <c r="B148" i="2"/>
  <c r="B132" i="2"/>
  <c r="B116" i="2"/>
  <c r="B100" i="2"/>
  <c r="B84" i="2"/>
  <c r="B68" i="2"/>
  <c r="B52" i="2"/>
  <c r="B36" i="2"/>
  <c r="B20" i="2"/>
  <c r="AO6" i="2"/>
  <c r="AO14" i="2"/>
  <c r="AO22" i="2"/>
  <c r="E29" i="2"/>
  <c r="E8" i="2"/>
  <c r="AO25" i="2"/>
  <c r="AO29" i="2"/>
  <c r="AO37" i="2"/>
  <c r="AO45" i="2"/>
  <c r="AO48" i="2"/>
  <c r="AO56" i="2"/>
  <c r="AO64" i="2"/>
  <c r="E71" i="2"/>
  <c r="AO73" i="2"/>
  <c r="AO92" i="2"/>
  <c r="AO100" i="2"/>
  <c r="AO108" i="2"/>
  <c r="AO21" i="2"/>
  <c r="E25" i="2"/>
  <c r="E33" i="2"/>
  <c r="E37" i="2"/>
  <c r="E41" i="2"/>
  <c r="E45" i="2"/>
  <c r="AO68" i="2"/>
  <c r="E75" i="2"/>
  <c r="AO77" i="2"/>
  <c r="AO85" i="2"/>
  <c r="E94" i="2"/>
  <c r="E98" i="2"/>
  <c r="E102" i="2"/>
  <c r="E106" i="2"/>
  <c r="E110" i="2"/>
  <c r="AO112" i="2"/>
  <c r="AO120" i="2"/>
  <c r="AO128" i="2"/>
  <c r="AO136" i="2"/>
  <c r="AO144" i="2"/>
  <c r="E36" i="2"/>
  <c r="AO59" i="2"/>
  <c r="E93" i="2"/>
  <c r="AO111" i="2"/>
  <c r="E132" i="2"/>
  <c r="AO143" i="2"/>
  <c r="E153" i="2"/>
  <c r="B199" i="2"/>
  <c r="B183" i="2"/>
  <c r="B167" i="2"/>
  <c r="B151" i="2"/>
  <c r="B135" i="2"/>
  <c r="B119" i="2"/>
  <c r="B103" i="2"/>
  <c r="B87" i="2"/>
  <c r="B71" i="2"/>
  <c r="B55" i="2"/>
  <c r="B39" i="2"/>
  <c r="B23" i="2"/>
  <c r="B7" i="2"/>
  <c r="B186" i="2"/>
  <c r="B170" i="2"/>
  <c r="B154" i="2"/>
  <c r="B138" i="2"/>
  <c r="B122" i="2"/>
  <c r="B106" i="2"/>
  <c r="B90" i="2"/>
  <c r="B74" i="2"/>
  <c r="B58" i="2"/>
  <c r="B42" i="2"/>
  <c r="B26" i="2"/>
  <c r="B10" i="2"/>
  <c r="B189" i="2"/>
  <c r="B173" i="2"/>
  <c r="B157" i="2"/>
  <c r="B141" i="2"/>
  <c r="B125" i="2"/>
  <c r="B109" i="2"/>
  <c r="B93" i="2"/>
  <c r="B77" i="2"/>
  <c r="B61" i="2"/>
  <c r="B45" i="2"/>
  <c r="B29" i="2"/>
  <c r="B13" i="2"/>
  <c r="B192" i="2"/>
  <c r="B176" i="2"/>
  <c r="B160" i="2"/>
  <c r="B144" i="2"/>
  <c r="B128" i="2"/>
  <c r="B112" i="2"/>
  <c r="B96" i="2"/>
  <c r="B80" i="2"/>
  <c r="B64" i="2"/>
  <c r="B48" i="2"/>
  <c r="B32" i="2"/>
  <c r="B16" i="2"/>
  <c r="AO4" i="2"/>
  <c r="AO12" i="2"/>
  <c r="AO20" i="2"/>
  <c r="AO19" i="2"/>
  <c r="E23" i="2"/>
  <c r="AO35" i="2"/>
  <c r="AO43" i="2"/>
  <c r="AO54" i="2"/>
  <c r="AO62" i="2"/>
  <c r="AO71" i="2"/>
  <c r="E78" i="2"/>
  <c r="E82" i="2"/>
  <c r="E86" i="2"/>
  <c r="E90" i="2"/>
  <c r="AO98" i="2"/>
  <c r="AO106" i="2"/>
  <c r="E113" i="2"/>
  <c r="E117" i="2"/>
  <c r="E121" i="2"/>
  <c r="E125" i="2"/>
  <c r="E129" i="2"/>
  <c r="E133" i="2"/>
  <c r="E137" i="2"/>
  <c r="E141" i="2"/>
  <c r="E145" i="2"/>
  <c r="E149" i="2"/>
  <c r="AO13" i="2"/>
  <c r="E17" i="2"/>
  <c r="AO26" i="2"/>
  <c r="E50" i="2"/>
  <c r="E54" i="2"/>
  <c r="E58" i="2"/>
  <c r="E62" i="2"/>
  <c r="E66" i="2"/>
  <c r="AO75" i="2"/>
  <c r="AO83" i="2"/>
  <c r="B5" i="2"/>
  <c r="B195" i="2"/>
  <c r="B179" i="2"/>
  <c r="B163" i="2"/>
  <c r="B147" i="2"/>
  <c r="B131" i="2"/>
  <c r="B115" i="2"/>
  <c r="B99" i="2"/>
  <c r="B83" i="2"/>
  <c r="B67" i="2"/>
  <c r="B51" i="2"/>
  <c r="B35" i="2"/>
  <c r="B19" i="2"/>
  <c r="B198" i="2"/>
  <c r="B182" i="2"/>
  <c r="B166" i="2"/>
  <c r="B150" i="2"/>
  <c r="B134" i="2"/>
  <c r="B118" i="2"/>
  <c r="B102" i="2"/>
  <c r="B86" i="2"/>
  <c r="B70" i="2"/>
  <c r="B54" i="2"/>
  <c r="B38" i="2"/>
  <c r="B22" i="2"/>
  <c r="B6" i="2"/>
  <c r="B185" i="2"/>
  <c r="B169" i="2"/>
  <c r="B153" i="2"/>
  <c r="B137" i="2"/>
  <c r="B121" i="2"/>
  <c r="B105" i="2"/>
  <c r="B89" i="2"/>
  <c r="B73" i="2"/>
  <c r="B57" i="2"/>
  <c r="B41" i="2"/>
  <c r="B25" i="2"/>
  <c r="B9" i="2"/>
  <c r="B188" i="2"/>
  <c r="B172" i="2"/>
  <c r="B156" i="2"/>
  <c r="B140" i="2"/>
  <c r="B124" i="2"/>
  <c r="B108" i="2"/>
  <c r="B92" i="2"/>
  <c r="B76" i="2"/>
  <c r="B60" i="2"/>
  <c r="B44" i="2"/>
  <c r="B28" i="2"/>
  <c r="B12" i="2"/>
  <c r="AO10" i="2"/>
  <c r="E27" i="2"/>
  <c r="AO11" i="2"/>
  <c r="E15" i="2"/>
  <c r="E24" i="2"/>
  <c r="AO33" i="2"/>
  <c r="AO41" i="2"/>
  <c r="AO52" i="2"/>
  <c r="AO60" i="2"/>
  <c r="E69" i="2"/>
  <c r="AO96" i="2"/>
  <c r="AO104" i="2"/>
  <c r="AO5" i="2"/>
  <c r="E9" i="2"/>
  <c r="E31" i="2"/>
  <c r="E35" i="2"/>
  <c r="E39" i="2"/>
  <c r="E43" i="2"/>
  <c r="E73" i="2"/>
  <c r="AO81" i="2"/>
  <c r="AO89" i="2"/>
  <c r="E96" i="2"/>
  <c r="E100" i="2"/>
  <c r="E104" i="2"/>
  <c r="E108" i="2"/>
  <c r="AO116" i="2"/>
  <c r="AO124" i="2"/>
  <c r="AO132" i="2"/>
  <c r="AO140" i="2"/>
  <c r="AO7" i="2"/>
  <c r="AO38" i="2"/>
  <c r="E57" i="2"/>
  <c r="AO69" i="2"/>
  <c r="E77" i="2"/>
  <c r="AO88" i="2"/>
  <c r="AO95" i="2"/>
  <c r="E109" i="2"/>
  <c r="E116" i="2"/>
  <c r="AO127" i="2"/>
  <c r="E151" i="2"/>
  <c r="E155" i="2"/>
  <c r="E159" i="2"/>
  <c r="E163" i="2"/>
  <c r="E167" i="2"/>
  <c r="E171" i="2"/>
  <c r="AO91" i="2"/>
  <c r="AO118" i="2"/>
  <c r="AO23" i="2"/>
  <c r="E49" i="2"/>
  <c r="E101" i="2"/>
  <c r="E140" i="2"/>
  <c r="E157" i="2"/>
  <c r="E173" i="2"/>
  <c r="E177" i="2"/>
  <c r="E181" i="2"/>
  <c r="E185" i="2"/>
  <c r="E189" i="2"/>
  <c r="E193" i="2"/>
  <c r="E197" i="2"/>
  <c r="AO15" i="2"/>
  <c r="E53" i="2"/>
  <c r="E120" i="2"/>
  <c r="E154" i="2"/>
  <c r="E162" i="2"/>
  <c r="E170" i="2"/>
  <c r="E178" i="2"/>
  <c r="E186" i="2"/>
  <c r="E194" i="2"/>
  <c r="E26" i="2"/>
  <c r="AO40" i="2"/>
  <c r="E126" i="2"/>
  <c r="AO137" i="2"/>
  <c r="AO165" i="2"/>
  <c r="AO171" i="2"/>
  <c r="AO181" i="2"/>
  <c r="AO187" i="2"/>
  <c r="E12" i="2"/>
  <c r="AO36" i="2"/>
  <c r="AO49" i="2"/>
  <c r="E63" i="2"/>
  <c r="E83" i="2"/>
  <c r="AO101" i="2"/>
  <c r="E122" i="2"/>
  <c r="AO133" i="2"/>
  <c r="AO147" i="2"/>
  <c r="AO150" i="2"/>
  <c r="AO158" i="2"/>
  <c r="AO166" i="2"/>
  <c r="AO174" i="2"/>
  <c r="AO182" i="2"/>
  <c r="AO190" i="2"/>
  <c r="E97" i="2"/>
  <c r="AO107" i="2"/>
  <c r="AO131" i="2"/>
  <c r="E146" i="2"/>
  <c r="E5" i="2"/>
  <c r="E51" i="2"/>
  <c r="E95" i="2"/>
  <c r="E134" i="2"/>
  <c r="AO145" i="2"/>
  <c r="AO167" i="2"/>
  <c r="AO177" i="2"/>
  <c r="AO193" i="2"/>
  <c r="AO110" i="2"/>
  <c r="AO142" i="2"/>
  <c r="AO30" i="2"/>
  <c r="AO80" i="2"/>
  <c r="AO103" i="2"/>
  <c r="E169" i="2"/>
  <c r="AO27" i="2"/>
  <c r="E40" i="2"/>
  <c r="AO55" i="2"/>
  <c r="E70" i="2"/>
  <c r="E136" i="2"/>
  <c r="AO148" i="2"/>
  <c r="E164" i="2"/>
  <c r="E172" i="2"/>
  <c r="E188" i="2"/>
  <c r="E196" i="2"/>
  <c r="E103" i="2"/>
  <c r="E142" i="2"/>
  <c r="AO155" i="2"/>
  <c r="AO161" i="2"/>
  <c r="AO183" i="2"/>
  <c r="AO199" i="2"/>
  <c r="E13" i="2"/>
  <c r="E22" i="2"/>
  <c r="AO44" i="2"/>
  <c r="AO57" i="2"/>
  <c r="E91" i="2"/>
  <c r="AO109" i="2"/>
  <c r="E130" i="2"/>
  <c r="AO141" i="2"/>
  <c r="AO156" i="2"/>
  <c r="AO164" i="2"/>
  <c r="AO172" i="2"/>
  <c r="AO180" i="2"/>
  <c r="AO188" i="2"/>
  <c r="AO196" i="2"/>
  <c r="AO99" i="2"/>
  <c r="E112" i="2"/>
  <c r="AO123" i="2"/>
  <c r="E156" i="2"/>
  <c r="E180" i="2"/>
  <c r="E14" i="2"/>
  <c r="E30" i="2"/>
  <c r="AO53" i="2"/>
  <c r="E67" i="2"/>
  <c r="AO97" i="2"/>
  <c r="AO153" i="2"/>
  <c r="AO163" i="2"/>
  <c r="AO173" i="2"/>
  <c r="AO189" i="2"/>
  <c r="AO3" i="2"/>
  <c r="AO134" i="2"/>
  <c r="AO119" i="2"/>
  <c r="AO146" i="2"/>
  <c r="E165" i="2"/>
  <c r="E175" i="2"/>
  <c r="E179" i="2"/>
  <c r="E183" i="2"/>
  <c r="E187" i="2"/>
  <c r="E191" i="2"/>
  <c r="E195" i="2"/>
  <c r="E199" i="2"/>
  <c r="E11" i="2"/>
  <c r="AO42" i="2"/>
  <c r="E61" i="2"/>
  <c r="E72" i="2"/>
  <c r="AO84" i="2"/>
  <c r="E150" i="2"/>
  <c r="E158" i="2"/>
  <c r="E174" i="2"/>
  <c r="E198" i="2"/>
  <c r="AO17" i="2"/>
  <c r="E47" i="2"/>
  <c r="E59" i="2"/>
  <c r="AO82" i="2"/>
  <c r="AO105" i="2"/>
  <c r="AO151" i="2"/>
  <c r="AO157" i="2"/>
  <c r="AO179" i="2"/>
  <c r="AO195" i="2"/>
  <c r="E6" i="2"/>
  <c r="E34" i="2"/>
  <c r="AO46" i="2"/>
  <c r="AO65" i="2"/>
  <c r="E74" i="2"/>
  <c r="AO78" i="2"/>
  <c r="E99" i="2"/>
  <c r="AO117" i="2"/>
  <c r="E138" i="2"/>
  <c r="AO154" i="2"/>
  <c r="AO162" i="2"/>
  <c r="AO170" i="2"/>
  <c r="AO178" i="2"/>
  <c r="AO186" i="2"/>
  <c r="AO194" i="2"/>
  <c r="AO76" i="2"/>
  <c r="E128" i="2"/>
  <c r="AO139" i="2"/>
  <c r="E166" i="2"/>
  <c r="E182" i="2"/>
  <c r="E190" i="2"/>
  <c r="E20" i="2"/>
  <c r="AO32" i="2"/>
  <c r="E46" i="2"/>
  <c r="AO113" i="2"/>
  <c r="AO149" i="2"/>
  <c r="AO159" i="2"/>
  <c r="AO185" i="2"/>
  <c r="E3" i="2"/>
  <c r="AO126" i="2"/>
  <c r="E44" i="2"/>
  <c r="AO67" i="2"/>
  <c r="E124" i="2"/>
  <c r="AO135" i="2"/>
  <c r="E148" i="2"/>
  <c r="E161" i="2"/>
  <c r="AO34" i="2"/>
  <c r="AO63" i="2"/>
  <c r="AO74" i="2"/>
  <c r="E89" i="2"/>
  <c r="AO115" i="2"/>
  <c r="E144" i="2"/>
  <c r="E152" i="2"/>
  <c r="E168" i="2"/>
  <c r="E176" i="2"/>
  <c r="E38" i="2"/>
  <c r="AO61" i="2"/>
  <c r="AO72" i="2"/>
  <c r="E87" i="2"/>
  <c r="AO121" i="2"/>
  <c r="AO169" i="2"/>
  <c r="AO175" i="2"/>
  <c r="AO191" i="2"/>
  <c r="AO9" i="2"/>
  <c r="AO28" i="2"/>
  <c r="E42" i="2"/>
  <c r="E55" i="2"/>
  <c r="AO86" i="2"/>
  <c r="AO93" i="2"/>
  <c r="E107" i="2"/>
  <c r="E114" i="2"/>
  <c r="AO125" i="2"/>
  <c r="AO152" i="2"/>
  <c r="AO160" i="2"/>
  <c r="AO168" i="2"/>
  <c r="AO176" i="2"/>
  <c r="AO184" i="2"/>
  <c r="AO192" i="2"/>
  <c r="AO198" i="2"/>
  <c r="E32" i="2"/>
  <c r="AO47" i="2"/>
  <c r="E81" i="2"/>
  <c r="E105" i="2"/>
  <c r="E160" i="2"/>
  <c r="E184" i="2"/>
  <c r="E192" i="2"/>
  <c r="E21" i="2"/>
  <c r="E79" i="2"/>
  <c r="AO90" i="2"/>
  <c r="E118" i="2"/>
  <c r="AO129" i="2"/>
  <c r="AO197" i="2"/>
  <c r="D74" i="26"/>
  <c r="F58" i="26"/>
  <c r="AN5" i="2"/>
  <c r="AM6" i="2"/>
  <c r="AN9" i="2"/>
  <c r="AM10" i="2"/>
  <c r="AN13" i="2"/>
  <c r="AM14" i="2"/>
  <c r="AN17" i="2"/>
  <c r="AM18" i="2"/>
  <c r="AN21" i="2"/>
  <c r="AM22" i="2"/>
  <c r="AM25" i="2"/>
  <c r="AN28" i="2"/>
  <c r="AM29" i="2"/>
  <c r="AN32" i="2"/>
  <c r="AM33" i="2"/>
  <c r="AN36" i="2"/>
  <c r="AM37" i="2"/>
  <c r="AN40" i="2"/>
  <c r="AM41" i="2"/>
  <c r="AN44" i="2"/>
  <c r="AM45" i="2"/>
  <c r="AM47" i="2"/>
  <c r="AN50" i="2"/>
  <c r="AM51" i="2"/>
  <c r="AN54" i="2"/>
  <c r="AM55" i="2"/>
  <c r="AN58" i="2"/>
  <c r="AM59" i="2"/>
  <c r="AN62" i="2"/>
  <c r="AM63" i="2"/>
  <c r="AN66" i="2"/>
  <c r="AM67" i="2"/>
  <c r="AN69" i="2"/>
  <c r="AM70" i="2"/>
  <c r="AN72" i="2"/>
  <c r="AM73" i="2"/>
  <c r="AN75" i="2"/>
  <c r="AM76" i="2"/>
  <c r="AN79" i="2"/>
  <c r="AM80" i="2"/>
  <c r="AN83" i="2"/>
  <c r="AM84" i="2"/>
  <c r="AN87" i="2"/>
  <c r="AM88" i="2"/>
  <c r="AN91" i="2"/>
  <c r="AN94" i="2"/>
  <c r="AM95" i="2"/>
  <c r="AN98" i="2"/>
  <c r="AM99" i="2"/>
  <c r="AN102" i="2"/>
  <c r="AM103" i="2"/>
  <c r="AN106" i="2"/>
  <c r="AM107" i="2"/>
  <c r="AM110" i="2"/>
  <c r="AN113" i="2"/>
  <c r="AM114" i="2"/>
  <c r="AN117" i="2"/>
  <c r="AM118" i="2"/>
  <c r="AN121" i="2"/>
  <c r="AM122" i="2"/>
  <c r="AN125" i="2"/>
  <c r="AM126" i="2"/>
  <c r="AN129" i="2"/>
  <c r="AM130" i="2"/>
  <c r="AN133" i="2"/>
  <c r="AM134" i="2"/>
  <c r="AN137" i="2"/>
  <c r="AM138" i="2"/>
  <c r="AN141" i="2"/>
  <c r="AM142" i="2"/>
  <c r="AN145" i="2"/>
  <c r="AM146" i="2"/>
  <c r="AN149" i="2"/>
  <c r="AM150" i="2"/>
  <c r="AN153" i="2"/>
  <c r="AM154" i="2"/>
  <c r="AN157" i="2"/>
  <c r="AM158" i="2"/>
  <c r="AN161" i="2"/>
  <c r="AM162" i="2"/>
  <c r="AN165" i="2"/>
  <c r="AM166" i="2"/>
  <c r="E74" i="26"/>
  <c r="G58" i="26"/>
  <c r="I58" i="26" s="1"/>
  <c r="AN6" i="2"/>
  <c r="AM7" i="2"/>
  <c r="AN10" i="2"/>
  <c r="AM11" i="2"/>
  <c r="AN14" i="2"/>
  <c r="AM15" i="2"/>
  <c r="AN18" i="2"/>
  <c r="AM19" i="2"/>
  <c r="AN22" i="2"/>
  <c r="AM23" i="2"/>
  <c r="AN25" i="2"/>
  <c r="AM26" i="2"/>
  <c r="AN29" i="2"/>
  <c r="AM30" i="2"/>
  <c r="AN33" i="2"/>
  <c r="AM34" i="2"/>
  <c r="AN37" i="2"/>
  <c r="AM38" i="2"/>
  <c r="AN41" i="2"/>
  <c r="AM42" i="2"/>
  <c r="AN45" i="2"/>
  <c r="AN47" i="2"/>
  <c r="AM48" i="2"/>
  <c r="AN51" i="2"/>
  <c r="AM52" i="2"/>
  <c r="AN55" i="2"/>
  <c r="AM56" i="2"/>
  <c r="AN59" i="2"/>
  <c r="AM60" i="2"/>
  <c r="AN63" i="2"/>
  <c r="AM64" i="2"/>
  <c r="AN67" i="2"/>
  <c r="AN70" i="2"/>
  <c r="AN73" i="2"/>
  <c r="AM74" i="2"/>
  <c r="AN76" i="2"/>
  <c r="AM77" i="2"/>
  <c r="AN80" i="2"/>
  <c r="AM81" i="2"/>
  <c r="AN84" i="2"/>
  <c r="AM85" i="2"/>
  <c r="AN88" i="2"/>
  <c r="AM89" i="2"/>
  <c r="AM92" i="2"/>
  <c r="AN95" i="2"/>
  <c r="AM96" i="2"/>
  <c r="AN99" i="2"/>
  <c r="AM100" i="2"/>
  <c r="AN103" i="2"/>
  <c r="AM104" i="2"/>
  <c r="AN107" i="2"/>
  <c r="AM108" i="2"/>
  <c r="AN110" i="2"/>
  <c r="AM111" i="2"/>
  <c r="AN114" i="2"/>
  <c r="AM115" i="2"/>
  <c r="AN118" i="2"/>
  <c r="AM119" i="2"/>
  <c r="AN122" i="2"/>
  <c r="AM123" i="2"/>
  <c r="AN126" i="2"/>
  <c r="AM127" i="2"/>
  <c r="AN130" i="2"/>
  <c r="AM131" i="2"/>
  <c r="AN134" i="2"/>
  <c r="AM135" i="2"/>
  <c r="AN138" i="2"/>
  <c r="AM139" i="2"/>
  <c r="AN142" i="2"/>
  <c r="AM143" i="2"/>
  <c r="AN146" i="2"/>
  <c r="AM147" i="2"/>
  <c r="AN150" i="2"/>
  <c r="AM151" i="2"/>
  <c r="AN154" i="2"/>
  <c r="AM155" i="2"/>
  <c r="F74" i="26"/>
  <c r="D58" i="26"/>
  <c r="AM4" i="2"/>
  <c r="AN7" i="2"/>
  <c r="AM8" i="2"/>
  <c r="AN11" i="2"/>
  <c r="AM12" i="2"/>
  <c r="AN15" i="2"/>
  <c r="AM16" i="2"/>
  <c r="AN19" i="2"/>
  <c r="AM20" i="2"/>
  <c r="AN23" i="2"/>
  <c r="AM24" i="2"/>
  <c r="AN26" i="2"/>
  <c r="AM27" i="2"/>
  <c r="AN30" i="2"/>
  <c r="AM31" i="2"/>
  <c r="AN34" i="2"/>
  <c r="AM35" i="2"/>
  <c r="AN38" i="2"/>
  <c r="AM39" i="2"/>
  <c r="AN42" i="2"/>
  <c r="AM43" i="2"/>
  <c r="AM46" i="2"/>
  <c r="AN48" i="2"/>
  <c r="AM49" i="2"/>
  <c r="AN52" i="2"/>
  <c r="AM53" i="2"/>
  <c r="AN56" i="2"/>
  <c r="AM57" i="2"/>
  <c r="AN60" i="2"/>
  <c r="AM61" i="2"/>
  <c r="AN64" i="2"/>
  <c r="AM65" i="2"/>
  <c r="AM68" i="2"/>
  <c r="AM71" i="2"/>
  <c r="AN74" i="2"/>
  <c r="AN77" i="2"/>
  <c r="AM78" i="2"/>
  <c r="AN81" i="2"/>
  <c r="AM82" i="2"/>
  <c r="AN85" i="2"/>
  <c r="AM86" i="2"/>
  <c r="AN89" i="2"/>
  <c r="AM90" i="2"/>
  <c r="AN92" i="2"/>
  <c r="AM93" i="2"/>
  <c r="AN96" i="2"/>
  <c r="AM97" i="2"/>
  <c r="AN100" i="2"/>
  <c r="AM101" i="2"/>
  <c r="AN104" i="2"/>
  <c r="AM105" i="2"/>
  <c r="AN108" i="2"/>
  <c r="AM109" i="2"/>
  <c r="AN111" i="2"/>
  <c r="AM112" i="2"/>
  <c r="AN115" i="2"/>
  <c r="AM116" i="2"/>
  <c r="AN119" i="2"/>
  <c r="AM120" i="2"/>
  <c r="AN123" i="2"/>
  <c r="AM124" i="2"/>
  <c r="AN127" i="2"/>
  <c r="AM128" i="2"/>
  <c r="AN131" i="2"/>
  <c r="AM132" i="2"/>
  <c r="AN135" i="2"/>
  <c r="AM136" i="2"/>
  <c r="AN139" i="2"/>
  <c r="AM140" i="2"/>
  <c r="AN143" i="2"/>
  <c r="AM144" i="2"/>
  <c r="G74" i="26"/>
  <c r="AN4" i="2"/>
  <c r="AM5" i="2"/>
  <c r="AN8" i="2"/>
  <c r="AM9" i="2"/>
  <c r="AN12" i="2"/>
  <c r="AM13" i="2"/>
  <c r="AN16" i="2"/>
  <c r="AM17" i="2"/>
  <c r="AN20" i="2"/>
  <c r="AM21" i="2"/>
  <c r="AN24" i="2"/>
  <c r="AN27" i="2"/>
  <c r="AM28" i="2"/>
  <c r="AN31" i="2"/>
  <c r="AM32" i="2"/>
  <c r="AN35" i="2"/>
  <c r="AM36" i="2"/>
  <c r="AN39" i="2"/>
  <c r="AM40" i="2"/>
  <c r="AN43" i="2"/>
  <c r="AM44" i="2"/>
  <c r="AN46" i="2"/>
  <c r="AN49" i="2"/>
  <c r="AM50" i="2"/>
  <c r="AN53" i="2"/>
  <c r="AM54" i="2"/>
  <c r="AN57" i="2"/>
  <c r="AM58" i="2"/>
  <c r="AN61" i="2"/>
  <c r="AM62" i="2"/>
  <c r="AN65" i="2"/>
  <c r="AM66" i="2"/>
  <c r="AN68" i="2"/>
  <c r="AM69" i="2"/>
  <c r="AN71" i="2"/>
  <c r="AM72" i="2"/>
  <c r="AM75" i="2"/>
  <c r="AN78" i="2"/>
  <c r="AM79" i="2"/>
  <c r="AN82" i="2"/>
  <c r="AM83" i="2"/>
  <c r="AN86" i="2"/>
  <c r="AM87" i="2"/>
  <c r="AN90" i="2"/>
  <c r="AM91" i="2"/>
  <c r="AN93" i="2"/>
  <c r="AM94" i="2"/>
  <c r="AN97" i="2"/>
  <c r="AM98" i="2"/>
  <c r="AN101" i="2"/>
  <c r="AM102" i="2"/>
  <c r="AN105" i="2"/>
  <c r="AM106" i="2"/>
  <c r="AN109" i="2"/>
  <c r="AN112" i="2"/>
  <c r="AM113" i="2"/>
  <c r="AN116" i="2"/>
  <c r="AM117" i="2"/>
  <c r="AN124" i="2"/>
  <c r="AM125" i="2"/>
  <c r="AN132" i="2"/>
  <c r="AM133" i="2"/>
  <c r="AN140" i="2"/>
  <c r="AM141" i="2"/>
  <c r="AN160" i="2"/>
  <c r="AM161" i="2"/>
  <c r="AN162" i="2"/>
  <c r="AM163" i="2"/>
  <c r="AN168" i="2"/>
  <c r="AM169" i="2"/>
  <c r="AN172" i="2"/>
  <c r="AM173" i="2"/>
  <c r="AN176" i="2"/>
  <c r="AM177" i="2"/>
  <c r="AN180" i="2"/>
  <c r="AM181" i="2"/>
  <c r="AN184" i="2"/>
  <c r="AM185" i="2"/>
  <c r="AN188" i="2"/>
  <c r="AM189" i="2"/>
  <c r="AN192" i="2"/>
  <c r="AM193" i="2"/>
  <c r="AN197" i="2"/>
  <c r="AN198" i="2"/>
  <c r="AM199" i="2"/>
  <c r="AN193" i="2"/>
  <c r="AM194" i="2"/>
  <c r="AN147" i="2"/>
  <c r="AM148" i="2"/>
  <c r="AN151" i="2"/>
  <c r="AM152" i="2"/>
  <c r="AN155" i="2"/>
  <c r="AM156" i="2"/>
  <c r="AN163" i="2"/>
  <c r="AM164" i="2"/>
  <c r="AN169" i="2"/>
  <c r="AM170" i="2"/>
  <c r="AN173" i="2"/>
  <c r="AM174" i="2"/>
  <c r="AN177" i="2"/>
  <c r="AM178" i="2"/>
  <c r="AN181" i="2"/>
  <c r="AM182" i="2"/>
  <c r="AN185" i="2"/>
  <c r="AM186" i="2"/>
  <c r="AN189" i="2"/>
  <c r="AM190" i="2"/>
  <c r="AN199" i="2"/>
  <c r="AN190" i="2"/>
  <c r="AM191" i="2"/>
  <c r="AN120" i="2"/>
  <c r="AM121" i="2"/>
  <c r="AN128" i="2"/>
  <c r="AM129" i="2"/>
  <c r="AN136" i="2"/>
  <c r="AM137" i="2"/>
  <c r="AN144" i="2"/>
  <c r="AM145" i="2"/>
  <c r="AN148" i="2"/>
  <c r="AM149" i="2"/>
  <c r="AN152" i="2"/>
  <c r="AM153" i="2"/>
  <c r="AN156" i="2"/>
  <c r="AM157" i="2"/>
  <c r="AN158" i="2"/>
  <c r="AM159" i="2"/>
  <c r="AN164" i="2"/>
  <c r="AM165" i="2"/>
  <c r="AN166" i="2"/>
  <c r="AM167" i="2"/>
  <c r="AN170" i="2"/>
  <c r="AM171" i="2"/>
  <c r="AN174" i="2"/>
  <c r="AM175" i="2"/>
  <c r="AN178" i="2"/>
  <c r="AM179" i="2"/>
  <c r="AN182" i="2"/>
  <c r="AM183" i="2"/>
  <c r="AN186" i="2"/>
  <c r="AM187" i="2"/>
  <c r="AN159" i="2"/>
  <c r="AM160" i="2"/>
  <c r="AN167" i="2"/>
  <c r="AM168" i="2"/>
  <c r="AN171" i="2"/>
  <c r="AM172" i="2"/>
  <c r="AN175" i="2"/>
  <c r="AM176" i="2"/>
  <c r="AN179" i="2"/>
  <c r="AM180" i="2"/>
  <c r="AN183" i="2"/>
  <c r="AM184" i="2"/>
  <c r="AN187" i="2"/>
  <c r="AM188" i="2"/>
  <c r="AN191" i="2"/>
  <c r="AM192" i="2"/>
  <c r="AN195" i="2"/>
  <c r="AN196" i="2"/>
  <c r="AM197" i="2"/>
  <c r="AM198" i="2"/>
  <c r="AN194" i="2"/>
  <c r="AM195" i="2"/>
  <c r="AM196" i="2"/>
  <c r="AM3" i="2"/>
  <c r="AN3" i="2"/>
  <c r="F6" i="26"/>
  <c r="G71" i="26"/>
  <c r="G28" i="26"/>
  <c r="G32" i="26"/>
  <c r="G36" i="26"/>
  <c r="G40" i="26"/>
  <c r="G44" i="26"/>
  <c r="G48" i="26"/>
  <c r="G52" i="26"/>
  <c r="G56" i="26"/>
  <c r="G61" i="26"/>
  <c r="G65" i="26"/>
  <c r="G69" i="26"/>
  <c r="G75" i="26"/>
  <c r="G79" i="26"/>
  <c r="G83" i="26"/>
  <c r="G87" i="26"/>
  <c r="G91" i="26"/>
  <c r="G95" i="26"/>
  <c r="G99" i="26"/>
  <c r="G103" i="26"/>
  <c r="G107" i="26"/>
  <c r="G111" i="26"/>
  <c r="G115" i="26"/>
  <c r="G119" i="26"/>
  <c r="G123" i="26"/>
  <c r="G127" i="26"/>
  <c r="G131" i="26"/>
  <c r="G135" i="26"/>
  <c r="G139" i="26"/>
  <c r="G143" i="26"/>
  <c r="G147" i="26"/>
  <c r="G151" i="26"/>
  <c r="G155" i="26"/>
  <c r="G159" i="26"/>
  <c r="G163" i="26"/>
  <c r="G167" i="26"/>
  <c r="G171" i="26"/>
  <c r="G175" i="26"/>
  <c r="G179" i="26"/>
  <c r="G183" i="26"/>
  <c r="G187" i="26"/>
  <c r="G191" i="26"/>
  <c r="G195" i="26"/>
  <c r="G199" i="26"/>
  <c r="G6" i="26"/>
  <c r="G10" i="26"/>
  <c r="G14" i="26"/>
  <c r="G18" i="26"/>
  <c r="G22" i="26"/>
  <c r="F2" i="26"/>
  <c r="G25" i="26"/>
  <c r="G29" i="26"/>
  <c r="G33" i="26"/>
  <c r="G37" i="26"/>
  <c r="G41" i="26"/>
  <c r="G45" i="26"/>
  <c r="G49" i="26"/>
  <c r="G53" i="26"/>
  <c r="G57" i="26"/>
  <c r="G62" i="26"/>
  <c r="G66" i="26"/>
  <c r="G70" i="26"/>
  <c r="G76" i="26"/>
  <c r="G80" i="26"/>
  <c r="G84" i="26"/>
  <c r="G88" i="26"/>
  <c r="G92" i="26"/>
  <c r="G96" i="26"/>
  <c r="G100" i="26"/>
  <c r="G104" i="26"/>
  <c r="G108" i="26"/>
  <c r="G112" i="26"/>
  <c r="G116" i="26"/>
  <c r="G120" i="26"/>
  <c r="G124" i="26"/>
  <c r="G128" i="26"/>
  <c r="G132" i="26"/>
  <c r="G136" i="26"/>
  <c r="G140" i="26"/>
  <c r="G144" i="26"/>
  <c r="G148" i="26"/>
  <c r="G152" i="26"/>
  <c r="G156" i="26"/>
  <c r="G160" i="26"/>
  <c r="G164" i="26"/>
  <c r="G168" i="26"/>
  <c r="G172" i="26"/>
  <c r="G176" i="26"/>
  <c r="G180" i="26"/>
  <c r="G184" i="26"/>
  <c r="G188" i="26"/>
  <c r="G192" i="26"/>
  <c r="G196" i="26"/>
  <c r="G3" i="26"/>
  <c r="G7" i="26"/>
  <c r="G11" i="26"/>
  <c r="G15" i="26"/>
  <c r="G19" i="26"/>
  <c r="G23" i="26"/>
  <c r="E2" i="26"/>
  <c r="G26" i="26"/>
  <c r="G30" i="26"/>
  <c r="G34" i="26"/>
  <c r="G38" i="26"/>
  <c r="G42" i="26"/>
  <c r="G46" i="26"/>
  <c r="G50" i="26"/>
  <c r="G54" i="26"/>
  <c r="G59" i="26"/>
  <c r="G63" i="26"/>
  <c r="G67" i="26"/>
  <c r="G72" i="26"/>
  <c r="G77" i="26"/>
  <c r="G81" i="26"/>
  <c r="G85" i="26"/>
  <c r="G89" i="26"/>
  <c r="G93" i="26"/>
  <c r="G97" i="26"/>
  <c r="G101" i="26"/>
  <c r="G105" i="26"/>
  <c r="I105" i="26" s="1"/>
  <c r="G109" i="26"/>
  <c r="G113" i="26"/>
  <c r="G117" i="26"/>
  <c r="G121" i="26"/>
  <c r="G125" i="26"/>
  <c r="G129" i="26"/>
  <c r="G133" i="26"/>
  <c r="G137" i="26"/>
  <c r="G141" i="26"/>
  <c r="G145" i="26"/>
  <c r="G149" i="26"/>
  <c r="G153" i="26"/>
  <c r="G157" i="26"/>
  <c r="G161" i="26"/>
  <c r="G165" i="26"/>
  <c r="G169" i="26"/>
  <c r="G173" i="26"/>
  <c r="G177" i="26"/>
  <c r="G181" i="26"/>
  <c r="G185" i="26"/>
  <c r="G189" i="26"/>
  <c r="G193" i="26"/>
  <c r="G197" i="26"/>
  <c r="G8" i="26"/>
  <c r="G12" i="26"/>
  <c r="G16" i="26"/>
  <c r="G20" i="26"/>
  <c r="G24" i="26"/>
  <c r="G27" i="26"/>
  <c r="G31" i="26"/>
  <c r="G35" i="26"/>
  <c r="G39" i="26"/>
  <c r="G43" i="26"/>
  <c r="G47" i="26"/>
  <c r="G51" i="26"/>
  <c r="G55" i="26"/>
  <c r="G60" i="26"/>
  <c r="G64" i="26"/>
  <c r="G68" i="26"/>
  <c r="G73" i="26"/>
  <c r="G78" i="26"/>
  <c r="G82" i="26"/>
  <c r="G86" i="26"/>
  <c r="G90" i="26"/>
  <c r="G94" i="26"/>
  <c r="G98" i="26"/>
  <c r="G102" i="26"/>
  <c r="G106" i="26"/>
  <c r="G110" i="26"/>
  <c r="G114" i="26"/>
  <c r="G118" i="26"/>
  <c r="G122" i="26"/>
  <c r="G126" i="26"/>
  <c r="G130" i="26"/>
  <c r="G134" i="26"/>
  <c r="G138" i="26"/>
  <c r="G142" i="26"/>
  <c r="G146" i="26"/>
  <c r="G150" i="26"/>
  <c r="G154" i="26"/>
  <c r="G158" i="26"/>
  <c r="G162" i="26"/>
  <c r="G166" i="26"/>
  <c r="G170" i="26"/>
  <c r="G174" i="26"/>
  <c r="G178" i="26"/>
  <c r="G182" i="26"/>
  <c r="G186" i="26"/>
  <c r="G190" i="26"/>
  <c r="G194" i="26"/>
  <c r="G198" i="26"/>
  <c r="G5" i="26"/>
  <c r="G9" i="26"/>
  <c r="G13" i="26"/>
  <c r="G17" i="26"/>
  <c r="G21" i="26"/>
  <c r="G2" i="26"/>
  <c r="F14" i="26"/>
  <c r="E15" i="26"/>
  <c r="D16" i="26"/>
  <c r="F18" i="26"/>
  <c r="E19" i="26"/>
  <c r="D20" i="26"/>
  <c r="F22" i="26"/>
  <c r="E23" i="26"/>
  <c r="D24" i="26"/>
  <c r="F26" i="26"/>
  <c r="E27" i="26"/>
  <c r="D28" i="26"/>
  <c r="F30" i="26"/>
  <c r="E31" i="26"/>
  <c r="D32" i="26"/>
  <c r="F34" i="26"/>
  <c r="E35" i="26"/>
  <c r="D36" i="26"/>
  <c r="F38" i="26"/>
  <c r="E39" i="26"/>
  <c r="D40" i="26"/>
  <c r="F42" i="26"/>
  <c r="E43" i="26"/>
  <c r="D44" i="26"/>
  <c r="F46" i="26"/>
  <c r="E47" i="26"/>
  <c r="D48" i="26"/>
  <c r="F50" i="26"/>
  <c r="E51" i="26"/>
  <c r="D52" i="26"/>
  <c r="F54" i="26"/>
  <c r="E55" i="26"/>
  <c r="D56" i="26"/>
  <c r="F59" i="26"/>
  <c r="E60" i="26"/>
  <c r="D61" i="26"/>
  <c r="F63" i="26"/>
  <c r="E64" i="26"/>
  <c r="D65" i="26"/>
  <c r="F67" i="26"/>
  <c r="E68" i="26"/>
  <c r="D69" i="26"/>
  <c r="F71" i="26"/>
  <c r="E72" i="26"/>
  <c r="D73" i="26"/>
  <c r="F76" i="26"/>
  <c r="E77" i="26"/>
  <c r="D78" i="26"/>
  <c r="F80" i="26"/>
  <c r="E81" i="26"/>
  <c r="D82" i="26"/>
  <c r="F15" i="26"/>
  <c r="E16" i="26"/>
  <c r="D17" i="26"/>
  <c r="F19" i="26"/>
  <c r="E20" i="26"/>
  <c r="D21" i="26"/>
  <c r="F23" i="26"/>
  <c r="E24" i="26"/>
  <c r="D25" i="26"/>
  <c r="F27" i="26"/>
  <c r="E28" i="26"/>
  <c r="D29" i="26"/>
  <c r="F31" i="26"/>
  <c r="E32" i="26"/>
  <c r="D33" i="26"/>
  <c r="F35" i="26"/>
  <c r="E36" i="26"/>
  <c r="D37" i="26"/>
  <c r="F39" i="26"/>
  <c r="E40" i="26"/>
  <c r="D41" i="26"/>
  <c r="F43" i="26"/>
  <c r="E44" i="26"/>
  <c r="D45" i="26"/>
  <c r="F47" i="26"/>
  <c r="E48" i="26"/>
  <c r="D49" i="26"/>
  <c r="F51" i="26"/>
  <c r="E52" i="26"/>
  <c r="D53" i="26"/>
  <c r="F55" i="26"/>
  <c r="E56" i="26"/>
  <c r="D57" i="26"/>
  <c r="F60" i="26"/>
  <c r="E61" i="26"/>
  <c r="D62" i="26"/>
  <c r="F64" i="26"/>
  <c r="E65" i="26"/>
  <c r="D66" i="26"/>
  <c r="F68" i="26"/>
  <c r="E69" i="26"/>
  <c r="D70" i="26"/>
  <c r="F72" i="26"/>
  <c r="E73" i="26"/>
  <c r="D75" i="26"/>
  <c r="F77" i="26"/>
  <c r="E78" i="26"/>
  <c r="D79" i="26"/>
  <c r="F81" i="26"/>
  <c r="E82" i="26"/>
  <c r="D83" i="26"/>
  <c r="D14" i="26"/>
  <c r="F16" i="26"/>
  <c r="E17" i="26"/>
  <c r="D18" i="26"/>
  <c r="F20" i="26"/>
  <c r="E21" i="26"/>
  <c r="D22" i="26"/>
  <c r="F24" i="26"/>
  <c r="E25" i="26"/>
  <c r="D26" i="26"/>
  <c r="F28" i="26"/>
  <c r="E29" i="26"/>
  <c r="D30" i="26"/>
  <c r="F32" i="26"/>
  <c r="E33" i="26"/>
  <c r="D34" i="26"/>
  <c r="F36" i="26"/>
  <c r="E37" i="26"/>
  <c r="D38" i="26"/>
  <c r="F40" i="26"/>
  <c r="E41" i="26"/>
  <c r="D42" i="26"/>
  <c r="F44" i="26"/>
  <c r="E45" i="26"/>
  <c r="D46" i="26"/>
  <c r="F48" i="26"/>
  <c r="E49" i="26"/>
  <c r="D50" i="26"/>
  <c r="F52" i="26"/>
  <c r="E53" i="26"/>
  <c r="D54" i="26"/>
  <c r="F56" i="26"/>
  <c r="E57" i="26"/>
  <c r="D59" i="26"/>
  <c r="F61" i="26"/>
  <c r="E62" i="26"/>
  <c r="D63" i="26"/>
  <c r="F65" i="26"/>
  <c r="E66" i="26"/>
  <c r="D67" i="26"/>
  <c r="F69" i="26"/>
  <c r="E70" i="26"/>
  <c r="D71" i="26"/>
  <c r="F73" i="26"/>
  <c r="E75" i="26"/>
  <c r="D76" i="26"/>
  <c r="F78" i="26"/>
  <c r="E79" i="26"/>
  <c r="D80" i="26"/>
  <c r="F82" i="26"/>
  <c r="E83" i="26"/>
  <c r="E14" i="26"/>
  <c r="D15" i="26"/>
  <c r="F17" i="26"/>
  <c r="E18" i="26"/>
  <c r="D19" i="26"/>
  <c r="F21" i="26"/>
  <c r="E22" i="26"/>
  <c r="D23" i="26"/>
  <c r="F25" i="26"/>
  <c r="E26" i="26"/>
  <c r="D27" i="26"/>
  <c r="F29" i="26"/>
  <c r="E30" i="26"/>
  <c r="D31" i="26"/>
  <c r="F33" i="26"/>
  <c r="E34" i="26"/>
  <c r="D35" i="26"/>
  <c r="F37" i="26"/>
  <c r="E38" i="26"/>
  <c r="D39" i="26"/>
  <c r="F41" i="26"/>
  <c r="E42" i="26"/>
  <c r="D43" i="26"/>
  <c r="F45" i="26"/>
  <c r="E46" i="26"/>
  <c r="D47" i="26"/>
  <c r="F49" i="26"/>
  <c r="E50" i="26"/>
  <c r="D51" i="26"/>
  <c r="F53" i="26"/>
  <c r="E54" i="26"/>
  <c r="D55" i="26"/>
  <c r="F57" i="26"/>
  <c r="E59" i="26"/>
  <c r="D60" i="26"/>
  <c r="F62" i="26"/>
  <c r="E63" i="26"/>
  <c r="D64" i="26"/>
  <c r="F66" i="26"/>
  <c r="E67" i="26"/>
  <c r="D68" i="26"/>
  <c r="E71" i="26"/>
  <c r="F75" i="26"/>
  <c r="F84" i="26"/>
  <c r="E85" i="26"/>
  <c r="D86" i="26"/>
  <c r="F88" i="26"/>
  <c r="E89" i="26"/>
  <c r="D90" i="26"/>
  <c r="F92" i="26"/>
  <c r="E93" i="26"/>
  <c r="D94" i="26"/>
  <c r="F96" i="26"/>
  <c r="E97" i="26"/>
  <c r="D98" i="26"/>
  <c r="F100" i="26"/>
  <c r="E101" i="26"/>
  <c r="D102" i="26"/>
  <c r="F104" i="26"/>
  <c r="H105" i="26"/>
  <c r="D106" i="26"/>
  <c r="D72" i="26"/>
  <c r="E76" i="26"/>
  <c r="F79" i="26"/>
  <c r="F85" i="26"/>
  <c r="E86" i="26"/>
  <c r="D87" i="26"/>
  <c r="F89" i="26"/>
  <c r="E90" i="26"/>
  <c r="D91" i="26"/>
  <c r="F93" i="26"/>
  <c r="E94" i="26"/>
  <c r="D95" i="26"/>
  <c r="F97" i="26"/>
  <c r="E98" i="26"/>
  <c r="D99" i="26"/>
  <c r="F101" i="26"/>
  <c r="E102" i="26"/>
  <c r="D103" i="26"/>
  <c r="F105" i="26"/>
  <c r="E106" i="26"/>
  <c r="D107" i="26"/>
  <c r="F109" i="26"/>
  <c r="E110" i="26"/>
  <c r="D111" i="26"/>
  <c r="F113" i="26"/>
  <c r="E114" i="26"/>
  <c r="D115" i="26"/>
  <c r="F117" i="26"/>
  <c r="E118" i="26"/>
  <c r="D119" i="26"/>
  <c r="F121" i="26"/>
  <c r="E122" i="26"/>
  <c r="D123" i="26"/>
  <c r="F125" i="26"/>
  <c r="E126" i="26"/>
  <c r="D127" i="26"/>
  <c r="F129" i="26"/>
  <c r="E130" i="26"/>
  <c r="D131" i="26"/>
  <c r="F133" i="26"/>
  <c r="E134" i="26"/>
  <c r="D135" i="26"/>
  <c r="F137" i="26"/>
  <c r="E138" i="26"/>
  <c r="D139" i="26"/>
  <c r="F141" i="26"/>
  <c r="E142" i="26"/>
  <c r="D143" i="26"/>
  <c r="F145" i="26"/>
  <c r="E146" i="26"/>
  <c r="D147" i="26"/>
  <c r="D77" i="26"/>
  <c r="E80" i="26"/>
  <c r="D84" i="26"/>
  <c r="F86" i="26"/>
  <c r="E87" i="26"/>
  <c r="D88" i="26"/>
  <c r="F90" i="26"/>
  <c r="E91" i="26"/>
  <c r="D92" i="26"/>
  <c r="F94" i="26"/>
  <c r="E95" i="26"/>
  <c r="D96" i="26"/>
  <c r="F98" i="26"/>
  <c r="E99" i="26"/>
  <c r="D100" i="26"/>
  <c r="F102" i="26"/>
  <c r="E103" i="26"/>
  <c r="D104" i="26"/>
  <c r="F106" i="26"/>
  <c r="E107" i="26"/>
  <c r="D108" i="26"/>
  <c r="F110" i="26"/>
  <c r="E111" i="26"/>
  <c r="D112" i="26"/>
  <c r="F114" i="26"/>
  <c r="E115" i="26"/>
  <c r="D116" i="26"/>
  <c r="F118" i="26"/>
  <c r="E119" i="26"/>
  <c r="D120" i="26"/>
  <c r="F122" i="26"/>
  <c r="E123" i="26"/>
  <c r="D124" i="26"/>
  <c r="F126" i="26"/>
  <c r="E127" i="26"/>
  <c r="D128" i="26"/>
  <c r="F130" i="26"/>
  <c r="E131" i="26"/>
  <c r="D132" i="26"/>
  <c r="F134" i="26"/>
  <c r="E135" i="26"/>
  <c r="D136" i="26"/>
  <c r="F138" i="26"/>
  <c r="E139" i="26"/>
  <c r="D140" i="26"/>
  <c r="F142" i="26"/>
  <c r="E143" i="26"/>
  <c r="D144" i="26"/>
  <c r="F70" i="26"/>
  <c r="D81" i="26"/>
  <c r="F83" i="26"/>
  <c r="E84" i="26"/>
  <c r="D85" i="26"/>
  <c r="F87" i="26"/>
  <c r="E88" i="26"/>
  <c r="D89" i="26"/>
  <c r="F91" i="26"/>
  <c r="E92" i="26"/>
  <c r="D93" i="26"/>
  <c r="F95" i="26"/>
  <c r="E96" i="26"/>
  <c r="D97" i="26"/>
  <c r="F99" i="26"/>
  <c r="E100" i="26"/>
  <c r="D101" i="26"/>
  <c r="F103" i="26"/>
  <c r="E104" i="26"/>
  <c r="D105" i="26"/>
  <c r="F107" i="26"/>
  <c r="E108" i="26"/>
  <c r="D109" i="26"/>
  <c r="F111" i="26"/>
  <c r="E112" i="26"/>
  <c r="D113" i="26"/>
  <c r="F115" i="26"/>
  <c r="E116" i="26"/>
  <c r="D117" i="26"/>
  <c r="F119" i="26"/>
  <c r="E120" i="26"/>
  <c r="D121" i="26"/>
  <c r="F123" i="26"/>
  <c r="E124" i="26"/>
  <c r="D125" i="26"/>
  <c r="F127" i="26"/>
  <c r="E128" i="26"/>
  <c r="D129" i="26"/>
  <c r="F131" i="26"/>
  <c r="E132" i="26"/>
  <c r="D133" i="26"/>
  <c r="F135" i="26"/>
  <c r="E136" i="26"/>
  <c r="D137" i="26"/>
  <c r="F139" i="26"/>
  <c r="E140" i="26"/>
  <c r="D141" i="26"/>
  <c r="F143" i="26"/>
  <c r="E144" i="26"/>
  <c r="D145" i="26"/>
  <c r="F147" i="26"/>
  <c r="F108" i="26"/>
  <c r="D118" i="26"/>
  <c r="E121" i="26"/>
  <c r="F124" i="26"/>
  <c r="D134" i="26"/>
  <c r="E137" i="26"/>
  <c r="F140" i="26"/>
  <c r="E147" i="26"/>
  <c r="E148" i="26"/>
  <c r="D149" i="26"/>
  <c r="F151" i="26"/>
  <c r="E152" i="26"/>
  <c r="D153" i="26"/>
  <c r="F155" i="26"/>
  <c r="E156" i="26"/>
  <c r="D157" i="26"/>
  <c r="F159" i="26"/>
  <c r="E160" i="26"/>
  <c r="D161" i="26"/>
  <c r="F163" i="26"/>
  <c r="E164" i="26"/>
  <c r="D165" i="26"/>
  <c r="F167" i="26"/>
  <c r="E168" i="26"/>
  <c r="D169" i="26"/>
  <c r="F171" i="26"/>
  <c r="E172" i="26"/>
  <c r="D173" i="26"/>
  <c r="F175" i="26"/>
  <c r="E176" i="26"/>
  <c r="D177" i="26"/>
  <c r="F179" i="26"/>
  <c r="E180" i="26"/>
  <c r="D181" i="26"/>
  <c r="F183" i="26"/>
  <c r="E184" i="26"/>
  <c r="D185" i="26"/>
  <c r="F187" i="26"/>
  <c r="E188" i="26"/>
  <c r="D189" i="26"/>
  <c r="F191" i="26"/>
  <c r="D193" i="26"/>
  <c r="F195" i="26"/>
  <c r="E196" i="26"/>
  <c r="D197" i="26"/>
  <c r="F199" i="26"/>
  <c r="E5" i="26"/>
  <c r="D6" i="26"/>
  <c r="D7" i="26"/>
  <c r="F9" i="26"/>
  <c r="E10" i="26"/>
  <c r="D11" i="26"/>
  <c r="F13" i="26"/>
  <c r="AN2" i="2"/>
  <c r="E117" i="26"/>
  <c r="D130" i="26"/>
  <c r="D152" i="26"/>
  <c r="F154" i="26"/>
  <c r="E159" i="26"/>
  <c r="D164" i="26"/>
  <c r="F166" i="26"/>
  <c r="E109" i="26"/>
  <c r="F112" i="26"/>
  <c r="D122" i="26"/>
  <c r="E125" i="26"/>
  <c r="F128" i="26"/>
  <c r="D138" i="26"/>
  <c r="E141" i="26"/>
  <c r="F144" i="26"/>
  <c r="D146" i="26"/>
  <c r="F148" i="26"/>
  <c r="E149" i="26"/>
  <c r="D150" i="26"/>
  <c r="F152" i="26"/>
  <c r="E153" i="26"/>
  <c r="D154" i="26"/>
  <c r="F156" i="26"/>
  <c r="E157" i="26"/>
  <c r="D158" i="26"/>
  <c r="F160" i="26"/>
  <c r="E161" i="26"/>
  <c r="D162" i="26"/>
  <c r="F164" i="26"/>
  <c r="E165" i="26"/>
  <c r="D166" i="26"/>
  <c r="F168" i="26"/>
  <c r="E169" i="26"/>
  <c r="D170" i="26"/>
  <c r="F172" i="26"/>
  <c r="E173" i="26"/>
  <c r="D174" i="26"/>
  <c r="F176" i="26"/>
  <c r="E177" i="26"/>
  <c r="D178" i="26"/>
  <c r="F180" i="26"/>
  <c r="E181" i="26"/>
  <c r="D182" i="26"/>
  <c r="F184" i="26"/>
  <c r="E185" i="26"/>
  <c r="D186" i="26"/>
  <c r="F188" i="26"/>
  <c r="E189" i="26"/>
  <c r="D190" i="26"/>
  <c r="F192" i="26"/>
  <c r="E193" i="26"/>
  <c r="D194" i="26"/>
  <c r="F196" i="26"/>
  <c r="E197" i="26"/>
  <c r="D198" i="26"/>
  <c r="F5" i="26"/>
  <c r="E6" i="26"/>
  <c r="E7" i="26"/>
  <c r="D8" i="26"/>
  <c r="F10" i="26"/>
  <c r="E11" i="26"/>
  <c r="D12" i="26"/>
  <c r="F3" i="26"/>
  <c r="E133" i="26"/>
  <c r="E145" i="26"/>
  <c r="E151" i="26"/>
  <c r="D156" i="26"/>
  <c r="F158" i="26"/>
  <c r="E163" i="26"/>
  <c r="D168" i="26"/>
  <c r="F170" i="26"/>
  <c r="D172" i="26"/>
  <c r="F174" i="26"/>
  <c r="D176" i="26"/>
  <c r="E179" i="26"/>
  <c r="F182" i="26"/>
  <c r="D184" i="26"/>
  <c r="E187" i="26"/>
  <c r="E191" i="26"/>
  <c r="F194" i="26"/>
  <c r="D196" i="26"/>
  <c r="E199" i="26"/>
  <c r="F8" i="26"/>
  <c r="D10" i="26"/>
  <c r="E13" i="26"/>
  <c r="D2" i="26"/>
  <c r="AM2" i="2"/>
  <c r="D110" i="26"/>
  <c r="E113" i="26"/>
  <c r="F116" i="26"/>
  <c r="D126" i="26"/>
  <c r="E129" i="26"/>
  <c r="F132" i="26"/>
  <c r="D142" i="26"/>
  <c r="F146" i="26"/>
  <c r="F149" i="26"/>
  <c r="E150" i="26"/>
  <c r="D151" i="26"/>
  <c r="F153" i="26"/>
  <c r="E154" i="26"/>
  <c r="D155" i="26"/>
  <c r="F157" i="26"/>
  <c r="E158" i="26"/>
  <c r="D159" i="26"/>
  <c r="F161" i="26"/>
  <c r="E162" i="26"/>
  <c r="D163" i="26"/>
  <c r="F165" i="26"/>
  <c r="E166" i="26"/>
  <c r="D167" i="26"/>
  <c r="F169" i="26"/>
  <c r="E170" i="26"/>
  <c r="D171" i="26"/>
  <c r="F173" i="26"/>
  <c r="E174" i="26"/>
  <c r="D175" i="26"/>
  <c r="F177" i="26"/>
  <c r="E178" i="26"/>
  <c r="D179" i="26"/>
  <c r="F181" i="26"/>
  <c r="E182" i="26"/>
  <c r="D183" i="26"/>
  <c r="F185" i="26"/>
  <c r="E186" i="26"/>
  <c r="D187" i="26"/>
  <c r="F189" i="26"/>
  <c r="E190" i="26"/>
  <c r="D191" i="26"/>
  <c r="F193" i="26"/>
  <c r="E194" i="26"/>
  <c r="D195" i="26"/>
  <c r="F197" i="26"/>
  <c r="E198" i="26"/>
  <c r="D199" i="26"/>
  <c r="F7" i="26"/>
  <c r="E8" i="26"/>
  <c r="D9" i="26"/>
  <c r="F11" i="26"/>
  <c r="E12" i="26"/>
  <c r="D13" i="26"/>
  <c r="D4" i="26"/>
  <c r="E3" i="26"/>
  <c r="D114" i="26"/>
  <c r="F120" i="26"/>
  <c r="F136" i="26"/>
  <c r="D148" i="26"/>
  <c r="F150" i="26"/>
  <c r="E155" i="26"/>
  <c r="D160" i="26"/>
  <c r="F162" i="26"/>
  <c r="E167" i="26"/>
  <c r="E171" i="26"/>
  <c r="E175" i="26"/>
  <c r="F178" i="26"/>
  <c r="D180" i="26"/>
  <c r="E183" i="26"/>
  <c r="F186" i="26"/>
  <c r="D188" i="26"/>
  <c r="F190" i="26"/>
  <c r="D192" i="26"/>
  <c r="E195" i="26"/>
  <c r="F198" i="26"/>
  <c r="D5" i="26"/>
  <c r="E9" i="26"/>
  <c r="F12" i="26"/>
  <c r="D3" i="26"/>
  <c r="E4" i="26"/>
  <c r="H4" i="26" s="1"/>
  <c r="AO2" i="2"/>
  <c r="C142" i="2" l="1"/>
  <c r="C92" i="22"/>
  <c r="C76" i="2"/>
  <c r="H76" i="2" s="1"/>
  <c r="C137" i="2"/>
  <c r="H137" i="2" s="1"/>
  <c r="C198" i="2"/>
  <c r="H198" i="2" s="1"/>
  <c r="C45" i="2"/>
  <c r="C106" i="2"/>
  <c r="H106" i="2" s="1"/>
  <c r="C167" i="2"/>
  <c r="C36" i="2"/>
  <c r="C97" i="2"/>
  <c r="C158" i="2"/>
  <c r="C40" i="2"/>
  <c r="C101" i="2"/>
  <c r="C178" i="2"/>
  <c r="C152" i="22"/>
  <c r="B152" i="22" s="1"/>
  <c r="C55" i="22"/>
  <c r="C132" i="22"/>
  <c r="B132" i="22" s="1"/>
  <c r="C91" i="22"/>
  <c r="C77" i="22"/>
  <c r="C24" i="22"/>
  <c r="C150" i="22"/>
  <c r="B150" i="22" s="1"/>
  <c r="C86" i="22"/>
  <c r="B86" i="22" s="1"/>
  <c r="C42" i="22"/>
  <c r="B42" i="22" s="1"/>
  <c r="C47" i="22"/>
  <c r="C157" i="22"/>
  <c r="B157" i="22" s="1"/>
  <c r="C93" i="22"/>
  <c r="C29" i="22"/>
  <c r="C81" i="2"/>
  <c r="H81" i="2" s="1"/>
  <c r="C4" i="2"/>
  <c r="H4" i="2" s="1"/>
  <c r="B7" i="22"/>
  <c r="C24" i="2"/>
  <c r="H24" i="2" s="1"/>
  <c r="C130" i="22"/>
  <c r="B130" i="22" s="1"/>
  <c r="C92" i="2"/>
  <c r="C153" i="2"/>
  <c r="C19" i="2"/>
  <c r="H19" i="2" s="1"/>
  <c r="C61" i="2"/>
  <c r="AJ61" i="2" s="1"/>
  <c r="C122" i="2"/>
  <c r="H122" i="2" s="1"/>
  <c r="C183" i="2"/>
  <c r="H183" i="2" s="1"/>
  <c r="C52" i="2"/>
  <c r="H52" i="2" s="1"/>
  <c r="B55" i="22"/>
  <c r="C113" i="2"/>
  <c r="C174" i="2"/>
  <c r="C56" i="2"/>
  <c r="C117" i="2"/>
  <c r="H117" i="2" s="1"/>
  <c r="C194" i="2"/>
  <c r="C172" i="22"/>
  <c r="B172" i="22" s="1"/>
  <c r="C131" i="22"/>
  <c r="B131" i="22" s="1"/>
  <c r="C151" i="22"/>
  <c r="C48" i="22"/>
  <c r="B48" i="22" s="1"/>
  <c r="C76" i="22"/>
  <c r="C27" i="22"/>
  <c r="B27" i="22" s="1"/>
  <c r="C170" i="22"/>
  <c r="B170" i="22" s="1"/>
  <c r="C106" i="22"/>
  <c r="B106" i="22" s="1"/>
  <c r="C177" i="22"/>
  <c r="B177" i="22" s="1"/>
  <c r="C113" i="22"/>
  <c r="B113" i="22" s="1"/>
  <c r="C71" i="22"/>
  <c r="B71" i="22" s="1"/>
  <c r="C60" i="2"/>
  <c r="H60" i="2" s="1"/>
  <c r="C20" i="2"/>
  <c r="H20" i="2" s="1"/>
  <c r="C108" i="2"/>
  <c r="H108" i="2" s="1"/>
  <c r="C169" i="2"/>
  <c r="H169" i="2" s="1"/>
  <c r="C35" i="2"/>
  <c r="C16" i="2"/>
  <c r="H16" i="2" s="1"/>
  <c r="C77" i="2"/>
  <c r="C138" i="2"/>
  <c r="H138" i="2" s="1"/>
  <c r="C199" i="2"/>
  <c r="H199" i="2" s="1"/>
  <c r="C68" i="2"/>
  <c r="C129" i="2"/>
  <c r="H129" i="2" s="1"/>
  <c r="C190" i="2"/>
  <c r="C72" i="2"/>
  <c r="C133" i="2"/>
  <c r="C15" i="2"/>
  <c r="C143" i="22"/>
  <c r="B143" i="22" s="1"/>
  <c r="C171" i="22"/>
  <c r="C84" i="22"/>
  <c r="B84" i="22" s="1"/>
  <c r="C36" i="22"/>
  <c r="C144" i="22"/>
  <c r="B144" i="22" s="1"/>
  <c r="C51" i="22"/>
  <c r="B51" i="22" s="1"/>
  <c r="C190" i="22"/>
  <c r="C126" i="22"/>
  <c r="C18" i="22"/>
  <c r="B18" i="22" s="1"/>
  <c r="C197" i="22"/>
  <c r="B197" i="22" s="1"/>
  <c r="C133" i="22"/>
  <c r="C121" i="2"/>
  <c r="C124" i="2"/>
  <c r="H124" i="2" s="1"/>
  <c r="C185" i="2"/>
  <c r="C51" i="2"/>
  <c r="H51" i="2" s="1"/>
  <c r="C32" i="2"/>
  <c r="H32" i="2" s="1"/>
  <c r="C93" i="2"/>
  <c r="C154" i="2"/>
  <c r="H154" i="2" s="1"/>
  <c r="C84" i="2"/>
  <c r="H84" i="2" s="1"/>
  <c r="C145" i="2"/>
  <c r="C11" i="2"/>
  <c r="H11" i="2" s="1"/>
  <c r="C88" i="2"/>
  <c r="B91" i="22"/>
  <c r="C149" i="2"/>
  <c r="C31" i="2"/>
  <c r="C136" i="22"/>
  <c r="B136" i="22" s="1"/>
  <c r="C32" i="22"/>
  <c r="B32" i="22" s="1"/>
  <c r="C124" i="22"/>
  <c r="B124" i="22" s="1"/>
  <c r="C83" i="22"/>
  <c r="B83" i="22" s="1"/>
  <c r="C44" i="22"/>
  <c r="C74" i="22"/>
  <c r="B74" i="22" s="1"/>
  <c r="C8" i="22"/>
  <c r="C146" i="22"/>
  <c r="C82" i="22"/>
  <c r="B82" i="22" s="1"/>
  <c r="C38" i="22"/>
  <c r="B38" i="22" s="1"/>
  <c r="C39" i="22"/>
  <c r="B39" i="22" s="1"/>
  <c r="C153" i="22"/>
  <c r="B153" i="22" s="1"/>
  <c r="C89" i="22"/>
  <c r="C68" i="22"/>
  <c r="C25" i="22"/>
  <c r="C140" i="2"/>
  <c r="C6" i="2"/>
  <c r="B9" i="22"/>
  <c r="C67" i="2"/>
  <c r="C48" i="2"/>
  <c r="H48" i="2" s="1"/>
  <c r="C109" i="2"/>
  <c r="H109" i="2" s="1"/>
  <c r="C170" i="2"/>
  <c r="C100" i="2"/>
  <c r="H100" i="2" s="1"/>
  <c r="C161" i="2"/>
  <c r="C27" i="2"/>
  <c r="C104" i="2"/>
  <c r="C165" i="2"/>
  <c r="H165" i="2" s="1"/>
  <c r="C47" i="2"/>
  <c r="C6" i="22"/>
  <c r="C28" i="22"/>
  <c r="C164" i="22"/>
  <c r="B164" i="22" s="1"/>
  <c r="C123" i="22"/>
  <c r="B123" i="22" s="1"/>
  <c r="C135" i="22"/>
  <c r="B135" i="22" s="1"/>
  <c r="C73" i="22"/>
  <c r="B73" i="22" s="1"/>
  <c r="C62" i="22"/>
  <c r="B62" i="22" s="1"/>
  <c r="C19" i="22"/>
  <c r="B19" i="22" s="1"/>
  <c r="C166" i="22"/>
  <c r="C102" i="22"/>
  <c r="B102" i="22" s="1"/>
  <c r="C173" i="22"/>
  <c r="B173" i="22" s="1"/>
  <c r="C109" i="22"/>
  <c r="B109" i="22" s="1"/>
  <c r="C45" i="22"/>
  <c r="B45" i="22" s="1"/>
  <c r="C179" i="22"/>
  <c r="C160" i="22"/>
  <c r="C65" i="22"/>
  <c r="C52" i="22"/>
  <c r="C156" i="2"/>
  <c r="H156" i="2" s="1"/>
  <c r="C22" i="2"/>
  <c r="H22" i="2" s="1"/>
  <c r="B25" i="22"/>
  <c r="C83" i="2"/>
  <c r="H83" i="2" s="1"/>
  <c r="C64" i="2"/>
  <c r="AJ64" i="2" s="1"/>
  <c r="C125" i="2"/>
  <c r="C186" i="2"/>
  <c r="C116" i="2"/>
  <c r="C177" i="2"/>
  <c r="H177" i="2" s="1"/>
  <c r="C43" i="2"/>
  <c r="C120" i="2"/>
  <c r="C181" i="2"/>
  <c r="H181" i="2" s="1"/>
  <c r="C63" i="2"/>
  <c r="H63" i="2" s="1"/>
  <c r="C127" i="22"/>
  <c r="B127" i="22" s="1"/>
  <c r="C163" i="22"/>
  <c r="C20" i="22"/>
  <c r="C128" i="22"/>
  <c r="B128" i="22" s="1"/>
  <c r="C186" i="22"/>
  <c r="B186" i="22" s="1"/>
  <c r="C122" i="22"/>
  <c r="C57" i="22"/>
  <c r="C14" i="22"/>
  <c r="B14" i="22" s="1"/>
  <c r="C193" i="22"/>
  <c r="B193" i="22" s="1"/>
  <c r="C129" i="22"/>
  <c r="C85" i="2"/>
  <c r="C172" i="2"/>
  <c r="H172" i="2" s="1"/>
  <c r="C38" i="2"/>
  <c r="C99" i="2"/>
  <c r="C80" i="2"/>
  <c r="H80" i="2" s="1"/>
  <c r="C141" i="2"/>
  <c r="H141" i="2" s="1"/>
  <c r="C7" i="2"/>
  <c r="H7" i="2" s="1"/>
  <c r="C132" i="2"/>
  <c r="C193" i="2"/>
  <c r="C59" i="2"/>
  <c r="AJ59" i="2" s="1"/>
  <c r="C136" i="2"/>
  <c r="C197" i="2"/>
  <c r="C79" i="2"/>
  <c r="C120" i="22"/>
  <c r="B120" i="22" s="1"/>
  <c r="C16" i="22"/>
  <c r="C116" i="22"/>
  <c r="B116" i="22" s="1"/>
  <c r="C12" i="22"/>
  <c r="B12" i="22" s="1"/>
  <c r="C70" i="22"/>
  <c r="B70" i="22" s="1"/>
  <c r="C142" i="22"/>
  <c r="C34" i="22"/>
  <c r="B34" i="22" s="1"/>
  <c r="C31" i="22"/>
  <c r="C149" i="22"/>
  <c r="B149" i="22" s="1"/>
  <c r="C85" i="22"/>
  <c r="B85" i="22" s="1"/>
  <c r="C64" i="22"/>
  <c r="B64" i="22" s="1"/>
  <c r="C21" i="22"/>
  <c r="B21" i="22" s="1"/>
  <c r="C90" i="2"/>
  <c r="B93" i="22"/>
  <c r="C159" i="22"/>
  <c r="B159" i="22" s="1"/>
  <c r="C201" i="22"/>
  <c r="B201" i="22" s="1"/>
  <c r="C188" i="2"/>
  <c r="C54" i="2"/>
  <c r="B57" i="22"/>
  <c r="C115" i="2"/>
  <c r="C96" i="2"/>
  <c r="H96" i="2" s="1"/>
  <c r="C157" i="2"/>
  <c r="H157" i="2" s="1"/>
  <c r="B160" i="22"/>
  <c r="C23" i="2"/>
  <c r="H23" i="2" s="1"/>
  <c r="C148" i="2"/>
  <c r="B151" i="22"/>
  <c r="C14" i="2"/>
  <c r="C75" i="2"/>
  <c r="C152" i="2"/>
  <c r="H152" i="2" s="1"/>
  <c r="C34" i="2"/>
  <c r="C95" i="2"/>
  <c r="H95" i="2" s="1"/>
  <c r="C200" i="22"/>
  <c r="B200" i="22" s="1"/>
  <c r="C156" i="22"/>
  <c r="B156" i="22" s="1"/>
  <c r="C115" i="22"/>
  <c r="B115" i="22" s="1"/>
  <c r="C119" i="22"/>
  <c r="B119" i="22" s="1"/>
  <c r="C162" i="22"/>
  <c r="B162" i="22" s="1"/>
  <c r="C98" i="22"/>
  <c r="B98" i="22" s="1"/>
  <c r="C169" i="22"/>
  <c r="C105" i="22"/>
  <c r="B105" i="22" s="1"/>
  <c r="C41" i="22"/>
  <c r="B41" i="22" s="1"/>
  <c r="C182" i="2"/>
  <c r="C194" i="22"/>
  <c r="C9" i="2"/>
  <c r="C70" i="2"/>
  <c r="C131" i="2"/>
  <c r="C112" i="2"/>
  <c r="C173" i="2"/>
  <c r="C39" i="2"/>
  <c r="C164" i="2"/>
  <c r="C30" i="2"/>
  <c r="C91" i="2"/>
  <c r="C168" i="2"/>
  <c r="B171" i="22"/>
  <c r="C50" i="2"/>
  <c r="H50" i="2" s="1"/>
  <c r="C111" i="2"/>
  <c r="C196" i="22"/>
  <c r="B196" i="22" s="1"/>
  <c r="C155" i="22"/>
  <c r="B155" i="22" s="1"/>
  <c r="C199" i="22"/>
  <c r="B199" i="22" s="1"/>
  <c r="C112" i="22"/>
  <c r="B112" i="22" s="1"/>
  <c r="C63" i="22"/>
  <c r="B63" i="22" s="1"/>
  <c r="C182" i="22"/>
  <c r="C118" i="22"/>
  <c r="B118" i="22" s="1"/>
  <c r="C75" i="22"/>
  <c r="B75" i="22" s="1"/>
  <c r="C53" i="22"/>
  <c r="B53" i="22" s="1"/>
  <c r="C10" i="22"/>
  <c r="B10" i="22" s="1"/>
  <c r="C189" i="22"/>
  <c r="B189" i="22" s="1"/>
  <c r="C125" i="22"/>
  <c r="B125" i="22" s="1"/>
  <c r="C66" i="22"/>
  <c r="B66" i="22" s="1"/>
  <c r="C137" i="22"/>
  <c r="C25" i="2"/>
  <c r="B28" i="22"/>
  <c r="C86" i="2"/>
  <c r="B89" i="22"/>
  <c r="C147" i="2"/>
  <c r="C128" i="2"/>
  <c r="H128" i="2" s="1"/>
  <c r="C189" i="2"/>
  <c r="H189" i="2" s="1"/>
  <c r="C55" i="2"/>
  <c r="C180" i="2"/>
  <c r="C46" i="2"/>
  <c r="C107" i="2"/>
  <c r="H107" i="2" s="1"/>
  <c r="C184" i="2"/>
  <c r="H184" i="2" s="1"/>
  <c r="C66" i="2"/>
  <c r="H66" i="2" s="1"/>
  <c r="C127" i="2"/>
  <c r="H127" i="2" s="1"/>
  <c r="C191" i="22"/>
  <c r="B191" i="22" s="1"/>
  <c r="C104" i="22"/>
  <c r="B104" i="22" s="1"/>
  <c r="C195" i="22"/>
  <c r="B195" i="22" s="1"/>
  <c r="C192" i="22"/>
  <c r="B192" i="22" s="1"/>
  <c r="C111" i="22"/>
  <c r="B111" i="22" s="1"/>
  <c r="C50" i="22"/>
  <c r="B50" i="22" s="1"/>
  <c r="C202" i="22"/>
  <c r="B202" i="22" s="1"/>
  <c r="C138" i="22"/>
  <c r="B138" i="22" s="1"/>
  <c r="C30" i="22"/>
  <c r="B30" i="22" s="1"/>
  <c r="C23" i="22"/>
  <c r="B23" i="22" s="1"/>
  <c r="C145" i="22"/>
  <c r="B145" i="22" s="1"/>
  <c r="C81" i="22"/>
  <c r="B81" i="22" s="1"/>
  <c r="C60" i="22"/>
  <c r="B60" i="22" s="1"/>
  <c r="C17" i="22"/>
  <c r="B17" i="22" s="1"/>
  <c r="C151" i="2"/>
  <c r="H151" i="2" s="1"/>
  <c r="C162" i="2"/>
  <c r="C41" i="2"/>
  <c r="B44" i="22"/>
  <c r="C102" i="2"/>
  <c r="H102" i="2" s="1"/>
  <c r="C163" i="2"/>
  <c r="H163" i="2" s="1"/>
  <c r="B166" i="22"/>
  <c r="C144" i="2"/>
  <c r="C10" i="2"/>
  <c r="H10" i="2" s="1"/>
  <c r="C71" i="2"/>
  <c r="C196" i="2"/>
  <c r="H196" i="2" s="1"/>
  <c r="C62" i="2"/>
  <c r="H62" i="2" s="1"/>
  <c r="B65" i="22"/>
  <c r="C123" i="2"/>
  <c r="H123" i="2" s="1"/>
  <c r="B126" i="22"/>
  <c r="BC249" i="20"/>
  <c r="BC208" i="20"/>
  <c r="BC254" i="20"/>
  <c r="BC213" i="20"/>
  <c r="BC238" i="20"/>
  <c r="BC215" i="20"/>
  <c r="BC199" i="20"/>
  <c r="BC211" i="20"/>
  <c r="BC236" i="20"/>
  <c r="BC250" i="20"/>
  <c r="BC204" i="20"/>
  <c r="BC207" i="20"/>
  <c r="BC209" i="20"/>
  <c r="BC237" i="20"/>
  <c r="BC252" i="20"/>
  <c r="BC210" i="20"/>
  <c r="BC214" i="20"/>
  <c r="BC202" i="20"/>
  <c r="BC251" i="20"/>
  <c r="BC235" i="20"/>
  <c r="BC216" i="20"/>
  <c r="BC206" i="20"/>
  <c r="BC205" i="20"/>
  <c r="BC200" i="20"/>
  <c r="BC217" i="20"/>
  <c r="BC239" i="20"/>
  <c r="BC212" i="20"/>
  <c r="BC219" i="20"/>
  <c r="BC240" i="20"/>
  <c r="BC203" i="20"/>
  <c r="BC201" i="20"/>
  <c r="BC234" i="20"/>
  <c r="BC248" i="20"/>
  <c r="BC218" i="20"/>
  <c r="BC253" i="20"/>
  <c r="B6" i="22"/>
  <c r="C82" i="2"/>
  <c r="H82" i="2" s="1"/>
  <c r="C143" i="2"/>
  <c r="B146" i="22"/>
  <c r="C184" i="22"/>
  <c r="B184" i="22" s="1"/>
  <c r="C148" i="22"/>
  <c r="B148" i="22" s="1"/>
  <c r="C107" i="22"/>
  <c r="B107" i="22" s="1"/>
  <c r="C103" i="22"/>
  <c r="B103" i="22" s="1"/>
  <c r="C158" i="22"/>
  <c r="B158" i="22" s="1"/>
  <c r="C94" i="22"/>
  <c r="B94" i="22" s="1"/>
  <c r="C72" i="22"/>
  <c r="B72" i="22" s="1"/>
  <c r="C165" i="22"/>
  <c r="B165" i="22" s="1"/>
  <c r="C101" i="22"/>
  <c r="B101" i="22" s="1"/>
  <c r="C37" i="22"/>
  <c r="B37" i="22" s="1"/>
  <c r="C57" i="2"/>
  <c r="H57" i="2" s="1"/>
  <c r="C118" i="2"/>
  <c r="H118" i="2" s="1"/>
  <c r="C179" i="2"/>
  <c r="B182" i="22"/>
  <c r="C160" i="2"/>
  <c r="B163" i="22"/>
  <c r="C26" i="2"/>
  <c r="B29" i="22"/>
  <c r="C87" i="2"/>
  <c r="C17" i="2"/>
  <c r="B20" i="22"/>
  <c r="C78" i="2"/>
  <c r="AJ78" i="2" s="1"/>
  <c r="C139" i="2"/>
  <c r="B142" i="22"/>
  <c r="C21" i="2"/>
  <c r="B24" i="22"/>
  <c r="C98" i="2"/>
  <c r="C159" i="2"/>
  <c r="C95" i="22"/>
  <c r="B95" i="22" s="1"/>
  <c r="C188" i="22"/>
  <c r="B188" i="22" s="1"/>
  <c r="C147" i="22"/>
  <c r="B147" i="22" s="1"/>
  <c r="C183" i="22"/>
  <c r="B183" i="22" s="1"/>
  <c r="C96" i="22"/>
  <c r="B96" i="22" s="1"/>
  <c r="C43" i="22"/>
  <c r="B43" i="22" s="1"/>
  <c r="C178" i="22"/>
  <c r="B178" i="22" s="1"/>
  <c r="C114" i="22"/>
  <c r="B114" i="22" s="1"/>
  <c r="C49" i="22"/>
  <c r="B49" i="22" s="1"/>
  <c r="C185" i="22"/>
  <c r="B185" i="22" s="1"/>
  <c r="C121" i="22"/>
  <c r="B121" i="22" s="1"/>
  <c r="C12" i="2"/>
  <c r="C73" i="2"/>
  <c r="AJ73" i="2" s="1"/>
  <c r="B76" i="22"/>
  <c r="C134" i="2"/>
  <c r="B137" i="22"/>
  <c r="C195" i="2"/>
  <c r="C176" i="2"/>
  <c r="AJ176" i="2" s="1"/>
  <c r="B179" i="22"/>
  <c r="C42" i="2"/>
  <c r="C103" i="2"/>
  <c r="C33" i="2"/>
  <c r="B36" i="22"/>
  <c r="C94" i="2"/>
  <c r="C155" i="2"/>
  <c r="H155" i="2" s="1"/>
  <c r="C37" i="2"/>
  <c r="C114" i="2"/>
  <c r="BC63" i="20" s="1"/>
  <c r="C175" i="2"/>
  <c r="C175" i="22"/>
  <c r="B175" i="22" s="1"/>
  <c r="C88" i="22"/>
  <c r="B88" i="22" s="1"/>
  <c r="C187" i="22"/>
  <c r="B187" i="22" s="1"/>
  <c r="C100" i="22"/>
  <c r="B100" i="22" s="1"/>
  <c r="C176" i="22"/>
  <c r="B176" i="22" s="1"/>
  <c r="C198" i="22"/>
  <c r="B198" i="22" s="1"/>
  <c r="C134" i="22"/>
  <c r="B134" i="22" s="1"/>
  <c r="C69" i="22"/>
  <c r="B69" i="22" s="1"/>
  <c r="C26" i="22"/>
  <c r="B26" i="22" s="1"/>
  <c r="C58" i="22"/>
  <c r="B58" i="22" s="1"/>
  <c r="C15" i="22"/>
  <c r="B15" i="22" s="1"/>
  <c r="C141" i="22"/>
  <c r="B141" i="22" s="1"/>
  <c r="M75" i="2"/>
  <c r="C78" i="22"/>
  <c r="B78" i="22" s="1"/>
  <c r="C56" i="22"/>
  <c r="B56" i="22" s="1"/>
  <c r="C13" i="22"/>
  <c r="B13" i="22" s="1"/>
  <c r="C18" i="2"/>
  <c r="C29" i="2"/>
  <c r="C28" i="2"/>
  <c r="B31" i="22"/>
  <c r="C89" i="2"/>
  <c r="B92" i="22"/>
  <c r="C150" i="2"/>
  <c r="H150" i="2" s="1"/>
  <c r="C5" i="2"/>
  <c r="H5" i="2" s="1"/>
  <c r="B8" i="22"/>
  <c r="C192" i="2"/>
  <c r="H192" i="2" s="1"/>
  <c r="C58" i="2"/>
  <c r="B61" i="22"/>
  <c r="C119" i="2"/>
  <c r="AJ119" i="2" s="1"/>
  <c r="B122" i="22"/>
  <c r="C49" i="2"/>
  <c r="H49" i="2" s="1"/>
  <c r="B52" i="22"/>
  <c r="C110" i="2"/>
  <c r="C171" i="2"/>
  <c r="H171" i="2" s="1"/>
  <c r="C53" i="2"/>
  <c r="C130" i="2"/>
  <c r="B133" i="22"/>
  <c r="C191" i="2"/>
  <c r="B194" i="22"/>
  <c r="C168" i="22"/>
  <c r="B168" i="22" s="1"/>
  <c r="C67" i="22"/>
  <c r="B67" i="22" s="1"/>
  <c r="C140" i="22"/>
  <c r="B140" i="22" s="1"/>
  <c r="C99" i="22"/>
  <c r="B99" i="22" s="1"/>
  <c r="C87" i="22"/>
  <c r="B87" i="22" s="1"/>
  <c r="C40" i="22"/>
  <c r="B40" i="22" s="1"/>
  <c r="C154" i="22"/>
  <c r="B154" i="22" s="1"/>
  <c r="C90" i="22"/>
  <c r="B90" i="22" s="1"/>
  <c r="C46" i="22"/>
  <c r="B46" i="22" s="1"/>
  <c r="C54" i="22"/>
  <c r="B54" i="22" s="1"/>
  <c r="C161" i="22"/>
  <c r="B161" i="22" s="1"/>
  <c r="C97" i="22"/>
  <c r="B97" i="22" s="1"/>
  <c r="C33" i="22"/>
  <c r="B33" i="22" s="1"/>
  <c r="C22" i="22"/>
  <c r="B22" i="22" s="1"/>
  <c r="C44" i="2"/>
  <c r="B47" i="22"/>
  <c r="C105" i="2"/>
  <c r="H105" i="2" s="1"/>
  <c r="B108" i="22"/>
  <c r="C166" i="2"/>
  <c r="B169" i="22"/>
  <c r="C13" i="2"/>
  <c r="H13" i="2" s="1"/>
  <c r="B16" i="22"/>
  <c r="C74" i="2"/>
  <c r="H74" i="2" s="1"/>
  <c r="B77" i="22"/>
  <c r="C135" i="2"/>
  <c r="H135" i="2" s="1"/>
  <c r="C65" i="2"/>
  <c r="H65" i="2" s="1"/>
  <c r="B68" i="22"/>
  <c r="C126" i="2"/>
  <c r="H126" i="2" s="1"/>
  <c r="B129" i="22"/>
  <c r="C187" i="2"/>
  <c r="H187" i="2" s="1"/>
  <c r="B190" i="22"/>
  <c r="C8" i="2"/>
  <c r="H8" i="2" s="1"/>
  <c r="C69" i="2"/>
  <c r="AJ69" i="2" s="1"/>
  <c r="C146" i="2"/>
  <c r="C79" i="22"/>
  <c r="B79" i="22" s="1"/>
  <c r="C180" i="22"/>
  <c r="B180" i="22" s="1"/>
  <c r="C139" i="22"/>
  <c r="B139" i="22" s="1"/>
  <c r="C59" i="22"/>
  <c r="B59" i="22" s="1"/>
  <c r="C167" i="22"/>
  <c r="B167" i="22" s="1"/>
  <c r="C80" i="22"/>
  <c r="B80" i="22" s="1"/>
  <c r="C35" i="22"/>
  <c r="B35" i="22" s="1"/>
  <c r="C174" i="22"/>
  <c r="B174" i="22" s="1"/>
  <c r="C110" i="22"/>
  <c r="B110" i="22" s="1"/>
  <c r="C11" i="22"/>
  <c r="B11" i="22" s="1"/>
  <c r="C181" i="22"/>
  <c r="B181" i="22" s="1"/>
  <c r="C117" i="22"/>
  <c r="B117" i="22" s="1"/>
  <c r="C2" i="26"/>
  <c r="AC76" i="2"/>
  <c r="H92" i="2"/>
  <c r="H36" i="2"/>
  <c r="H158" i="2"/>
  <c r="H98" i="2"/>
  <c r="H173" i="2"/>
  <c r="H71" i="2"/>
  <c r="H116" i="2"/>
  <c r="H40" i="2"/>
  <c r="H27" i="2"/>
  <c r="H43" i="2"/>
  <c r="H188" i="2"/>
  <c r="H54" i="2"/>
  <c r="H132" i="2"/>
  <c r="H194" i="2"/>
  <c r="H182" i="2"/>
  <c r="H112" i="2"/>
  <c r="H42" i="2"/>
  <c r="H148" i="2"/>
  <c r="H72" i="2"/>
  <c r="H133" i="2"/>
  <c r="C3" i="2"/>
  <c r="H25" i="2"/>
  <c r="H164" i="2"/>
  <c r="H30" i="2"/>
  <c r="H149" i="2"/>
  <c r="H31" i="2"/>
  <c r="H41" i="2"/>
  <c r="H47" i="2"/>
  <c r="H35" i="2"/>
  <c r="H191" i="2"/>
  <c r="H140" i="2"/>
  <c r="H185" i="2"/>
  <c r="H134" i="2"/>
  <c r="H45" i="2"/>
  <c r="H167" i="2"/>
  <c r="H33" i="2"/>
  <c r="H94" i="2"/>
  <c r="H34" i="2"/>
  <c r="H37" i="2"/>
  <c r="H68" i="2"/>
  <c r="H39" i="2"/>
  <c r="H161" i="2"/>
  <c r="H110" i="2"/>
  <c r="H111" i="2"/>
  <c r="AB3" i="2"/>
  <c r="AB11" i="2"/>
  <c r="AB106" i="2"/>
  <c r="AB193" i="2"/>
  <c r="AB192" i="2"/>
  <c r="J68" i="2"/>
  <c r="J105" i="2"/>
  <c r="M105" i="2"/>
  <c r="J46" i="2"/>
  <c r="J17" i="2"/>
  <c r="M58" i="2"/>
  <c r="J58" i="2"/>
  <c r="M4" i="2"/>
  <c r="J4" i="2"/>
  <c r="AB7" i="2"/>
  <c r="M6" i="2"/>
  <c r="AJ106" i="2"/>
  <c r="Q75" i="2"/>
  <c r="AB197" i="2"/>
  <c r="AC197" i="2"/>
  <c r="AC156" i="2"/>
  <c r="AB156" i="2"/>
  <c r="AB133" i="2"/>
  <c r="AC133" i="2"/>
  <c r="AC92" i="2"/>
  <c r="AB92" i="2"/>
  <c r="AC29" i="2"/>
  <c r="AB29" i="2"/>
  <c r="AB185" i="2"/>
  <c r="AC185" i="2"/>
  <c r="AB176" i="2"/>
  <c r="AC176" i="2"/>
  <c r="AB153" i="2"/>
  <c r="AC153" i="2"/>
  <c r="AB144" i="2"/>
  <c r="AC144" i="2"/>
  <c r="AB121" i="2"/>
  <c r="AC121" i="2"/>
  <c r="AC112" i="2"/>
  <c r="AB112" i="2"/>
  <c r="AC89" i="2"/>
  <c r="AB89" i="2"/>
  <c r="AB80" i="2"/>
  <c r="AC80" i="2"/>
  <c r="AB180" i="2"/>
  <c r="AC180" i="2"/>
  <c r="AB157" i="2"/>
  <c r="AC157" i="2"/>
  <c r="AB116" i="2"/>
  <c r="AC116" i="2"/>
  <c r="AC93" i="2"/>
  <c r="AB93" i="2"/>
  <c r="AB41" i="2"/>
  <c r="AC41" i="2"/>
  <c r="AC63" i="2"/>
  <c r="AB63" i="2"/>
  <c r="AC71" i="2"/>
  <c r="AB71" i="2"/>
  <c r="AC5" i="2"/>
  <c r="AB5" i="2"/>
  <c r="AC40" i="2"/>
  <c r="AB40" i="2"/>
  <c r="AC191" i="2"/>
  <c r="AB191" i="2"/>
  <c r="AB175" i="2"/>
  <c r="AC175" i="2"/>
  <c r="AB159" i="2"/>
  <c r="AC159" i="2"/>
  <c r="AB143" i="2"/>
  <c r="AC143" i="2"/>
  <c r="AB127" i="2"/>
  <c r="AC127" i="2"/>
  <c r="AC111" i="2"/>
  <c r="AB111" i="2"/>
  <c r="AC95" i="2"/>
  <c r="AB95" i="2"/>
  <c r="AC79" i="2"/>
  <c r="AB79" i="2"/>
  <c r="AB62" i="2"/>
  <c r="AC62" i="2"/>
  <c r="AB46" i="2"/>
  <c r="AC46" i="2"/>
  <c r="AB35" i="2"/>
  <c r="AC35" i="2"/>
  <c r="AB19" i="2"/>
  <c r="AC19" i="2"/>
  <c r="AC36" i="2"/>
  <c r="AB36" i="2"/>
  <c r="AJ4" i="2"/>
  <c r="AB4" i="2"/>
  <c r="AC4" i="2"/>
  <c r="AZ4" i="2" s="1"/>
  <c r="AB194" i="2"/>
  <c r="AC194" i="2"/>
  <c r="AC178" i="2"/>
  <c r="AB178" i="2"/>
  <c r="AB162" i="2"/>
  <c r="AC162" i="2"/>
  <c r="AC146" i="2"/>
  <c r="AB146" i="2"/>
  <c r="AC130" i="2"/>
  <c r="AB130" i="2"/>
  <c r="AC114" i="2"/>
  <c r="AB114" i="2"/>
  <c r="AC98" i="2"/>
  <c r="AB98" i="2"/>
  <c r="AC82" i="2"/>
  <c r="AB82" i="2"/>
  <c r="AC61" i="2"/>
  <c r="AB61" i="2"/>
  <c r="AB34" i="2"/>
  <c r="AC34" i="2"/>
  <c r="AB18" i="2"/>
  <c r="AC18" i="2"/>
  <c r="AC3" i="2"/>
  <c r="AB172" i="2"/>
  <c r="AC172" i="2"/>
  <c r="AB149" i="2"/>
  <c r="AC149" i="2"/>
  <c r="AC85" i="2"/>
  <c r="AB85" i="2"/>
  <c r="AC25" i="2"/>
  <c r="AB25" i="2"/>
  <c r="AB52" i="2"/>
  <c r="AC52" i="2"/>
  <c r="AC193" i="2"/>
  <c r="AB184" i="2"/>
  <c r="AC184" i="2"/>
  <c r="AB161" i="2"/>
  <c r="AC161" i="2"/>
  <c r="AC152" i="2"/>
  <c r="AB152" i="2"/>
  <c r="AB129" i="2"/>
  <c r="AC129" i="2"/>
  <c r="AC120" i="2"/>
  <c r="AB120" i="2"/>
  <c r="AC97" i="2"/>
  <c r="AB97" i="2"/>
  <c r="AC88" i="2"/>
  <c r="AB88" i="2"/>
  <c r="AB196" i="2"/>
  <c r="AC196" i="2"/>
  <c r="AC173" i="2"/>
  <c r="AB173" i="2"/>
  <c r="AC132" i="2"/>
  <c r="AB132" i="2"/>
  <c r="AC109" i="2"/>
  <c r="AB109" i="2"/>
  <c r="AC74" i="2"/>
  <c r="AB74" i="2"/>
  <c r="AB70" i="2"/>
  <c r="AC70" i="2"/>
  <c r="AC60" i="2"/>
  <c r="AB60" i="2"/>
  <c r="AC21" i="2"/>
  <c r="AB21" i="2"/>
  <c r="AC59" i="2"/>
  <c r="AB59" i="2"/>
  <c r="AC16" i="2"/>
  <c r="AB16" i="2"/>
  <c r="AB195" i="2"/>
  <c r="AC195" i="2"/>
  <c r="AB179" i="2"/>
  <c r="AC179" i="2"/>
  <c r="AC163" i="2"/>
  <c r="AB163" i="2"/>
  <c r="AB147" i="2"/>
  <c r="AC147" i="2"/>
  <c r="AC131" i="2"/>
  <c r="AB131" i="2"/>
  <c r="AC115" i="2"/>
  <c r="AB115" i="2"/>
  <c r="AB99" i="2"/>
  <c r="AC99" i="2"/>
  <c r="AB83" i="2"/>
  <c r="AC83" i="2"/>
  <c r="AB72" i="2"/>
  <c r="AC72" i="2"/>
  <c r="AB66" i="2"/>
  <c r="AC66" i="2"/>
  <c r="AC50" i="2"/>
  <c r="AB50" i="2"/>
  <c r="AB39" i="2"/>
  <c r="AC39" i="2"/>
  <c r="AC23" i="2"/>
  <c r="AB23" i="2"/>
  <c r="AC7" i="2"/>
  <c r="AB55" i="2"/>
  <c r="AC55" i="2"/>
  <c r="AC44" i="2"/>
  <c r="AB44" i="2"/>
  <c r="AC12" i="2"/>
  <c r="AB12" i="2"/>
  <c r="AB198" i="2"/>
  <c r="AC198" i="2"/>
  <c r="AB182" i="2"/>
  <c r="AC182" i="2"/>
  <c r="AB166" i="2"/>
  <c r="AC166" i="2"/>
  <c r="AB150" i="2"/>
  <c r="AC150" i="2"/>
  <c r="AC134" i="2"/>
  <c r="AB134" i="2"/>
  <c r="AB118" i="2"/>
  <c r="AC118" i="2"/>
  <c r="AC102" i="2"/>
  <c r="AB102" i="2"/>
  <c r="AB86" i="2"/>
  <c r="AC86" i="2"/>
  <c r="AB65" i="2"/>
  <c r="AC65" i="2"/>
  <c r="AB49" i="2"/>
  <c r="AC49" i="2"/>
  <c r="AC38" i="2"/>
  <c r="AB38" i="2"/>
  <c r="AB22" i="2"/>
  <c r="AC22" i="2"/>
  <c r="AC6" i="2"/>
  <c r="AZ6" i="2" s="1"/>
  <c r="AB6" i="2"/>
  <c r="AB188" i="2"/>
  <c r="AC188" i="2"/>
  <c r="AB165" i="2"/>
  <c r="AC165" i="2"/>
  <c r="AC124" i="2"/>
  <c r="AB124" i="2"/>
  <c r="AB101" i="2"/>
  <c r="AC101" i="2"/>
  <c r="AC64" i="2"/>
  <c r="AB64" i="2"/>
  <c r="AC192" i="2"/>
  <c r="AB169" i="2"/>
  <c r="AC169" i="2"/>
  <c r="AB160" i="2"/>
  <c r="AC160" i="2"/>
  <c r="AB137" i="2"/>
  <c r="AC137" i="2"/>
  <c r="AC128" i="2"/>
  <c r="AB128" i="2"/>
  <c r="AJ105" i="2"/>
  <c r="AC105" i="2"/>
  <c r="AB105" i="2"/>
  <c r="AC96" i="2"/>
  <c r="AB96" i="2"/>
  <c r="AC17" i="2"/>
  <c r="AB17" i="2"/>
  <c r="AB189" i="2"/>
  <c r="AC189" i="2"/>
  <c r="AC148" i="2"/>
  <c r="AB148" i="2"/>
  <c r="AC125" i="2"/>
  <c r="AB125" i="2"/>
  <c r="AB108" i="2"/>
  <c r="AC108" i="2"/>
  <c r="AC84" i="2"/>
  <c r="AB84" i="2"/>
  <c r="AB45" i="2"/>
  <c r="AC45" i="2"/>
  <c r="AB73" i="2"/>
  <c r="AC73" i="2"/>
  <c r="AB37" i="2"/>
  <c r="AC37" i="2"/>
  <c r="AC47" i="2"/>
  <c r="AB47" i="2"/>
  <c r="AC24" i="2"/>
  <c r="AB24" i="2"/>
  <c r="AB199" i="2"/>
  <c r="AC199" i="2"/>
  <c r="AB183" i="2"/>
  <c r="AC183" i="2"/>
  <c r="AB167" i="2"/>
  <c r="AC167" i="2"/>
  <c r="AB151" i="2"/>
  <c r="AC151" i="2"/>
  <c r="AB135" i="2"/>
  <c r="AC135" i="2"/>
  <c r="AB119" i="2"/>
  <c r="AC119" i="2"/>
  <c r="AC103" i="2"/>
  <c r="AB103" i="2"/>
  <c r="AB87" i="2"/>
  <c r="AC87" i="2"/>
  <c r="AB54" i="2"/>
  <c r="AC54" i="2"/>
  <c r="AB43" i="2"/>
  <c r="AC43" i="2"/>
  <c r="AC27" i="2"/>
  <c r="AB27" i="2"/>
  <c r="AC11" i="2"/>
  <c r="AB51" i="2"/>
  <c r="AC51" i="2"/>
  <c r="AC20" i="2"/>
  <c r="AB20" i="2"/>
  <c r="AB186" i="2"/>
  <c r="AC186" i="2"/>
  <c r="AB170" i="2"/>
  <c r="AC170" i="2"/>
  <c r="AC154" i="2"/>
  <c r="AB154" i="2"/>
  <c r="AC138" i="2"/>
  <c r="AB138" i="2"/>
  <c r="AC122" i="2"/>
  <c r="AB122" i="2"/>
  <c r="AC106" i="2"/>
  <c r="AB90" i="2"/>
  <c r="AC90" i="2"/>
  <c r="AC75" i="2"/>
  <c r="AB75" i="2"/>
  <c r="AB53" i="2"/>
  <c r="AC53" i="2"/>
  <c r="AB42" i="2"/>
  <c r="AC42" i="2"/>
  <c r="AB26" i="2"/>
  <c r="AC26" i="2"/>
  <c r="AB10" i="2"/>
  <c r="AC10" i="2"/>
  <c r="AC181" i="2"/>
  <c r="AB181" i="2"/>
  <c r="AC140" i="2"/>
  <c r="AB140" i="2"/>
  <c r="AB117" i="2"/>
  <c r="AC117" i="2"/>
  <c r="AB76" i="2"/>
  <c r="AC13" i="2"/>
  <c r="AB13" i="2"/>
  <c r="AC177" i="2"/>
  <c r="AB177" i="2"/>
  <c r="AC168" i="2"/>
  <c r="AB168" i="2"/>
  <c r="AB145" i="2"/>
  <c r="AC145" i="2"/>
  <c r="AC136" i="2"/>
  <c r="AB136" i="2"/>
  <c r="AB113" i="2"/>
  <c r="AC113" i="2"/>
  <c r="AB104" i="2"/>
  <c r="AC104" i="2"/>
  <c r="AC81" i="2"/>
  <c r="AB81" i="2"/>
  <c r="AB56" i="2"/>
  <c r="AC56" i="2"/>
  <c r="AB33" i="2"/>
  <c r="AC33" i="2"/>
  <c r="AC164" i="2"/>
  <c r="AB164" i="2"/>
  <c r="AB141" i="2"/>
  <c r="AC141" i="2"/>
  <c r="AB100" i="2"/>
  <c r="AC100" i="2"/>
  <c r="AC77" i="2"/>
  <c r="AB77" i="2"/>
  <c r="AC48" i="2"/>
  <c r="AB48" i="2"/>
  <c r="AC9" i="2"/>
  <c r="AB9" i="2"/>
  <c r="AC67" i="2"/>
  <c r="AB67" i="2"/>
  <c r="AC32" i="2"/>
  <c r="AB32" i="2"/>
  <c r="AB187" i="2"/>
  <c r="AC187" i="2"/>
  <c r="AB171" i="2"/>
  <c r="AC171" i="2"/>
  <c r="AB155" i="2"/>
  <c r="AC155" i="2"/>
  <c r="AB139" i="2"/>
  <c r="AC139" i="2"/>
  <c r="AC123" i="2"/>
  <c r="AB123" i="2"/>
  <c r="AB107" i="2"/>
  <c r="AC107" i="2"/>
  <c r="AB91" i="2"/>
  <c r="AC91" i="2"/>
  <c r="AB69" i="2"/>
  <c r="AC69" i="2"/>
  <c r="AJ58" i="2"/>
  <c r="AC58" i="2"/>
  <c r="AB58" i="2"/>
  <c r="AB31" i="2"/>
  <c r="AC31" i="2"/>
  <c r="AC15" i="2"/>
  <c r="AB15" i="2"/>
  <c r="AC28" i="2"/>
  <c r="AB28" i="2"/>
  <c r="AC8" i="2"/>
  <c r="AB8" i="2"/>
  <c r="AB190" i="2"/>
  <c r="AC190" i="2"/>
  <c r="AC174" i="2"/>
  <c r="AB174" i="2"/>
  <c r="AB158" i="2"/>
  <c r="AC158" i="2"/>
  <c r="AC142" i="2"/>
  <c r="AB142" i="2"/>
  <c r="AC126" i="2"/>
  <c r="AB126" i="2"/>
  <c r="AC110" i="2"/>
  <c r="AB110" i="2"/>
  <c r="AB94" i="2"/>
  <c r="AC94" i="2"/>
  <c r="AB78" i="2"/>
  <c r="AC78" i="2"/>
  <c r="AC68" i="2"/>
  <c r="AB68" i="2"/>
  <c r="AC57" i="2"/>
  <c r="AB57" i="2"/>
  <c r="AC30" i="2"/>
  <c r="AB30" i="2"/>
  <c r="AB14" i="2"/>
  <c r="AC14" i="2"/>
  <c r="X75" i="2"/>
  <c r="Y75" i="2" s="1"/>
  <c r="AJ92" i="2"/>
  <c r="AJ156" i="2"/>
  <c r="AJ153" i="2"/>
  <c r="AI153" i="2"/>
  <c r="AJ86" i="2"/>
  <c r="AJ150" i="2"/>
  <c r="AI150" i="2"/>
  <c r="AJ83" i="2"/>
  <c r="AJ147" i="2"/>
  <c r="AJ77" i="2"/>
  <c r="AJ74" i="2"/>
  <c r="AJ138" i="2"/>
  <c r="AJ71" i="2"/>
  <c r="AJ135" i="2"/>
  <c r="AJ84" i="2"/>
  <c r="AJ148" i="2"/>
  <c r="AJ142" i="2"/>
  <c r="AJ75" i="2"/>
  <c r="AI75" i="2"/>
  <c r="BB75" i="2" s="1"/>
  <c r="AJ139" i="2"/>
  <c r="AJ168" i="2"/>
  <c r="AJ165" i="2"/>
  <c r="AJ50" i="2"/>
  <c r="AJ114" i="2"/>
  <c r="AI114" i="2"/>
  <c r="AJ111" i="2"/>
  <c r="AJ108" i="2"/>
  <c r="AJ169" i="2"/>
  <c r="AJ102" i="2"/>
  <c r="AI166" i="2"/>
  <c r="AJ163" i="2"/>
  <c r="AJ96" i="2"/>
  <c r="AJ160" i="2"/>
  <c r="AJ154" i="2"/>
  <c r="AI154" i="2"/>
  <c r="AJ151" i="2"/>
  <c r="AI151" i="2"/>
  <c r="AJ97" i="2"/>
  <c r="AJ161" i="2"/>
  <c r="AJ94" i="2"/>
  <c r="AJ155" i="2"/>
  <c r="AI155" i="2"/>
  <c r="X6" i="2"/>
  <c r="Y6" i="2" s="1"/>
  <c r="AJ56" i="2"/>
  <c r="AJ184" i="2"/>
  <c r="AI184" i="2"/>
  <c r="AJ181" i="2"/>
  <c r="AJ194" i="2"/>
  <c r="AI194" i="2"/>
  <c r="AJ63" i="2"/>
  <c r="AJ191" i="2"/>
  <c r="AJ188" i="2"/>
  <c r="AJ57" i="2"/>
  <c r="AJ185" i="2"/>
  <c r="AI185" i="2"/>
  <c r="AJ54" i="2"/>
  <c r="AJ182" i="2"/>
  <c r="AJ115" i="2"/>
  <c r="AI115" i="2"/>
  <c r="AJ112" i="2"/>
  <c r="AJ173" i="2"/>
  <c r="AJ167" i="2"/>
  <c r="AJ52" i="2"/>
  <c r="AJ116" i="2"/>
  <c r="AI116" i="2"/>
  <c r="AJ177" i="2"/>
  <c r="AJ110" i="2"/>
  <c r="AJ174" i="2"/>
  <c r="AJ107" i="2"/>
  <c r="AJ72" i="2"/>
  <c r="AJ136" i="2"/>
  <c r="AJ133" i="2"/>
  <c r="AJ146" i="2"/>
  <c r="AJ79" i="2"/>
  <c r="AJ143" i="2"/>
  <c r="AJ140" i="2"/>
  <c r="AJ137" i="2"/>
  <c r="AJ6" i="2"/>
  <c r="AI6" i="2"/>
  <c r="AJ195" i="2"/>
  <c r="AJ128" i="2"/>
  <c r="AJ192" i="2"/>
  <c r="AI192" i="2"/>
  <c r="AJ189" i="2"/>
  <c r="AJ122" i="2"/>
  <c r="AJ183" i="2"/>
  <c r="AI183" i="2"/>
  <c r="AJ68" i="2"/>
  <c r="AJ132" i="2"/>
  <c r="AJ65" i="2"/>
  <c r="AJ193" i="2"/>
  <c r="AI193" i="2"/>
  <c r="AJ190" i="2"/>
  <c r="AJ123" i="2"/>
  <c r="AJ88" i="2"/>
  <c r="AJ152" i="2"/>
  <c r="AI152" i="2"/>
  <c r="AJ85" i="2"/>
  <c r="AJ149" i="2"/>
  <c r="AJ95" i="2"/>
  <c r="Q135" i="2"/>
  <c r="Q6" i="2"/>
  <c r="H196" i="26"/>
  <c r="H66" i="26"/>
  <c r="H80" i="26"/>
  <c r="H20" i="26"/>
  <c r="H172" i="26"/>
  <c r="H85" i="26"/>
  <c r="H35" i="26"/>
  <c r="P2" i="2"/>
  <c r="Q2" i="2" s="1"/>
  <c r="AP2" i="2"/>
  <c r="A201" i="2"/>
  <c r="AJ76" i="2" l="1"/>
  <c r="AJ117" i="2"/>
  <c r="H11" i="22"/>
  <c r="F11" i="22" s="1"/>
  <c r="E11" i="22" s="1"/>
  <c r="H61" i="22"/>
  <c r="F61" i="22" s="1"/>
  <c r="E61" i="22" s="1"/>
  <c r="H78" i="22"/>
  <c r="F78" i="22" s="1"/>
  <c r="H67" i="22"/>
  <c r="F67" i="22" s="1"/>
  <c r="E67" i="22" s="1"/>
  <c r="H14" i="22"/>
  <c r="F14" i="22" s="1"/>
  <c r="E14" i="22" s="1"/>
  <c r="H103" i="2"/>
  <c r="H53" i="22"/>
  <c r="F53" i="22" s="1"/>
  <c r="E53" i="22" s="1"/>
  <c r="AJ124" i="2"/>
  <c r="H84" i="22"/>
  <c r="F84" i="22" s="1"/>
  <c r="E84" i="22" s="1"/>
  <c r="H79" i="22"/>
  <c r="F79" i="22" s="1"/>
  <c r="E79" i="22" s="1"/>
  <c r="H13" i="22"/>
  <c r="F13" i="22" s="1"/>
  <c r="E13" i="22" s="1"/>
  <c r="H58" i="22"/>
  <c r="F58" i="22" s="1"/>
  <c r="E58" i="22" s="1"/>
  <c r="H91" i="22"/>
  <c r="F91" i="22" s="1"/>
  <c r="E91" i="22" s="1"/>
  <c r="H85" i="22"/>
  <c r="F85" i="22" s="1"/>
  <c r="E85" i="22" s="1"/>
  <c r="H16" i="22"/>
  <c r="F16" i="22" s="1"/>
  <c r="E16" i="22" s="1"/>
  <c r="H62" i="22"/>
  <c r="F62" i="22" s="1"/>
  <c r="E62" i="22" s="1"/>
  <c r="AJ131" i="2"/>
  <c r="AJ60" i="2"/>
  <c r="H60" i="22"/>
  <c r="F60" i="22" s="1"/>
  <c r="E60" i="22" s="1"/>
  <c r="H31" i="22"/>
  <c r="F31" i="22" s="1"/>
  <c r="E31" i="22" s="1"/>
  <c r="H9" i="22"/>
  <c r="F9" i="22" s="1"/>
  <c r="H69" i="22"/>
  <c r="F69" i="22" s="1"/>
  <c r="E69" i="22" s="1"/>
  <c r="H7" i="22"/>
  <c r="F7" i="22" s="1"/>
  <c r="E7" i="22" s="1"/>
  <c r="H43" i="22"/>
  <c r="F43" i="22" s="1"/>
  <c r="E43" i="22" s="1"/>
  <c r="H131" i="2"/>
  <c r="H81" i="22"/>
  <c r="F81" i="22" s="1"/>
  <c r="E81" i="22" s="1"/>
  <c r="H23" i="22"/>
  <c r="F23" i="22" s="1"/>
  <c r="E23" i="22" s="1"/>
  <c r="AI198" i="2"/>
  <c r="AJ120" i="2"/>
  <c r="AJ144" i="2"/>
  <c r="H93" i="22"/>
  <c r="F93" i="22" s="1"/>
  <c r="E93" i="22" s="1"/>
  <c r="H90" i="22"/>
  <c r="F90" i="22" s="1"/>
  <c r="E90" i="22" s="1"/>
  <c r="H63" i="22"/>
  <c r="F63" i="22" s="1"/>
  <c r="E63" i="22" s="1"/>
  <c r="H100" i="22"/>
  <c r="F100" i="22" s="1"/>
  <c r="E100" i="22" s="1"/>
  <c r="H22" i="22"/>
  <c r="F22" i="22" s="1"/>
  <c r="E22" i="22" s="1"/>
  <c r="H10" i="22"/>
  <c r="F10" i="22" s="1"/>
  <c r="E10" i="22" s="1"/>
  <c r="H120" i="2"/>
  <c r="H46" i="2"/>
  <c r="BC243" i="20"/>
  <c r="BC147" i="20"/>
  <c r="H46" i="22"/>
  <c r="F46" i="22" s="1"/>
  <c r="E46" i="22" s="1"/>
  <c r="AJ158" i="2"/>
  <c r="AI165" i="2"/>
  <c r="BB165" i="2" s="1"/>
  <c r="H71" i="22"/>
  <c r="F71" i="22" s="1"/>
  <c r="E71" i="22" s="1"/>
  <c r="H30" i="22"/>
  <c r="F30" i="22" s="1"/>
  <c r="E30" i="22" s="1"/>
  <c r="H87" i="22"/>
  <c r="F87" i="22" s="1"/>
  <c r="E87" i="22" s="1"/>
  <c r="H75" i="22"/>
  <c r="F75" i="22" s="1"/>
  <c r="E75" i="22" s="1"/>
  <c r="H8" i="22"/>
  <c r="F8" i="22" s="1"/>
  <c r="E8" i="22" s="1"/>
  <c r="H96" i="22"/>
  <c r="F96" i="22" s="1"/>
  <c r="E96" i="22" s="1"/>
  <c r="M181" i="2"/>
  <c r="J181" i="2" s="1"/>
  <c r="AJ199" i="2"/>
  <c r="H35" i="22"/>
  <c r="F35" i="22" s="1"/>
  <c r="E35" i="22" s="1"/>
  <c r="H80" i="22"/>
  <c r="F80" i="22" s="1"/>
  <c r="E80" i="22" s="1"/>
  <c r="H45" i="22"/>
  <c r="F45" i="22" s="1"/>
  <c r="E45" i="22" s="1"/>
  <c r="H25" i="22"/>
  <c r="F25" i="22" s="1"/>
  <c r="E25" i="22" s="1"/>
  <c r="H38" i="22"/>
  <c r="F38" i="22" s="1"/>
  <c r="E38" i="22" s="1"/>
  <c r="H64" i="22"/>
  <c r="F64" i="22" s="1"/>
  <c r="E64" i="22" s="1"/>
  <c r="AJ172" i="2"/>
  <c r="H36" i="22"/>
  <c r="F36" i="22" s="1"/>
  <c r="E36" i="22" s="1"/>
  <c r="H20" i="22"/>
  <c r="F20" i="22" s="1"/>
  <c r="E20" i="22" s="1"/>
  <c r="H42" i="22"/>
  <c r="F42" i="22" s="1"/>
  <c r="E42" i="22" s="1"/>
  <c r="H86" i="22"/>
  <c r="F86" i="22" s="1"/>
  <c r="E86" i="22" s="1"/>
  <c r="H73" i="22"/>
  <c r="F73" i="22" s="1"/>
  <c r="E73" i="22" s="1"/>
  <c r="H37" i="22"/>
  <c r="F37" i="22" s="1"/>
  <c r="E37" i="22" s="1"/>
  <c r="H74" i="22"/>
  <c r="F74" i="22" s="1"/>
  <c r="E74" i="22" s="1"/>
  <c r="H144" i="2"/>
  <c r="AI178" i="2"/>
  <c r="AJ127" i="2"/>
  <c r="H90" i="2"/>
  <c r="AI142" i="2"/>
  <c r="BB142" i="2" s="1"/>
  <c r="AI143" i="2"/>
  <c r="BB143" i="2" s="1"/>
  <c r="AJ164" i="2"/>
  <c r="BC144" i="20"/>
  <c r="AJ90" i="2"/>
  <c r="AI141" i="2"/>
  <c r="BC92" i="20"/>
  <c r="AJ141" i="2"/>
  <c r="AI144" i="2"/>
  <c r="BB144" i="2" s="1"/>
  <c r="H139" i="2"/>
  <c r="BC146" i="20"/>
  <c r="AJ70" i="2"/>
  <c r="AJ80" i="2"/>
  <c r="H93" i="2"/>
  <c r="BC148" i="20"/>
  <c r="AJ186" i="2"/>
  <c r="H170" i="2"/>
  <c r="AI137" i="2"/>
  <c r="AI177" i="2"/>
  <c r="BB177" i="2" s="1"/>
  <c r="AJ178" i="2"/>
  <c r="AJ93" i="2"/>
  <c r="AI140" i="2"/>
  <c r="AJ49" i="2"/>
  <c r="AI135" i="2"/>
  <c r="H70" i="2"/>
  <c r="BC125" i="20"/>
  <c r="AI136" i="2"/>
  <c r="BB136" i="2" s="1"/>
  <c r="AI138" i="2"/>
  <c r="BB138" i="2" s="1"/>
  <c r="H29" i="2"/>
  <c r="AJ62" i="2"/>
  <c r="AI168" i="2"/>
  <c r="BB168" i="2" s="1"/>
  <c r="AI170" i="2"/>
  <c r="AI169" i="2"/>
  <c r="BB169" i="2" s="1"/>
  <c r="AJ170" i="2"/>
  <c r="AI139" i="2"/>
  <c r="BB139" i="2" s="1"/>
  <c r="AI159" i="2"/>
  <c r="BB159" i="2" s="1"/>
  <c r="H159" i="26"/>
  <c r="I171" i="26"/>
  <c r="AJ159" i="2"/>
  <c r="AJ53" i="2"/>
  <c r="AI161" i="2"/>
  <c r="BB161" i="2" s="1"/>
  <c r="I125" i="26"/>
  <c r="AJ196" i="2"/>
  <c r="H61" i="26"/>
  <c r="AJ98" i="2"/>
  <c r="AI97" i="2"/>
  <c r="BB97" i="2" s="1"/>
  <c r="BC88" i="20"/>
  <c r="H168" i="26"/>
  <c r="AI120" i="2"/>
  <c r="BB120" i="2" s="1"/>
  <c r="AI156" i="2"/>
  <c r="BB156" i="2" s="1"/>
  <c r="H28" i="2"/>
  <c r="H38" i="2"/>
  <c r="BC120" i="20"/>
  <c r="AI197" i="2"/>
  <c r="AJ55" i="2"/>
  <c r="M192" i="2"/>
  <c r="J192" i="2" s="1"/>
  <c r="H53" i="2"/>
  <c r="I127" i="26"/>
  <c r="AI173" i="2"/>
  <c r="BB173" i="2" s="1"/>
  <c r="BC118" i="20"/>
  <c r="BC119" i="20"/>
  <c r="AI191" i="2"/>
  <c r="BB191" i="2" s="1"/>
  <c r="Q115" i="2"/>
  <c r="AI171" i="2"/>
  <c r="AJ109" i="2"/>
  <c r="AI172" i="2"/>
  <c r="BB172" i="2" s="1"/>
  <c r="H55" i="2"/>
  <c r="H194" i="26"/>
  <c r="Q184" i="2"/>
  <c r="AI190" i="2"/>
  <c r="BB190" i="2" s="1"/>
  <c r="AJ171" i="2"/>
  <c r="AI157" i="2"/>
  <c r="H99" i="2"/>
  <c r="I115" i="26"/>
  <c r="I62" i="26"/>
  <c r="Q55" i="2"/>
  <c r="AJ48" i="2"/>
  <c r="AJ157" i="2"/>
  <c r="H179" i="2"/>
  <c r="BC193" i="20"/>
  <c r="I136" i="26"/>
  <c r="I172" i="26"/>
  <c r="Q131" i="2"/>
  <c r="AJ126" i="2"/>
  <c r="AI179" i="2"/>
  <c r="BC116" i="20"/>
  <c r="I193" i="26"/>
  <c r="I31" i="26"/>
  <c r="I20" i="26"/>
  <c r="AI189" i="2"/>
  <c r="BB189" i="2" s="1"/>
  <c r="AJ179" i="2"/>
  <c r="AI158" i="2"/>
  <c r="BB158" i="2" s="1"/>
  <c r="AI160" i="2"/>
  <c r="BB160" i="2" s="1"/>
  <c r="I143" i="26"/>
  <c r="I152" i="26"/>
  <c r="I12" i="26"/>
  <c r="H51" i="26"/>
  <c r="H101" i="26"/>
  <c r="H188" i="26"/>
  <c r="I131" i="26"/>
  <c r="I188" i="26"/>
  <c r="I47" i="26"/>
  <c r="H36" i="26"/>
  <c r="H95" i="26"/>
  <c r="H149" i="26"/>
  <c r="H12" i="26"/>
  <c r="I80" i="26"/>
  <c r="I51" i="26"/>
  <c r="H83" i="26"/>
  <c r="H109" i="26"/>
  <c r="I6" i="26"/>
  <c r="I141" i="26"/>
  <c r="H37" i="26"/>
  <c r="H5" i="26"/>
  <c r="F201" i="26"/>
  <c r="Q48" i="2"/>
  <c r="Q169" i="2"/>
  <c r="Q163" i="2"/>
  <c r="Q65" i="2"/>
  <c r="Q175" i="2"/>
  <c r="AJ197" i="2"/>
  <c r="M116" i="2"/>
  <c r="J116" i="2" s="1"/>
  <c r="I159" i="26"/>
  <c r="I168" i="26"/>
  <c r="I27" i="26"/>
  <c r="H68" i="26"/>
  <c r="H98" i="26"/>
  <c r="H141" i="26"/>
  <c r="I147" i="26"/>
  <c r="I7" i="26"/>
  <c r="I64" i="26"/>
  <c r="H52" i="26"/>
  <c r="H111" i="26"/>
  <c r="H165" i="26"/>
  <c r="H3" i="26"/>
  <c r="I96" i="26"/>
  <c r="I86" i="26"/>
  <c r="H26" i="26"/>
  <c r="H169" i="26"/>
  <c r="I22" i="26"/>
  <c r="I157" i="26"/>
  <c r="H53" i="26"/>
  <c r="Q179" i="2"/>
  <c r="Q157" i="2"/>
  <c r="Q62" i="2"/>
  <c r="Q22" i="2"/>
  <c r="Q199" i="2"/>
  <c r="AI52" i="2"/>
  <c r="BB52" i="2" s="1"/>
  <c r="AI51" i="2"/>
  <c r="M42" i="2"/>
  <c r="J42" i="2" s="1"/>
  <c r="I175" i="26"/>
  <c r="I184" i="26"/>
  <c r="I43" i="26"/>
  <c r="H16" i="26"/>
  <c r="H114" i="26"/>
  <c r="H161" i="26"/>
  <c r="H129" i="26"/>
  <c r="I163" i="26"/>
  <c r="I23" i="26"/>
  <c r="I82" i="26"/>
  <c r="H69" i="26"/>
  <c r="H127" i="26"/>
  <c r="H181" i="26"/>
  <c r="H183" i="26"/>
  <c r="I112" i="26"/>
  <c r="I102" i="26"/>
  <c r="H42" i="26"/>
  <c r="H6" i="26"/>
  <c r="I33" i="26"/>
  <c r="I173" i="26"/>
  <c r="H70" i="26"/>
  <c r="Q47" i="2"/>
  <c r="Q26" i="2"/>
  <c r="Q167" i="2"/>
  <c r="Q13" i="2"/>
  <c r="Q189" i="2"/>
  <c r="AJ51" i="2"/>
  <c r="M35" i="2"/>
  <c r="J35" i="2" s="1"/>
  <c r="H197" i="2"/>
  <c r="I191" i="26"/>
  <c r="I3" i="26"/>
  <c r="I60" i="26"/>
  <c r="H32" i="26"/>
  <c r="H130" i="26"/>
  <c r="H177" i="26"/>
  <c r="H158" i="26"/>
  <c r="I179" i="26"/>
  <c r="I34" i="26"/>
  <c r="I98" i="26"/>
  <c r="H29" i="26"/>
  <c r="H143" i="26"/>
  <c r="H197" i="26"/>
  <c r="H195" i="26"/>
  <c r="I144" i="26"/>
  <c r="I134" i="26"/>
  <c r="H59" i="26"/>
  <c r="H179" i="26"/>
  <c r="I49" i="26"/>
  <c r="I8" i="26"/>
  <c r="H14" i="26"/>
  <c r="Q37" i="2"/>
  <c r="Q40" i="2"/>
  <c r="Q132" i="2"/>
  <c r="Q18" i="2"/>
  <c r="Q152" i="2"/>
  <c r="AJ129" i="2"/>
  <c r="AJ130" i="2"/>
  <c r="M33" i="2"/>
  <c r="J33" i="2" s="1"/>
  <c r="BC179" i="20"/>
  <c r="I10" i="26"/>
  <c r="I19" i="26"/>
  <c r="I78" i="26"/>
  <c r="H48" i="26"/>
  <c r="H146" i="26"/>
  <c r="H193" i="26"/>
  <c r="H174" i="26"/>
  <c r="I195" i="26"/>
  <c r="I50" i="26"/>
  <c r="I114" i="26"/>
  <c r="H45" i="26"/>
  <c r="H88" i="26"/>
  <c r="H155" i="26"/>
  <c r="I176" i="26"/>
  <c r="I150" i="26"/>
  <c r="H71" i="26"/>
  <c r="H199" i="26"/>
  <c r="I66" i="26"/>
  <c r="I73" i="26"/>
  <c r="H46" i="26"/>
  <c r="Q14" i="2"/>
  <c r="Q130" i="2"/>
  <c r="Q124" i="2"/>
  <c r="Q85" i="2"/>
  <c r="Q136" i="2"/>
  <c r="AJ103" i="2"/>
  <c r="AI54" i="2"/>
  <c r="BB54" i="2" s="1"/>
  <c r="M127" i="2"/>
  <c r="J127" i="2" s="1"/>
  <c r="H89" i="2"/>
  <c r="BC231" i="20"/>
  <c r="I30" i="26"/>
  <c r="I94" i="26"/>
  <c r="H65" i="26"/>
  <c r="H91" i="26"/>
  <c r="H11" i="26"/>
  <c r="H190" i="26"/>
  <c r="I14" i="26"/>
  <c r="I67" i="26"/>
  <c r="I130" i="26"/>
  <c r="H62" i="26"/>
  <c r="H104" i="26"/>
  <c r="I36" i="26"/>
  <c r="I11" i="26"/>
  <c r="I166" i="26"/>
  <c r="H93" i="26"/>
  <c r="H166" i="26"/>
  <c r="I84" i="26"/>
  <c r="I122" i="26"/>
  <c r="H63" i="26"/>
  <c r="Q95" i="2"/>
  <c r="Q34" i="2"/>
  <c r="Q181" i="2"/>
  <c r="Q129" i="2"/>
  <c r="Q8" i="2"/>
  <c r="Q106" i="2"/>
  <c r="AJ21" i="2"/>
  <c r="AI196" i="2"/>
  <c r="BB196" i="2" s="1"/>
  <c r="M136" i="2"/>
  <c r="J136" i="2" s="1"/>
  <c r="H67" i="2"/>
  <c r="I46" i="26"/>
  <c r="I110" i="26"/>
  <c r="H82" i="26"/>
  <c r="H107" i="26"/>
  <c r="H151" i="26"/>
  <c r="H8" i="26"/>
  <c r="I25" i="26"/>
  <c r="I85" i="26"/>
  <c r="I146" i="26"/>
  <c r="H79" i="26"/>
  <c r="H120" i="26"/>
  <c r="I52" i="26"/>
  <c r="H2" i="26"/>
  <c r="I182" i="26"/>
  <c r="H106" i="26"/>
  <c r="H182" i="26"/>
  <c r="I116" i="26"/>
  <c r="I138" i="26"/>
  <c r="H76" i="26"/>
  <c r="Q52" i="2"/>
  <c r="Q182" i="2"/>
  <c r="Q173" i="2"/>
  <c r="Q191" i="2"/>
  <c r="Q28" i="2"/>
  <c r="Q92" i="2"/>
  <c r="AI53" i="2"/>
  <c r="BB53" i="2" s="1"/>
  <c r="AI106" i="2"/>
  <c r="BB106" i="2" s="1"/>
  <c r="I63" i="26"/>
  <c r="I126" i="26"/>
  <c r="H25" i="26"/>
  <c r="H123" i="26"/>
  <c r="H167" i="26"/>
  <c r="I41" i="26"/>
  <c r="I101" i="26"/>
  <c r="I162" i="26"/>
  <c r="H22" i="26"/>
  <c r="H136" i="26"/>
  <c r="I87" i="26"/>
  <c r="I198" i="26"/>
  <c r="H138" i="26"/>
  <c r="H171" i="26"/>
  <c r="I148" i="26"/>
  <c r="I154" i="26"/>
  <c r="H142" i="26"/>
  <c r="Q158" i="2"/>
  <c r="Q36" i="2"/>
  <c r="Q73" i="2"/>
  <c r="Q78" i="2"/>
  <c r="Q133" i="2"/>
  <c r="Q50" i="2"/>
  <c r="BC49" i="20"/>
  <c r="I81" i="26"/>
  <c r="I142" i="26"/>
  <c r="H41" i="26"/>
  <c r="H139" i="26"/>
  <c r="H175" i="26"/>
  <c r="I57" i="26"/>
  <c r="I117" i="26"/>
  <c r="I178" i="26"/>
  <c r="H38" i="26"/>
  <c r="H137" i="26"/>
  <c r="I103" i="26"/>
  <c r="I38" i="26"/>
  <c r="I17" i="26"/>
  <c r="H131" i="26"/>
  <c r="I74" i="26"/>
  <c r="I180" i="26"/>
  <c r="I170" i="26"/>
  <c r="H87" i="26"/>
  <c r="Q74" i="2"/>
  <c r="Q84" i="2"/>
  <c r="Q7" i="2"/>
  <c r="Q154" i="2"/>
  <c r="Q147" i="2"/>
  <c r="Q98" i="2"/>
  <c r="AJ43" i="2"/>
  <c r="AI50" i="2"/>
  <c r="BB50" i="2" s="1"/>
  <c r="H26" i="2"/>
  <c r="I28" i="26"/>
  <c r="I37" i="26"/>
  <c r="I97" i="26"/>
  <c r="I158" i="26"/>
  <c r="H57" i="26"/>
  <c r="H84" i="26"/>
  <c r="H74" i="26"/>
  <c r="I76" i="26"/>
  <c r="I133" i="26"/>
  <c r="I194" i="26"/>
  <c r="H54" i="26"/>
  <c r="H147" i="26"/>
  <c r="I119" i="26"/>
  <c r="I54" i="26"/>
  <c r="H43" i="26"/>
  <c r="H108" i="26"/>
  <c r="I71" i="26"/>
  <c r="I15" i="26"/>
  <c r="I186" i="26"/>
  <c r="H135" i="26"/>
  <c r="Q172" i="2"/>
  <c r="Q23" i="2"/>
  <c r="Q193" i="2"/>
  <c r="Q194" i="2"/>
  <c r="Q33" i="2"/>
  <c r="Q63" i="2"/>
  <c r="AI187" i="2"/>
  <c r="AJ12" i="2"/>
  <c r="AI188" i="2"/>
  <c r="BB188" i="2" s="1"/>
  <c r="I44" i="26"/>
  <c r="I53" i="26"/>
  <c r="I113" i="26"/>
  <c r="I174" i="26"/>
  <c r="H75" i="26"/>
  <c r="H100" i="26"/>
  <c r="I32" i="26"/>
  <c r="I92" i="26"/>
  <c r="I149" i="26"/>
  <c r="I13" i="26"/>
  <c r="H89" i="26"/>
  <c r="H160" i="26"/>
  <c r="I151" i="26"/>
  <c r="I89" i="26"/>
  <c r="H77" i="26"/>
  <c r="H124" i="26"/>
  <c r="I40" i="26"/>
  <c r="I26" i="26"/>
  <c r="I5" i="26"/>
  <c r="H96" i="26"/>
  <c r="Q159" i="2"/>
  <c r="Q97" i="2"/>
  <c r="Q178" i="2"/>
  <c r="Q88" i="2"/>
  <c r="Q43" i="2"/>
  <c r="AJ187" i="2"/>
  <c r="C202" i="2"/>
  <c r="I61" i="26"/>
  <c r="I70" i="26"/>
  <c r="I129" i="26"/>
  <c r="I190" i="26"/>
  <c r="H18" i="26"/>
  <c r="H116" i="26"/>
  <c r="I48" i="26"/>
  <c r="I108" i="26"/>
  <c r="I165" i="26"/>
  <c r="H23" i="26"/>
  <c r="H86" i="26"/>
  <c r="H176" i="26"/>
  <c r="I199" i="26"/>
  <c r="I121" i="26"/>
  <c r="H40" i="26"/>
  <c r="H140" i="26"/>
  <c r="I56" i="26"/>
  <c r="I59" i="26"/>
  <c r="I21" i="26"/>
  <c r="H112" i="26"/>
  <c r="Q42" i="2"/>
  <c r="Q155" i="2"/>
  <c r="Q146" i="2"/>
  <c r="Q142" i="2"/>
  <c r="Q112" i="2"/>
  <c r="H125" i="26"/>
  <c r="AI55" i="2"/>
  <c r="BB55" i="2" s="1"/>
  <c r="AI195" i="2"/>
  <c r="BB195" i="2" s="1"/>
  <c r="AI48" i="2"/>
  <c r="AJ89" i="2"/>
  <c r="I79" i="26"/>
  <c r="I88" i="26"/>
  <c r="I145" i="26"/>
  <c r="I9" i="26"/>
  <c r="H34" i="26"/>
  <c r="H132" i="26"/>
  <c r="I65" i="26"/>
  <c r="I124" i="26"/>
  <c r="I181" i="26"/>
  <c r="H39" i="26"/>
  <c r="H102" i="26"/>
  <c r="H192" i="26"/>
  <c r="H133" i="26"/>
  <c r="I18" i="26"/>
  <c r="I137" i="26"/>
  <c r="H73" i="26"/>
  <c r="H148" i="26"/>
  <c r="I91" i="26"/>
  <c r="I77" i="26"/>
  <c r="H15" i="26"/>
  <c r="H128" i="26"/>
  <c r="Q144" i="2"/>
  <c r="Q68" i="2"/>
  <c r="Q96" i="2"/>
  <c r="Q25" i="2"/>
  <c r="Q117" i="2"/>
  <c r="H157" i="26"/>
  <c r="I95" i="26"/>
  <c r="I104" i="26"/>
  <c r="I161" i="26"/>
  <c r="I2" i="26"/>
  <c r="J2" i="26" s="1"/>
  <c r="H50" i="26"/>
  <c r="H121" i="26"/>
  <c r="I83" i="26"/>
  <c r="I140" i="26"/>
  <c r="I197" i="26"/>
  <c r="H55" i="26"/>
  <c r="H118" i="26"/>
  <c r="H10" i="26"/>
  <c r="H191" i="26"/>
  <c r="I29" i="26"/>
  <c r="I153" i="26"/>
  <c r="H17" i="26"/>
  <c r="H164" i="26"/>
  <c r="I123" i="26"/>
  <c r="I93" i="26"/>
  <c r="H47" i="26"/>
  <c r="H144" i="26"/>
  <c r="Q148" i="2"/>
  <c r="Q82" i="2"/>
  <c r="Q30" i="2"/>
  <c r="Q109" i="2"/>
  <c r="Q128" i="2"/>
  <c r="H189" i="26"/>
  <c r="AI186" i="2"/>
  <c r="AI49" i="2"/>
  <c r="H44" i="2"/>
  <c r="BC90" i="20"/>
  <c r="I111" i="26"/>
  <c r="I120" i="26"/>
  <c r="I177" i="26"/>
  <c r="H19" i="26"/>
  <c r="H67" i="26"/>
  <c r="H156" i="26"/>
  <c r="I99" i="26"/>
  <c r="I156" i="26"/>
  <c r="I16" i="26"/>
  <c r="H72" i="26"/>
  <c r="H134" i="26"/>
  <c r="H117" i="26"/>
  <c r="H162" i="26"/>
  <c r="I45" i="26"/>
  <c r="I169" i="26"/>
  <c r="H49" i="26"/>
  <c r="H180" i="26"/>
  <c r="I155" i="26"/>
  <c r="I109" i="26"/>
  <c r="H44" i="26"/>
  <c r="H152" i="26"/>
  <c r="Q57" i="2"/>
  <c r="Q24" i="2"/>
  <c r="Q83" i="2"/>
  <c r="Q15" i="2"/>
  <c r="Q150" i="2"/>
  <c r="H113" i="26"/>
  <c r="AJ67" i="2"/>
  <c r="AJ82" i="2"/>
  <c r="H91" i="2"/>
  <c r="AQ91" i="2"/>
  <c r="BC224" i="20"/>
  <c r="AI65" i="2"/>
  <c r="BB65" i="2" s="1"/>
  <c r="AI107" i="2"/>
  <c r="BB107" i="2" s="1"/>
  <c r="AI96" i="2"/>
  <c r="BB96" i="2" s="1"/>
  <c r="AI108" i="2"/>
  <c r="BB108" i="2" s="1"/>
  <c r="BC64" i="20"/>
  <c r="Q134" i="2"/>
  <c r="AI88" i="2"/>
  <c r="BB88" i="2" s="1"/>
  <c r="AI164" i="2"/>
  <c r="BB164" i="2" s="1"/>
  <c r="AI10" i="2"/>
  <c r="AI25" i="2"/>
  <c r="BC32" i="20"/>
  <c r="BC183" i="20"/>
  <c r="AI43" i="2"/>
  <c r="BB43" i="2" s="1"/>
  <c r="AI163" i="2"/>
  <c r="BB163" i="2" s="1"/>
  <c r="AI111" i="2"/>
  <c r="BB111" i="2" s="1"/>
  <c r="AI11" i="2"/>
  <c r="AI95" i="2"/>
  <c r="BB95" i="2" s="1"/>
  <c r="AJ134" i="2"/>
  <c r="AI39" i="2"/>
  <c r="AJ100" i="2"/>
  <c r="BC62" i="20"/>
  <c r="BC41" i="20"/>
  <c r="AI132" i="2"/>
  <c r="BB132" i="2" s="1"/>
  <c r="AI70" i="2"/>
  <c r="BB70" i="2" s="1"/>
  <c r="AI36" i="2"/>
  <c r="AI99" i="2"/>
  <c r="BC182" i="20"/>
  <c r="Q3" i="2"/>
  <c r="AI31" i="2"/>
  <c r="AI110" i="2"/>
  <c r="BB110" i="2" s="1"/>
  <c r="AI118" i="2"/>
  <c r="AJ99" i="2"/>
  <c r="BC232" i="20"/>
  <c r="AI162" i="2"/>
  <c r="AI59" i="2"/>
  <c r="BB59" i="2" s="1"/>
  <c r="AJ118" i="2"/>
  <c r="AJ81" i="2"/>
  <c r="BC15" i="20"/>
  <c r="AI3" i="2"/>
  <c r="BB3" i="2" s="1"/>
  <c r="Q99" i="2"/>
  <c r="AJ162" i="2"/>
  <c r="AI18" i="2"/>
  <c r="AI125" i="2"/>
  <c r="AI133" i="2"/>
  <c r="BB133" i="2" s="1"/>
  <c r="AJ66" i="2"/>
  <c r="AI98" i="2"/>
  <c r="AJ125" i="2"/>
  <c r="AI109" i="2"/>
  <c r="BB109" i="2" s="1"/>
  <c r="AI84" i="2"/>
  <c r="BB84" i="2" s="1"/>
  <c r="AI147" i="2"/>
  <c r="BB147" i="2" s="1"/>
  <c r="H113" i="2"/>
  <c r="BC195" i="20"/>
  <c r="BC18" i="20"/>
  <c r="AJ3" i="2"/>
  <c r="AI113" i="2"/>
  <c r="AI117" i="2"/>
  <c r="BB117" i="2" s="1"/>
  <c r="AJ91" i="2"/>
  <c r="BC91" i="20"/>
  <c r="BC130" i="20"/>
  <c r="BC225" i="20"/>
  <c r="BC168" i="20"/>
  <c r="AI149" i="2"/>
  <c r="BB149" i="2" s="1"/>
  <c r="AI126" i="2"/>
  <c r="AI119" i="2"/>
  <c r="BB119" i="2" s="1"/>
  <c r="AJ113" i="2"/>
  <c r="AI112" i="2"/>
  <c r="BB112" i="2" s="1"/>
  <c r="AI105" i="2"/>
  <c r="BB105" i="2" s="1"/>
  <c r="BC74" i="20"/>
  <c r="BC60" i="20"/>
  <c r="AI72" i="2"/>
  <c r="BB72" i="2" s="1"/>
  <c r="AI93" i="2"/>
  <c r="AI58" i="2"/>
  <c r="BB58" i="2" s="1"/>
  <c r="AI21" i="2"/>
  <c r="AI76" i="2"/>
  <c r="BB76" i="2" s="1"/>
  <c r="BC181" i="20"/>
  <c r="Q141" i="2"/>
  <c r="Q10" i="2"/>
  <c r="Q56" i="2"/>
  <c r="Q41" i="2"/>
  <c r="Q29" i="2"/>
  <c r="Q198" i="2"/>
  <c r="Q86" i="2"/>
  <c r="H145" i="2"/>
  <c r="AJ145" i="2"/>
  <c r="AI145" i="2"/>
  <c r="AI146" i="2"/>
  <c r="BB146" i="2" s="1"/>
  <c r="BC98" i="20"/>
  <c r="BC95" i="20"/>
  <c r="BC97" i="20"/>
  <c r="M145" i="2"/>
  <c r="J145" i="2" s="1"/>
  <c r="AI148" i="2"/>
  <c r="BB148" i="2" s="1"/>
  <c r="BC99" i="20"/>
  <c r="Q101" i="2"/>
  <c r="M144" i="2"/>
  <c r="J144" i="2" s="1"/>
  <c r="H58" i="2"/>
  <c r="BC27" i="20"/>
  <c r="AI60" i="2"/>
  <c r="BB60" i="2" s="1"/>
  <c r="AI67" i="2"/>
  <c r="BB67" i="2" s="1"/>
  <c r="AI68" i="2"/>
  <c r="BB68" i="2" s="1"/>
  <c r="AI71" i="2"/>
  <c r="BB71" i="2" s="1"/>
  <c r="AI66" i="2"/>
  <c r="AI57" i="2"/>
  <c r="BB57" i="2" s="1"/>
  <c r="AI64" i="2"/>
  <c r="BB64" i="2" s="1"/>
  <c r="AI56" i="2"/>
  <c r="BB56" i="2" s="1"/>
  <c r="AI63" i="2"/>
  <c r="BB63" i="2" s="1"/>
  <c r="BC28" i="20"/>
  <c r="AI61" i="2"/>
  <c r="BB61" i="2" s="1"/>
  <c r="AI62" i="2"/>
  <c r="BB62" i="2" s="1"/>
  <c r="BC29" i="20"/>
  <c r="Q145" i="2"/>
  <c r="M69" i="2"/>
  <c r="J69" i="2" s="1"/>
  <c r="H69" i="2"/>
  <c r="AQ69" i="2"/>
  <c r="Q69" i="2"/>
  <c r="AI69" i="2"/>
  <c r="BB69" i="2" s="1"/>
  <c r="H166" i="2"/>
  <c r="BC140" i="20"/>
  <c r="BC139" i="20"/>
  <c r="BC141" i="20"/>
  <c r="Q166" i="2"/>
  <c r="M166" i="2"/>
  <c r="J166" i="2" s="1"/>
  <c r="AJ166" i="2"/>
  <c r="BC137" i="20"/>
  <c r="AI167" i="2"/>
  <c r="BB167" i="2" s="1"/>
  <c r="H101" i="2"/>
  <c r="BC50" i="20"/>
  <c r="BC46" i="20"/>
  <c r="AJ101" i="2"/>
  <c r="AI101" i="2"/>
  <c r="AI102" i="2"/>
  <c r="BB102" i="2" s="1"/>
  <c r="M101" i="2"/>
  <c r="J101" i="2" s="1"/>
  <c r="AI103" i="2"/>
  <c r="BB103" i="2" s="1"/>
  <c r="BC48" i="20"/>
  <c r="AI100" i="2"/>
  <c r="BB100" i="2" s="1"/>
  <c r="H180" i="2"/>
  <c r="AI182" i="2"/>
  <c r="BB182" i="2" s="1"/>
  <c r="BC175" i="20"/>
  <c r="AJ180" i="2"/>
  <c r="AI181" i="2"/>
  <c r="BB181" i="2" s="1"/>
  <c r="AI180" i="2"/>
  <c r="Q180" i="2"/>
  <c r="BC172" i="20"/>
  <c r="BC174" i="20"/>
  <c r="BC176" i="20"/>
  <c r="M180" i="2"/>
  <c r="J180" i="2" s="1"/>
  <c r="BC68" i="20"/>
  <c r="C212" i="26"/>
  <c r="C217" i="26"/>
  <c r="C211" i="26"/>
  <c r="C213" i="26"/>
  <c r="C210" i="26"/>
  <c r="C203" i="26"/>
  <c r="M137" i="2"/>
  <c r="J137" i="2" s="1"/>
  <c r="M32" i="2"/>
  <c r="J32" i="2" s="1"/>
  <c r="M114" i="2"/>
  <c r="J114" i="2" s="1"/>
  <c r="M148" i="2"/>
  <c r="J148" i="2" s="1"/>
  <c r="M123" i="2"/>
  <c r="J123" i="2" s="1"/>
  <c r="M120" i="2"/>
  <c r="J120" i="2" s="1"/>
  <c r="M28" i="2"/>
  <c r="J28" i="2" s="1"/>
  <c r="M82" i="2"/>
  <c r="J82" i="2" s="1"/>
  <c r="M199" i="2"/>
  <c r="J199" i="2" s="1"/>
  <c r="M155" i="2"/>
  <c r="J155" i="2" s="1"/>
  <c r="M17" i="2"/>
  <c r="J215" i="2"/>
  <c r="M172" i="2"/>
  <c r="J172" i="2" s="1"/>
  <c r="M96" i="2"/>
  <c r="J96" i="2" s="1"/>
  <c r="M171" i="2"/>
  <c r="J171" i="2" s="1"/>
  <c r="M52" i="2"/>
  <c r="J52" i="2" s="1"/>
  <c r="M45" i="2"/>
  <c r="J45" i="2" s="1"/>
  <c r="M15" i="2"/>
  <c r="J15" i="2" s="1"/>
  <c r="M70" i="2"/>
  <c r="J70" i="2" s="1"/>
  <c r="M124" i="2"/>
  <c r="J124" i="2" s="1"/>
  <c r="M61" i="2"/>
  <c r="J61" i="2" s="1"/>
  <c r="M135" i="2"/>
  <c r="J135" i="2" s="1"/>
  <c r="M91" i="2"/>
  <c r="J91" i="2" s="1"/>
  <c r="M111" i="2"/>
  <c r="J111" i="2" s="1"/>
  <c r="M10" i="2"/>
  <c r="J10" i="2" s="1"/>
  <c r="AJ22" i="2"/>
  <c r="AJ7" i="2"/>
  <c r="AJ40" i="2"/>
  <c r="AJ33" i="2"/>
  <c r="M85" i="2"/>
  <c r="J85" i="2" s="1"/>
  <c r="M84" i="2"/>
  <c r="J84" i="2" s="1"/>
  <c r="M107" i="2"/>
  <c r="J107" i="2" s="1"/>
  <c r="M129" i="2"/>
  <c r="J129" i="2" s="1"/>
  <c r="M73" i="2"/>
  <c r="J73" i="2" s="1"/>
  <c r="M174" i="2"/>
  <c r="J174" i="2" s="1"/>
  <c r="M59" i="2"/>
  <c r="J59" i="2" s="1"/>
  <c r="M117" i="2"/>
  <c r="M27" i="2"/>
  <c r="J27" i="2" s="1"/>
  <c r="M162" i="2"/>
  <c r="J162" i="2" s="1"/>
  <c r="H186" i="26"/>
  <c r="Q116" i="2"/>
  <c r="Q19" i="2"/>
  <c r="Q192" i="2"/>
  <c r="Q72" i="2"/>
  <c r="Q164" i="2"/>
  <c r="Q49" i="2"/>
  <c r="Q46" i="2"/>
  <c r="Q187" i="2"/>
  <c r="Q32" i="2"/>
  <c r="Q102" i="2"/>
  <c r="Q123" i="2"/>
  <c r="Q151" i="2"/>
  <c r="H119" i="26"/>
  <c r="H21" i="26"/>
  <c r="M184" i="2"/>
  <c r="J184" i="2" s="1"/>
  <c r="M37" i="2"/>
  <c r="J37" i="2" s="1"/>
  <c r="M158" i="2"/>
  <c r="J158" i="2" s="1"/>
  <c r="M149" i="2"/>
  <c r="J149" i="2" s="1"/>
  <c r="M24" i="2"/>
  <c r="J24" i="2" s="1"/>
  <c r="M110" i="2"/>
  <c r="J110" i="2" s="1"/>
  <c r="M16" i="2"/>
  <c r="J16" i="2" s="1"/>
  <c r="M13" i="2"/>
  <c r="J13" i="2" s="1"/>
  <c r="M160" i="2"/>
  <c r="J160" i="2" s="1"/>
  <c r="M20" i="2"/>
  <c r="J20" i="2" s="1"/>
  <c r="M142" i="2"/>
  <c r="J142" i="2" s="1"/>
  <c r="M98" i="2"/>
  <c r="J98" i="2" s="1"/>
  <c r="J75" i="2"/>
  <c r="AJ47" i="2"/>
  <c r="AJ32" i="2"/>
  <c r="AJ9" i="2"/>
  <c r="H170" i="26"/>
  <c r="Q21" i="2"/>
  <c r="Q138" i="2"/>
  <c r="Q64" i="2"/>
  <c r="Q177" i="2"/>
  <c r="Q20" i="2"/>
  <c r="Q119" i="2"/>
  <c r="Q90" i="2"/>
  <c r="Q161" i="2"/>
  <c r="Q170" i="2"/>
  <c r="Q113" i="2"/>
  <c r="Q17" i="2"/>
  <c r="H103" i="26"/>
  <c r="H78" i="26"/>
  <c r="I106" i="26"/>
  <c r="I42" i="26"/>
  <c r="I187" i="26"/>
  <c r="H150" i="26"/>
  <c r="H92" i="26"/>
  <c r="H33" i="26"/>
  <c r="I118" i="26"/>
  <c r="I183" i="26"/>
  <c r="H178" i="26"/>
  <c r="M97" i="2"/>
  <c r="J97" i="2" s="1"/>
  <c r="M151" i="2"/>
  <c r="J151" i="2" s="1"/>
  <c r="M94" i="2"/>
  <c r="J94" i="2" s="1"/>
  <c r="M88" i="2"/>
  <c r="J88" i="2" s="1"/>
  <c r="M167" i="2"/>
  <c r="J167" i="2" s="1"/>
  <c r="M133" i="2"/>
  <c r="J133" i="2" s="1"/>
  <c r="M163" i="2"/>
  <c r="J163" i="2" s="1"/>
  <c r="M67" i="2"/>
  <c r="J67" i="2" s="1"/>
  <c r="M119" i="2"/>
  <c r="J119" i="2" s="1"/>
  <c r="M186" i="2"/>
  <c r="J186" i="2" s="1"/>
  <c r="M78" i="2"/>
  <c r="J78" i="2" s="1"/>
  <c r="M34" i="2"/>
  <c r="J34" i="2" s="1"/>
  <c r="M8" i="2"/>
  <c r="J8" i="2" s="1"/>
  <c r="AJ42" i="2"/>
  <c r="H154" i="26"/>
  <c r="Q39" i="2"/>
  <c r="Q80" i="2"/>
  <c r="Q76" i="2"/>
  <c r="Q5" i="2"/>
  <c r="Q126" i="2"/>
  <c r="Q149" i="2"/>
  <c r="Q174" i="2"/>
  <c r="M173" i="2"/>
  <c r="J173" i="2" s="1"/>
  <c r="M30" i="2"/>
  <c r="J30" i="2" s="1"/>
  <c r="M74" i="2"/>
  <c r="J74" i="2" s="1"/>
  <c r="M103" i="2"/>
  <c r="J103" i="2" s="1"/>
  <c r="M29" i="2"/>
  <c r="J29" i="2" s="1"/>
  <c r="M99" i="2"/>
  <c r="J99" i="2" s="1"/>
  <c r="M139" i="2"/>
  <c r="J139" i="2" s="1"/>
  <c r="M170" i="2"/>
  <c r="J170" i="2" s="1"/>
  <c r="M122" i="2"/>
  <c r="J122" i="2" s="1"/>
  <c r="M57" i="2"/>
  <c r="J57" i="2" s="1"/>
  <c r="M106" i="2"/>
  <c r="J106" i="2" s="1"/>
  <c r="M92" i="2"/>
  <c r="J92" i="2" s="1"/>
  <c r="AJ28" i="2"/>
  <c r="AJ13" i="2"/>
  <c r="AJ14" i="2"/>
  <c r="AJ23" i="2"/>
  <c r="M195" i="2"/>
  <c r="J195" i="2" s="1"/>
  <c r="M43" i="2"/>
  <c r="J43" i="2" s="1"/>
  <c r="M156" i="2"/>
  <c r="J156" i="2" s="1"/>
  <c r="M21" i="2"/>
  <c r="J21" i="2" s="1"/>
  <c r="M154" i="2"/>
  <c r="J154" i="2" s="1"/>
  <c r="M150" i="2"/>
  <c r="J150" i="2" s="1"/>
  <c r="M31" i="2"/>
  <c r="J31" i="2" s="1"/>
  <c r="M60" i="2"/>
  <c r="J60" i="2" s="1"/>
  <c r="M11" i="2"/>
  <c r="J11" i="2" s="1"/>
  <c r="M14" i="2"/>
  <c r="J14" i="2" s="1"/>
  <c r="AJ8" i="2"/>
  <c r="AJ34" i="2"/>
  <c r="H13" i="26"/>
  <c r="Q127" i="2"/>
  <c r="Q185" i="2"/>
  <c r="Q70" i="2"/>
  <c r="Q31" i="2"/>
  <c r="Q186" i="2"/>
  <c r="Q60" i="2"/>
  <c r="Q53" i="2"/>
  <c r="Q156" i="2"/>
  <c r="Q171" i="2"/>
  <c r="Q66" i="2"/>
  <c r="Q16" i="2"/>
  <c r="H126" i="26"/>
  <c r="H28" i="26"/>
  <c r="I55" i="26"/>
  <c r="I196" i="26"/>
  <c r="I139" i="26"/>
  <c r="H145" i="26"/>
  <c r="H99" i="26"/>
  <c r="H56" i="26"/>
  <c r="I68" i="26"/>
  <c r="I192" i="26"/>
  <c r="I135" i="26"/>
  <c r="H163" i="26"/>
  <c r="M131" i="2"/>
  <c r="J131" i="2" s="1"/>
  <c r="M51" i="2"/>
  <c r="J51" i="2" s="1"/>
  <c r="M147" i="2"/>
  <c r="J147" i="2" s="1"/>
  <c r="M90" i="2"/>
  <c r="J90" i="2" s="1"/>
  <c r="M80" i="2"/>
  <c r="J80" i="2" s="1"/>
  <c r="M86" i="2"/>
  <c r="J86" i="2" s="1"/>
  <c r="M190" i="2"/>
  <c r="J190" i="2" s="1"/>
  <c r="M179" i="2"/>
  <c r="J179" i="2" s="1"/>
  <c r="M193" i="2"/>
  <c r="J193" i="2" s="1"/>
  <c r="M132" i="2"/>
  <c r="J132" i="2" s="1"/>
  <c r="M68" i="2"/>
  <c r="AJ19" i="2"/>
  <c r="AJ37" i="2"/>
  <c r="AJ38" i="2"/>
  <c r="AJ30" i="2"/>
  <c r="AJ15" i="2"/>
  <c r="H187" i="26"/>
  <c r="Q11" i="2"/>
  <c r="Q195" i="2"/>
  <c r="Q54" i="2"/>
  <c r="Q197" i="2"/>
  <c r="Q27" i="2"/>
  <c r="Q67" i="2"/>
  <c r="Q168" i="2"/>
  <c r="Q91" i="2"/>
  <c r="Q143" i="2"/>
  <c r="Q107" i="2"/>
  <c r="Q79" i="2"/>
  <c r="H110" i="26"/>
  <c r="H81" i="26"/>
  <c r="I39" i="26"/>
  <c r="M66" i="2"/>
  <c r="J66" i="2" s="1"/>
  <c r="M138" i="2"/>
  <c r="J138" i="2" s="1"/>
  <c r="M89" i="2"/>
  <c r="J89" i="2" s="1"/>
  <c r="M83" i="2"/>
  <c r="J83" i="2" s="1"/>
  <c r="M26" i="2"/>
  <c r="J26" i="2" s="1"/>
  <c r="M41" i="2"/>
  <c r="J41" i="2" s="1"/>
  <c r="M65" i="2"/>
  <c r="J65" i="2" s="1"/>
  <c r="M126" i="2"/>
  <c r="J126" i="2" s="1"/>
  <c r="M115" i="2"/>
  <c r="J115" i="2" s="1"/>
  <c r="M109" i="2"/>
  <c r="J109" i="2" s="1"/>
  <c r="M152" i="2"/>
  <c r="J152" i="2" s="1"/>
  <c r="M5" i="2"/>
  <c r="J5" i="2" s="1"/>
  <c r="M3" i="2"/>
  <c r="AJ39" i="2"/>
  <c r="H7" i="26"/>
  <c r="Q59" i="2"/>
  <c r="Q61" i="2"/>
  <c r="Q196" i="2"/>
  <c r="Q9" i="2"/>
  <c r="Q81" i="2"/>
  <c r="Q165" i="2"/>
  <c r="Q100" i="2"/>
  <c r="Q140" i="2"/>
  <c r="Q114" i="2"/>
  <c r="Q93" i="2"/>
  <c r="Q139" i="2"/>
  <c r="Q44" i="2"/>
  <c r="H94" i="26"/>
  <c r="H64" i="26"/>
  <c r="I24" i="26"/>
  <c r="I164" i="26"/>
  <c r="I107" i="26"/>
  <c r="H185" i="26"/>
  <c r="H122" i="26"/>
  <c r="H24" i="26"/>
  <c r="I35" i="26"/>
  <c r="I160" i="26"/>
  <c r="M23" i="2"/>
  <c r="J23" i="2" s="1"/>
  <c r="M53" i="2"/>
  <c r="J53" i="2" s="1"/>
  <c r="M157" i="2"/>
  <c r="J157" i="2" s="1"/>
  <c r="M39" i="2"/>
  <c r="J39" i="2" s="1"/>
  <c r="M140" i="2"/>
  <c r="J140" i="2" s="1"/>
  <c r="M71" i="2"/>
  <c r="J71" i="2" s="1"/>
  <c r="M22" i="2"/>
  <c r="J22" i="2" s="1"/>
  <c r="M197" i="2"/>
  <c r="J197" i="2" s="1"/>
  <c r="M50" i="2"/>
  <c r="J50" i="2" s="1"/>
  <c r="M72" i="2"/>
  <c r="J72" i="2" s="1"/>
  <c r="M196" i="2"/>
  <c r="J196" i="2" s="1"/>
  <c r="M7" i="2"/>
  <c r="J7" i="2" s="1"/>
  <c r="AJ20" i="2"/>
  <c r="AJ44" i="2"/>
  <c r="AJ29" i="2"/>
  <c r="M55" i="2"/>
  <c r="J55" i="2" s="1"/>
  <c r="M76" i="2"/>
  <c r="J76" i="2" s="1"/>
  <c r="M63" i="2"/>
  <c r="J63" i="2" s="1"/>
  <c r="M44" i="2"/>
  <c r="J44" i="2" s="1"/>
  <c r="M168" i="2"/>
  <c r="J168" i="2" s="1"/>
  <c r="M143" i="2"/>
  <c r="J143" i="2" s="1"/>
  <c r="M125" i="2"/>
  <c r="J125" i="2" s="1"/>
  <c r="M153" i="2"/>
  <c r="J153" i="2" s="1"/>
  <c r="M188" i="2"/>
  <c r="J188" i="2" s="1"/>
  <c r="M102" i="2"/>
  <c r="J102" i="2" s="1"/>
  <c r="AJ46" i="2"/>
  <c r="AJ24" i="2"/>
  <c r="H173" i="26"/>
  <c r="Q108" i="2"/>
  <c r="Q183" i="2"/>
  <c r="Q51" i="2"/>
  <c r="Q190" i="2"/>
  <c r="Q89" i="2"/>
  <c r="Q122" i="2"/>
  <c r="Q153" i="2"/>
  <c r="Q12" i="2"/>
  <c r="Q45" i="2"/>
  <c r="Q188" i="2"/>
  <c r="Q125" i="2"/>
  <c r="H184" i="26"/>
  <c r="H97" i="26"/>
  <c r="H31" i="26"/>
  <c r="I189" i="26"/>
  <c r="I132" i="26"/>
  <c r="I75" i="26"/>
  <c r="H153" i="26"/>
  <c r="H90" i="26"/>
  <c r="H60" i="26"/>
  <c r="I185" i="26"/>
  <c r="I128" i="26"/>
  <c r="I69" i="26"/>
  <c r="M12" i="2"/>
  <c r="J12" i="2" s="1"/>
  <c r="M177" i="2"/>
  <c r="J177" i="2" s="1"/>
  <c r="M191" i="2"/>
  <c r="J191" i="2" s="1"/>
  <c r="M81" i="2"/>
  <c r="J81" i="2" s="1"/>
  <c r="M79" i="2"/>
  <c r="J79" i="2" s="1"/>
  <c r="M54" i="2"/>
  <c r="J54" i="2" s="1"/>
  <c r="M112" i="2"/>
  <c r="J112" i="2" s="1"/>
  <c r="M38" i="2"/>
  <c r="J38" i="2" s="1"/>
  <c r="M185" i="2"/>
  <c r="J185" i="2" s="1"/>
  <c r="M9" i="2"/>
  <c r="J9" i="2" s="1"/>
  <c r="AJ25" i="2"/>
  <c r="AJ10" i="2"/>
  <c r="AJ11" i="2"/>
  <c r="AJ36" i="2"/>
  <c r="M118" i="2"/>
  <c r="J118" i="2" s="1"/>
  <c r="M56" i="2"/>
  <c r="J56" i="2" s="1"/>
  <c r="M62" i="2"/>
  <c r="J62" i="2" s="1"/>
  <c r="M49" i="2"/>
  <c r="J49" i="2" s="1"/>
  <c r="M141" i="2"/>
  <c r="J141" i="2" s="1"/>
  <c r="M36" i="2"/>
  <c r="J36" i="2" s="1"/>
  <c r="M161" i="2"/>
  <c r="J161" i="2" s="1"/>
  <c r="M159" i="2"/>
  <c r="J159" i="2" s="1"/>
  <c r="M189" i="2"/>
  <c r="J189" i="2" s="1"/>
  <c r="M46" i="2"/>
  <c r="H9" i="26"/>
  <c r="AJ5" i="2"/>
  <c r="AJ35" i="2"/>
  <c r="AJ27" i="2"/>
  <c r="M165" i="2"/>
  <c r="J165" i="2" s="1"/>
  <c r="M164" i="2"/>
  <c r="J164" i="2" s="1"/>
  <c r="M19" i="2"/>
  <c r="J19" i="2" s="1"/>
  <c r="M169" i="2"/>
  <c r="J169" i="2" s="1"/>
  <c r="M48" i="2"/>
  <c r="J48" i="2" s="1"/>
  <c r="M194" i="2"/>
  <c r="J194" i="2" s="1"/>
  <c r="M183" i="2"/>
  <c r="J183" i="2" s="1"/>
  <c r="M95" i="2"/>
  <c r="J95" i="2" s="1"/>
  <c r="M108" i="2"/>
  <c r="J108" i="2" s="1"/>
  <c r="M93" i="2"/>
  <c r="J93" i="2" s="1"/>
  <c r="M25" i="2"/>
  <c r="J25" i="2" s="1"/>
  <c r="AJ45" i="2"/>
  <c r="M64" i="2"/>
  <c r="J64" i="2" s="1"/>
  <c r="M77" i="2"/>
  <c r="J77" i="2" s="1"/>
  <c r="M178" i="2"/>
  <c r="J178" i="2" s="1"/>
  <c r="M128" i="2"/>
  <c r="J128" i="2" s="1"/>
  <c r="M187" i="2"/>
  <c r="J187" i="2" s="1"/>
  <c r="M130" i="2"/>
  <c r="J130" i="2" s="1"/>
  <c r="M113" i="2"/>
  <c r="J113" i="2" s="1"/>
  <c r="M146" i="2"/>
  <c r="J146" i="2" s="1"/>
  <c r="M47" i="2"/>
  <c r="J47" i="2" s="1"/>
  <c r="M100" i="2"/>
  <c r="J100" i="2" s="1"/>
  <c r="M40" i="2"/>
  <c r="J40" i="2" s="1"/>
  <c r="Q71" i="2"/>
  <c r="AJ16" i="2"/>
  <c r="AJ17" i="2"/>
  <c r="AJ41" i="2"/>
  <c r="AJ26" i="2"/>
  <c r="Q77" i="2"/>
  <c r="Q162" i="2"/>
  <c r="Q111" i="2"/>
  <c r="Q38" i="2"/>
  <c r="Q94" i="2"/>
  <c r="Q120" i="2"/>
  <c r="Q35" i="2"/>
  <c r="AQ34" i="2"/>
  <c r="H6" i="2"/>
  <c r="AQ133" i="2"/>
  <c r="AQ31" i="2"/>
  <c r="AQ120" i="2"/>
  <c r="AQ37" i="2"/>
  <c r="AQ191" i="2"/>
  <c r="AQ167" i="2"/>
  <c r="AQ113" i="2"/>
  <c r="AQ185" i="2"/>
  <c r="AQ28" i="2"/>
  <c r="AQ197" i="2"/>
  <c r="AQ39" i="2"/>
  <c r="AQ89" i="2"/>
  <c r="AQ131" i="2"/>
  <c r="AQ25" i="2"/>
  <c r="AQ41" i="2"/>
  <c r="AQ170" i="2"/>
  <c r="AQ44" i="2"/>
  <c r="AQ33" i="2"/>
  <c r="AQ55" i="2"/>
  <c r="AQ46" i="2"/>
  <c r="AQ110" i="2"/>
  <c r="AQ103" i="2"/>
  <c r="AQ111" i="2"/>
  <c r="AQ148" i="2"/>
  <c r="AQ47" i="2"/>
  <c r="AQ134" i="2"/>
  <c r="AQ149" i="2"/>
  <c r="AQ90" i="2"/>
  <c r="AQ35" i="2"/>
  <c r="AQ45" i="2"/>
  <c r="M134" i="2"/>
  <c r="J134" i="2" s="1"/>
  <c r="H87" i="2"/>
  <c r="AI91" i="2"/>
  <c r="AI80" i="2"/>
  <c r="BB80" i="2" s="1"/>
  <c r="AI81" i="2"/>
  <c r="BB81" i="2" s="1"/>
  <c r="AI90" i="2"/>
  <c r="BB90" i="2" s="1"/>
  <c r="AI85" i="2"/>
  <c r="BB85" i="2" s="1"/>
  <c r="AI86" i="2"/>
  <c r="BB86" i="2" s="1"/>
  <c r="AI82" i="2"/>
  <c r="M87" i="2"/>
  <c r="J87" i="2" s="1"/>
  <c r="AI73" i="2"/>
  <c r="BB73" i="2" s="1"/>
  <c r="AJ87" i="2"/>
  <c r="AI92" i="2"/>
  <c r="BB92" i="2" s="1"/>
  <c r="AI77" i="2"/>
  <c r="BB77" i="2" s="1"/>
  <c r="AI78" i="2"/>
  <c r="BB78" i="2" s="1"/>
  <c r="AI87" i="2"/>
  <c r="AI83" i="2"/>
  <c r="BB83" i="2" s="1"/>
  <c r="AI94" i="2"/>
  <c r="BB94" i="2" s="1"/>
  <c r="AI79" i="2"/>
  <c r="BB79" i="2" s="1"/>
  <c r="AI89" i="2"/>
  <c r="AI74" i="2"/>
  <c r="BB74" i="2" s="1"/>
  <c r="AQ29" i="2"/>
  <c r="H121" i="2"/>
  <c r="AI124" i="2"/>
  <c r="BB124" i="2" s="1"/>
  <c r="AI131" i="2"/>
  <c r="BB131" i="2" s="1"/>
  <c r="BC77" i="20"/>
  <c r="M121" i="2"/>
  <c r="J121" i="2" s="1"/>
  <c r="Q121" i="2"/>
  <c r="AI130" i="2"/>
  <c r="BB130" i="2" s="1"/>
  <c r="AI123" i="2"/>
  <c r="BB123" i="2" s="1"/>
  <c r="AJ121" i="2"/>
  <c r="AI122" i="2"/>
  <c r="BB122" i="2" s="1"/>
  <c r="BC78" i="20"/>
  <c r="AI121" i="2"/>
  <c r="AI128" i="2"/>
  <c r="BB128" i="2" s="1"/>
  <c r="AI129" i="2"/>
  <c r="BB129" i="2" s="1"/>
  <c r="AI127" i="2"/>
  <c r="BB127" i="2" s="1"/>
  <c r="BC76" i="20"/>
  <c r="AI134" i="2"/>
  <c r="BB134" i="2" s="1"/>
  <c r="I167" i="26"/>
  <c r="I72" i="26"/>
  <c r="H27" i="26"/>
  <c r="H115" i="26"/>
  <c r="H198" i="26"/>
  <c r="I100" i="26"/>
  <c r="I90" i="26"/>
  <c r="H30" i="26"/>
  <c r="Q103" i="2"/>
  <c r="Q87" i="2"/>
  <c r="Q110" i="2"/>
  <c r="Q160" i="2"/>
  <c r="Q137" i="2"/>
  <c r="Q118" i="2"/>
  <c r="AJ31" i="2"/>
  <c r="M182" i="2"/>
  <c r="J182" i="2" s="1"/>
  <c r="M176" i="2"/>
  <c r="J176" i="2" s="1"/>
  <c r="H176" i="2"/>
  <c r="Q176" i="2"/>
  <c r="AI176" i="2"/>
  <c r="BB176" i="2" s="1"/>
  <c r="AJ104" i="2"/>
  <c r="AI104" i="2"/>
  <c r="Q104" i="2"/>
  <c r="H104" i="2"/>
  <c r="AQ104" i="2"/>
  <c r="M104" i="2"/>
  <c r="J104" i="2" s="1"/>
  <c r="H18" i="2"/>
  <c r="AI16" i="2"/>
  <c r="AI17" i="2"/>
  <c r="BB17" i="2" s="1"/>
  <c r="AI41" i="2"/>
  <c r="AI26" i="2"/>
  <c r="M18" i="2"/>
  <c r="J18" i="2" s="1"/>
  <c r="AI22" i="2"/>
  <c r="AI7" i="2"/>
  <c r="AI40" i="2"/>
  <c r="BB40" i="2" s="1"/>
  <c r="AI33" i="2"/>
  <c r="AI47" i="2"/>
  <c r="AI32" i="2"/>
  <c r="BB32" i="2" s="1"/>
  <c r="AI9" i="2"/>
  <c r="AI42" i="2"/>
  <c r="AJ18" i="2"/>
  <c r="AI28" i="2"/>
  <c r="BB28" i="2" s="1"/>
  <c r="AI13" i="2"/>
  <c r="AI14" i="2"/>
  <c r="AI23" i="2"/>
  <c r="BB23" i="2" s="1"/>
  <c r="AI8" i="2"/>
  <c r="BB8" i="2" s="1"/>
  <c r="AI34" i="2"/>
  <c r="BB34" i="2" s="1"/>
  <c r="AI19" i="2"/>
  <c r="BB19" i="2" s="1"/>
  <c r="AI37" i="2"/>
  <c r="BB37" i="2" s="1"/>
  <c r="AI38" i="2"/>
  <c r="AI30" i="2"/>
  <c r="AI15" i="2"/>
  <c r="BB15" i="2" s="1"/>
  <c r="AI46" i="2"/>
  <c r="AI24" i="2"/>
  <c r="AI4" i="2"/>
  <c r="BB4" i="2" s="1"/>
  <c r="AI5" i="2"/>
  <c r="AI35" i="2"/>
  <c r="BB35" i="2" s="1"/>
  <c r="AI27" i="2"/>
  <c r="AI12" i="2"/>
  <c r="BB12" i="2" s="1"/>
  <c r="AI45" i="2"/>
  <c r="H175" i="2"/>
  <c r="M175" i="2"/>
  <c r="J175" i="2" s="1"/>
  <c r="BC160" i="20"/>
  <c r="BC158" i="20"/>
  <c r="BC161" i="20"/>
  <c r="BC162" i="20"/>
  <c r="AJ175" i="2"/>
  <c r="AI175" i="2"/>
  <c r="AI174" i="2"/>
  <c r="BB174" i="2" s="1"/>
  <c r="AJ198" i="2"/>
  <c r="BC96" i="20"/>
  <c r="BC223" i="20"/>
  <c r="BC197" i="20"/>
  <c r="BC221" i="20"/>
  <c r="H64" i="2"/>
  <c r="BC117" i="20"/>
  <c r="BC131" i="20"/>
  <c r="H146" i="2"/>
  <c r="H119" i="2"/>
  <c r="H17" i="2"/>
  <c r="BC103" i="20"/>
  <c r="BC57" i="20"/>
  <c r="BC105" i="20"/>
  <c r="BC39" i="20"/>
  <c r="H178" i="2"/>
  <c r="BC145" i="20"/>
  <c r="BC159" i="20"/>
  <c r="BC71" i="20"/>
  <c r="BC246" i="20"/>
  <c r="BC112" i="20"/>
  <c r="H168" i="2"/>
  <c r="H75" i="2"/>
  <c r="H79" i="2"/>
  <c r="H61" i="2"/>
  <c r="BC180" i="20"/>
  <c r="J6" i="2"/>
  <c r="M198" i="2"/>
  <c r="J198" i="2" s="1"/>
  <c r="BC190" i="20"/>
  <c r="BC85" i="20"/>
  <c r="BC106" i="20"/>
  <c r="BC25" i="20"/>
  <c r="H9" i="2"/>
  <c r="H14" i="2"/>
  <c r="H190" i="2"/>
  <c r="AI29" i="2"/>
  <c r="AI44" i="2"/>
  <c r="AI20" i="2"/>
  <c r="BB20" i="2" s="1"/>
  <c r="AQ161" i="2"/>
  <c r="AQ94" i="2"/>
  <c r="AQ179" i="2"/>
  <c r="AQ30" i="2"/>
  <c r="H114" i="2"/>
  <c r="H195" i="2"/>
  <c r="BC83" i="20"/>
  <c r="BC70" i="20"/>
  <c r="BC196" i="20"/>
  <c r="BC244" i="20"/>
  <c r="H143" i="2"/>
  <c r="H136" i="2"/>
  <c r="H56" i="2"/>
  <c r="H153" i="2"/>
  <c r="AI199" i="2"/>
  <c r="BB199" i="2" s="1"/>
  <c r="BC173" i="20"/>
  <c r="H130" i="2"/>
  <c r="H159" i="2"/>
  <c r="H160" i="2"/>
  <c r="BC109" i="20"/>
  <c r="BC154" i="20"/>
  <c r="BC110" i="20"/>
  <c r="BC132" i="20"/>
  <c r="BC167" i="20"/>
  <c r="BC169" i="20"/>
  <c r="BC166" i="20"/>
  <c r="BC69" i="20"/>
  <c r="BC102" i="20"/>
  <c r="BC155" i="20"/>
  <c r="BC104" i="20"/>
  <c r="BC189" i="20"/>
  <c r="H59" i="2"/>
  <c r="H174" i="2"/>
  <c r="H73" i="2"/>
  <c r="BC127" i="20"/>
  <c r="BC186" i="20"/>
  <c r="BC20" i="20"/>
  <c r="BC165" i="20"/>
  <c r="BC151" i="20"/>
  <c r="H162" i="2"/>
  <c r="H97" i="2"/>
  <c r="BC53" i="20"/>
  <c r="BC124" i="20"/>
  <c r="BC126" i="20"/>
  <c r="BC81" i="20"/>
  <c r="H193" i="2"/>
  <c r="H85" i="2"/>
  <c r="BC138" i="20"/>
  <c r="BC152" i="20"/>
  <c r="H12" i="2"/>
  <c r="H21" i="2"/>
  <c r="BC13" i="20"/>
  <c r="BC21" i="20"/>
  <c r="H147" i="2"/>
  <c r="AQ68" i="2"/>
  <c r="AQ139" i="2"/>
  <c r="AQ140" i="2"/>
  <c r="BC84" i="20"/>
  <c r="BC22" i="20"/>
  <c r="BC228" i="20"/>
  <c r="BC113" i="20"/>
  <c r="BC245" i="20"/>
  <c r="BC43" i="20"/>
  <c r="BC34" i="20"/>
  <c r="H186" i="2"/>
  <c r="H142" i="2"/>
  <c r="AQ173" i="2"/>
  <c r="BC8" i="20"/>
  <c r="BC6" i="20"/>
  <c r="BC56" i="20"/>
  <c r="BC42" i="20"/>
  <c r="BC188" i="20"/>
  <c r="BC123" i="20"/>
  <c r="H86" i="2"/>
  <c r="BC61" i="20"/>
  <c r="BC89" i="20"/>
  <c r="BC229" i="20"/>
  <c r="BC153" i="20"/>
  <c r="BC55" i="20"/>
  <c r="BC36" i="20"/>
  <c r="BC111" i="20"/>
  <c r="BC230" i="20"/>
  <c r="H115" i="2"/>
  <c r="H125" i="2"/>
  <c r="H15" i="2"/>
  <c r="H77" i="2"/>
  <c r="BC187" i="20"/>
  <c r="BC222" i="20"/>
  <c r="BC194" i="20"/>
  <c r="H78" i="2"/>
  <c r="BC242" i="20"/>
  <c r="BC133" i="20"/>
  <c r="BC134" i="20"/>
  <c r="BC67" i="20"/>
  <c r="H88" i="2"/>
  <c r="BC7" i="20"/>
  <c r="BC5" i="20"/>
  <c r="BC11" i="20"/>
  <c r="BC4" i="20"/>
  <c r="BC247" i="20"/>
  <c r="BC241" i="20"/>
  <c r="BC233" i="20"/>
  <c r="BC227" i="20"/>
  <c r="BC226" i="20"/>
  <c r="BC220" i="20"/>
  <c r="BC184" i="20"/>
  <c r="BC178" i="20"/>
  <c r="BC171" i="20"/>
  <c r="BC177" i="20"/>
  <c r="BC170" i="20"/>
  <c r="BC164" i="20"/>
  <c r="BC198" i="20"/>
  <c r="BC192" i="20"/>
  <c r="BC185" i="20"/>
  <c r="BC191" i="20"/>
  <c r="BC156" i="20"/>
  <c r="BC150" i="20"/>
  <c r="BC143" i="20"/>
  <c r="BC149" i="20"/>
  <c r="BC163" i="20"/>
  <c r="BC157" i="20"/>
  <c r="BC135" i="20"/>
  <c r="BC129" i="20"/>
  <c r="BC122" i="20"/>
  <c r="BC128" i="20"/>
  <c r="BC142" i="20"/>
  <c r="BC136" i="20"/>
  <c r="BC121" i="20"/>
  <c r="BC115" i="20"/>
  <c r="BC82" i="20"/>
  <c r="BC114" i="20"/>
  <c r="BC108" i="20"/>
  <c r="BC47" i="20"/>
  <c r="BC101" i="20"/>
  <c r="BC107" i="20"/>
  <c r="BC93" i="20"/>
  <c r="BC87" i="20"/>
  <c r="BC100" i="20"/>
  <c r="BC94" i="20"/>
  <c r="BC40" i="20"/>
  <c r="BC80" i="20"/>
  <c r="BC86" i="20"/>
  <c r="BC72" i="20"/>
  <c r="BC66" i="20"/>
  <c r="BC79" i="20"/>
  <c r="BC73" i="20"/>
  <c r="BC75" i="20"/>
  <c r="BC59" i="20"/>
  <c r="BC65" i="20"/>
  <c r="BC54" i="20"/>
  <c r="BC58" i="20"/>
  <c r="BC52" i="20"/>
  <c r="BC51" i="20"/>
  <c r="BC45" i="20"/>
  <c r="BC19" i="20"/>
  <c r="BC38" i="20"/>
  <c r="BC44" i="20"/>
  <c r="BC37" i="20"/>
  <c r="BC31" i="20"/>
  <c r="BC33" i="20"/>
  <c r="BC35" i="20"/>
  <c r="BC26" i="20"/>
  <c r="BC30" i="20"/>
  <c r="BC24" i="20"/>
  <c r="BC23" i="20"/>
  <c r="BC17" i="20"/>
  <c r="BC16" i="20"/>
  <c r="H182" i="22"/>
  <c r="F182" i="22" s="1"/>
  <c r="E182" i="22" s="1"/>
  <c r="H164" i="22"/>
  <c r="F164" i="22" s="1"/>
  <c r="E164" i="22" s="1"/>
  <c r="H170" i="22"/>
  <c r="F170" i="22" s="1"/>
  <c r="E170" i="22" s="1"/>
  <c r="H176" i="22"/>
  <c r="F176" i="22" s="1"/>
  <c r="E176" i="22" s="1"/>
  <c r="H200" i="22"/>
  <c r="F200" i="22" s="1"/>
  <c r="E200" i="22" s="1"/>
  <c r="H191" i="22"/>
  <c r="F191" i="22" s="1"/>
  <c r="E191" i="22" s="1"/>
  <c r="H197" i="22"/>
  <c r="F197" i="22" s="1"/>
  <c r="E197" i="22" s="1"/>
  <c r="H194" i="22"/>
  <c r="F194" i="22" s="1"/>
  <c r="E194" i="22" s="1"/>
  <c r="H167" i="22"/>
  <c r="F167" i="22" s="1"/>
  <c r="E167" i="22" s="1"/>
  <c r="H173" i="22"/>
  <c r="F173" i="22" s="1"/>
  <c r="E173" i="22" s="1"/>
  <c r="H179" i="22"/>
  <c r="F179" i="22" s="1"/>
  <c r="E179" i="22" s="1"/>
  <c r="H188" i="22"/>
  <c r="F188" i="22" s="1"/>
  <c r="E188" i="22" s="1"/>
  <c r="H185" i="22"/>
  <c r="F185" i="22" s="1"/>
  <c r="E185" i="22" s="1"/>
  <c r="H147" i="22"/>
  <c r="F147" i="22" s="1"/>
  <c r="E147" i="22" s="1"/>
  <c r="H123" i="22"/>
  <c r="F123" i="22" s="1"/>
  <c r="E123" i="22" s="1"/>
  <c r="H119" i="22"/>
  <c r="F119" i="22" s="1"/>
  <c r="E119" i="22" s="1"/>
  <c r="H113" i="22"/>
  <c r="F113" i="22" s="1"/>
  <c r="E113" i="22" s="1"/>
  <c r="BC14" i="20"/>
  <c r="BC12" i="20"/>
  <c r="BC10" i="20"/>
  <c r="H110" i="22"/>
  <c r="F110" i="22" s="1"/>
  <c r="E110" i="22" s="1"/>
  <c r="H54" i="22"/>
  <c r="F54" i="22" s="1"/>
  <c r="E54" i="22" s="1"/>
  <c r="H108" i="22"/>
  <c r="F108" i="22" s="1"/>
  <c r="E108" i="22" s="1"/>
  <c r="H149" i="22"/>
  <c r="F149" i="22" s="1"/>
  <c r="E149" i="22" s="1"/>
  <c r="H130" i="22"/>
  <c r="F130" i="22" s="1"/>
  <c r="E130" i="22" s="1"/>
  <c r="H112" i="22"/>
  <c r="F112" i="22" s="1"/>
  <c r="E112" i="22" s="1"/>
  <c r="H155" i="22"/>
  <c r="F155" i="22" s="1"/>
  <c r="E155" i="22" s="1"/>
  <c r="H175" i="22"/>
  <c r="F175" i="22" s="1"/>
  <c r="E175" i="22" s="1"/>
  <c r="H66" i="22"/>
  <c r="F66" i="22" s="1"/>
  <c r="E66" i="22" s="1"/>
  <c r="H92" i="22"/>
  <c r="F92" i="22" s="1"/>
  <c r="E92" i="22" s="1"/>
  <c r="H95" i="22"/>
  <c r="F95" i="22" s="1"/>
  <c r="E95" i="22" s="1"/>
  <c r="H126" i="22"/>
  <c r="F126" i="22" s="1"/>
  <c r="E126" i="22" s="1"/>
  <c r="H51" i="22"/>
  <c r="F51" i="22" s="1"/>
  <c r="E51" i="22" s="1"/>
  <c r="H120" i="22"/>
  <c r="F120" i="22" s="1"/>
  <c r="E120" i="22" s="1"/>
  <c r="H154" i="22"/>
  <c r="F154" i="22" s="1"/>
  <c r="E154" i="22" s="1"/>
  <c r="H48" i="22"/>
  <c r="F48" i="22" s="1"/>
  <c r="E48" i="22" s="1"/>
  <c r="H104" i="22"/>
  <c r="F104" i="22" s="1"/>
  <c r="E104" i="22" s="1"/>
  <c r="H68" i="22"/>
  <c r="F68" i="22" s="1"/>
  <c r="E68" i="22" s="1"/>
  <c r="H201" i="22"/>
  <c r="F201" i="22" s="1"/>
  <c r="E201" i="22" s="1"/>
  <c r="H135" i="22"/>
  <c r="F135" i="22" s="1"/>
  <c r="E135" i="22" s="1"/>
  <c r="H115" i="22"/>
  <c r="F115" i="22" s="1"/>
  <c r="E115" i="22" s="1"/>
  <c r="H97" i="22"/>
  <c r="F97" i="22" s="1"/>
  <c r="E97" i="22" s="1"/>
  <c r="H138" i="22"/>
  <c r="F138" i="22" s="1"/>
  <c r="E138" i="22" s="1"/>
  <c r="H76" i="22"/>
  <c r="F76" i="22" s="1"/>
  <c r="E76" i="22" s="1"/>
  <c r="H52" i="22"/>
  <c r="F52" i="22" s="1"/>
  <c r="E52" i="22" s="1"/>
  <c r="H18" i="22"/>
  <c r="F18" i="22" s="1"/>
  <c r="E18" i="22" s="1"/>
  <c r="H107" i="22"/>
  <c r="F107" i="22" s="1"/>
  <c r="E107" i="22" s="1"/>
  <c r="H143" i="22"/>
  <c r="F143" i="22" s="1"/>
  <c r="E143" i="22" s="1"/>
  <c r="H127" i="22"/>
  <c r="F127" i="22" s="1"/>
  <c r="E127" i="22" s="1"/>
  <c r="H15" i="22"/>
  <c r="F15" i="22" s="1"/>
  <c r="E15" i="22" s="1"/>
  <c r="H198" i="22"/>
  <c r="F198" i="22" s="1"/>
  <c r="E198" i="22" s="1"/>
  <c r="H146" i="22"/>
  <c r="F146" i="22" s="1"/>
  <c r="E146" i="22" s="1"/>
  <c r="H44" i="22"/>
  <c r="F44" i="22" s="1"/>
  <c r="E44" i="22" s="1"/>
  <c r="H136" i="22"/>
  <c r="F136" i="22" s="1"/>
  <c r="E136" i="22" s="1"/>
  <c r="H195" i="22"/>
  <c r="F195" i="22" s="1"/>
  <c r="E195" i="22" s="1"/>
  <c r="H125" i="22"/>
  <c r="F125" i="22" s="1"/>
  <c r="E125" i="22" s="1"/>
  <c r="H89" i="22"/>
  <c r="F89" i="22" s="1"/>
  <c r="E89" i="22" s="1"/>
  <c r="H19" i="22"/>
  <c r="F19" i="22" s="1"/>
  <c r="E19" i="22" s="1"/>
  <c r="H21" i="22"/>
  <c r="F21" i="22" s="1"/>
  <c r="E21" i="22" s="1"/>
  <c r="H165" i="22"/>
  <c r="F165" i="22" s="1"/>
  <c r="E165" i="22" s="1"/>
  <c r="H159" i="22"/>
  <c r="F159" i="22" s="1"/>
  <c r="E159" i="22" s="1"/>
  <c r="H196" i="22"/>
  <c r="F196" i="22" s="1"/>
  <c r="E196" i="22" s="1"/>
  <c r="H59" i="22"/>
  <c r="F59" i="22" s="1"/>
  <c r="E59" i="22" s="1"/>
  <c r="H17" i="22"/>
  <c r="F17" i="22" s="1"/>
  <c r="E17" i="22" s="1"/>
  <c r="H34" i="22"/>
  <c r="F34" i="22" s="1"/>
  <c r="E34" i="22" s="1"/>
  <c r="H139" i="22"/>
  <c r="F139" i="22" s="1"/>
  <c r="E139" i="22" s="1"/>
  <c r="H141" i="22"/>
  <c r="F141" i="22" s="1"/>
  <c r="E141" i="22" s="1"/>
  <c r="H186" i="22"/>
  <c r="F186" i="22" s="1"/>
  <c r="E186" i="22" s="1"/>
  <c r="H111" i="22"/>
  <c r="F111" i="22" s="1"/>
  <c r="E111" i="22" s="1"/>
  <c r="H131" i="22"/>
  <c r="F131" i="22" s="1"/>
  <c r="E131" i="22" s="1"/>
  <c r="H168" i="22"/>
  <c r="F168" i="22" s="1"/>
  <c r="E168" i="22" s="1"/>
  <c r="H94" i="22"/>
  <c r="F94" i="22" s="1"/>
  <c r="E94" i="22" s="1"/>
  <c r="H132" i="22"/>
  <c r="F132" i="22" s="1"/>
  <c r="E132" i="22" s="1"/>
  <c r="H109" i="22"/>
  <c r="F109" i="22" s="1"/>
  <c r="E109" i="22" s="1"/>
  <c r="H128" i="22"/>
  <c r="F128" i="22" s="1"/>
  <c r="E128" i="22" s="1"/>
  <c r="H102" i="22"/>
  <c r="F102" i="22" s="1"/>
  <c r="E102" i="22" s="1"/>
  <c r="H49" i="22"/>
  <c r="F49" i="22" s="1"/>
  <c r="E49" i="22" s="1"/>
  <c r="H157" i="22"/>
  <c r="F157" i="22" s="1"/>
  <c r="E157" i="22" s="1"/>
  <c r="H57" i="22"/>
  <c r="F57" i="22" s="1"/>
  <c r="E57" i="22" s="1"/>
  <c r="H202" i="22"/>
  <c r="F202" i="22" s="1"/>
  <c r="E202" i="22" s="1"/>
  <c r="H121" i="22"/>
  <c r="F121" i="22" s="1"/>
  <c r="E121" i="22" s="1"/>
  <c r="H118" i="22"/>
  <c r="F118" i="22" s="1"/>
  <c r="E118" i="22" s="1"/>
  <c r="H24" i="22"/>
  <c r="F24" i="22" s="1"/>
  <c r="E24" i="22" s="1"/>
  <c r="H55" i="22"/>
  <c r="F55" i="22" s="1"/>
  <c r="E55" i="22" s="1"/>
  <c r="H174" i="22"/>
  <c r="F174" i="22" s="1"/>
  <c r="E174" i="22" s="1"/>
  <c r="H144" i="22"/>
  <c r="F144" i="22" s="1"/>
  <c r="E144" i="22" s="1"/>
  <c r="H148" i="22"/>
  <c r="F148" i="22" s="1"/>
  <c r="E148" i="22" s="1"/>
  <c r="H27" i="22"/>
  <c r="F27" i="22" s="1"/>
  <c r="E27" i="22" s="1"/>
  <c r="H151" i="22"/>
  <c r="F151" i="22" s="1"/>
  <c r="E151" i="22" s="1"/>
  <c r="H140" i="22"/>
  <c r="F140" i="22" s="1"/>
  <c r="E140" i="22" s="1"/>
  <c r="H137" i="22"/>
  <c r="F137" i="22" s="1"/>
  <c r="E137" i="22" s="1"/>
  <c r="H28" i="22"/>
  <c r="F28" i="22" s="1"/>
  <c r="E28" i="22" s="1"/>
  <c r="H65" i="22"/>
  <c r="F65" i="22" s="1"/>
  <c r="E65" i="22" s="1"/>
  <c r="H160" i="22"/>
  <c r="F160" i="22" s="1"/>
  <c r="E160" i="22" s="1"/>
  <c r="H156" i="22"/>
  <c r="F156" i="22" s="1"/>
  <c r="E156" i="22" s="1"/>
  <c r="H99" i="22"/>
  <c r="F99" i="22" s="1"/>
  <c r="E99" i="22" s="1"/>
  <c r="H133" i="22"/>
  <c r="F133" i="22" s="1"/>
  <c r="E133" i="22" s="1"/>
  <c r="H83" i="22"/>
  <c r="F83" i="22" s="1"/>
  <c r="E83" i="22" s="1"/>
  <c r="H162" i="22"/>
  <c r="F162" i="22" s="1"/>
  <c r="E162" i="22" s="1"/>
  <c r="H161" i="22"/>
  <c r="F161" i="22" s="1"/>
  <c r="E161" i="22" s="1"/>
  <c r="H171" i="22"/>
  <c r="F171" i="22" s="1"/>
  <c r="E171" i="22" s="1"/>
  <c r="H29" i="22"/>
  <c r="F29" i="22" s="1"/>
  <c r="E29" i="22" s="1"/>
  <c r="H26" i="22"/>
  <c r="F26" i="22" s="1"/>
  <c r="E26" i="22" s="1"/>
  <c r="H134" i="22"/>
  <c r="F134" i="22" s="1"/>
  <c r="E134" i="22" s="1"/>
  <c r="H82" i="22"/>
  <c r="F82" i="22" s="1"/>
  <c r="E82" i="22" s="1"/>
  <c r="H177" i="22"/>
  <c r="F177" i="22" s="1"/>
  <c r="E177" i="22" s="1"/>
  <c r="H190" i="22"/>
  <c r="F190" i="22" s="1"/>
  <c r="E190" i="22" s="1"/>
  <c r="H106" i="22"/>
  <c r="F106" i="22" s="1"/>
  <c r="E106" i="22" s="1"/>
  <c r="H50" i="22"/>
  <c r="F50" i="22" s="1"/>
  <c r="E50" i="22" s="1"/>
  <c r="H163" i="22"/>
  <c r="F163" i="22" s="1"/>
  <c r="E163" i="22" s="1"/>
  <c r="H88" i="22"/>
  <c r="F88" i="22" s="1"/>
  <c r="E88" i="22" s="1"/>
  <c r="H101" i="22"/>
  <c r="F101" i="22" s="1"/>
  <c r="E101" i="22" s="1"/>
  <c r="H183" i="22"/>
  <c r="F183" i="22" s="1"/>
  <c r="E183" i="22" s="1"/>
  <c r="H103" i="22"/>
  <c r="F103" i="22" s="1"/>
  <c r="E103" i="22" s="1"/>
  <c r="H180" i="22"/>
  <c r="F180" i="22" s="1"/>
  <c r="E180" i="22" s="1"/>
  <c r="H192" i="22"/>
  <c r="F192" i="22" s="1"/>
  <c r="E192" i="22" s="1"/>
  <c r="H153" i="22"/>
  <c r="F153" i="22" s="1"/>
  <c r="E153" i="22" s="1"/>
  <c r="H98" i="22"/>
  <c r="F98" i="22" s="1"/>
  <c r="E98" i="22" s="1"/>
  <c r="H129" i="22"/>
  <c r="F129" i="22" s="1"/>
  <c r="E129" i="22" s="1"/>
  <c r="H142" i="22"/>
  <c r="F142" i="22" s="1"/>
  <c r="E142" i="22" s="1"/>
  <c r="H116" i="22"/>
  <c r="F116" i="22" s="1"/>
  <c r="E116" i="22" s="1"/>
  <c r="H184" i="22"/>
  <c r="F184" i="22" s="1"/>
  <c r="E184" i="22" s="1"/>
  <c r="H105" i="22"/>
  <c r="F105" i="22" s="1"/>
  <c r="E105" i="22" s="1"/>
  <c r="H47" i="22"/>
  <c r="F47" i="22" s="1"/>
  <c r="E47" i="22" s="1"/>
  <c r="H187" i="22"/>
  <c r="F187" i="22" s="1"/>
  <c r="E187" i="22" s="1"/>
  <c r="H181" i="22"/>
  <c r="F181" i="22" s="1"/>
  <c r="E181" i="22" s="1"/>
  <c r="H124" i="22"/>
  <c r="F124" i="22" s="1"/>
  <c r="E124" i="22" s="1"/>
  <c r="H33" i="22"/>
  <c r="F33" i="22" s="1"/>
  <c r="E33" i="22" s="1"/>
  <c r="H145" i="22"/>
  <c r="F145" i="22" s="1"/>
  <c r="E145" i="22" s="1"/>
  <c r="H158" i="22"/>
  <c r="F158" i="22" s="1"/>
  <c r="E158" i="22" s="1"/>
  <c r="H199" i="22"/>
  <c r="F199" i="22" s="1"/>
  <c r="E199" i="22" s="1"/>
  <c r="H178" i="22"/>
  <c r="F178" i="22" s="1"/>
  <c r="E178" i="22" s="1"/>
  <c r="H72" i="22"/>
  <c r="F72" i="22" s="1"/>
  <c r="E72" i="22" s="1"/>
  <c r="H189" i="22"/>
  <c r="F189" i="22" s="1"/>
  <c r="E189" i="22" s="1"/>
  <c r="H172" i="22"/>
  <c r="F172" i="22" s="1"/>
  <c r="E172" i="22" s="1"/>
  <c r="H41" i="22"/>
  <c r="F41" i="22" s="1"/>
  <c r="E41" i="22" s="1"/>
  <c r="H150" i="22"/>
  <c r="F150" i="22" s="1"/>
  <c r="E150" i="22" s="1"/>
  <c r="H117" i="22"/>
  <c r="F117" i="22" s="1"/>
  <c r="E117" i="22" s="1"/>
  <c r="H193" i="22"/>
  <c r="F193" i="22" s="1"/>
  <c r="E193" i="22" s="1"/>
  <c r="H70" i="22"/>
  <c r="F70" i="22" s="1"/>
  <c r="E70" i="22" s="1"/>
  <c r="H56" i="22"/>
  <c r="F56" i="22" s="1"/>
  <c r="E56" i="22" s="1"/>
  <c r="H122" i="22"/>
  <c r="F122" i="22" s="1"/>
  <c r="E122" i="22" s="1"/>
  <c r="H40" i="22"/>
  <c r="F40" i="22" s="1"/>
  <c r="E40" i="22" s="1"/>
  <c r="H169" i="22"/>
  <c r="F169" i="22" s="1"/>
  <c r="E169" i="22" s="1"/>
  <c r="H166" i="22"/>
  <c r="F166" i="22" s="1"/>
  <c r="E166" i="22" s="1"/>
  <c r="H77" i="22"/>
  <c r="F77" i="22" s="1"/>
  <c r="E77" i="22" s="1"/>
  <c r="H152" i="22"/>
  <c r="F152" i="22" s="1"/>
  <c r="E152" i="22" s="1"/>
  <c r="H39" i="22"/>
  <c r="F39" i="22" s="1"/>
  <c r="E39" i="22" s="1"/>
  <c r="H114" i="22"/>
  <c r="F114" i="22" s="1"/>
  <c r="E114" i="22" s="1"/>
  <c r="H32" i="22"/>
  <c r="F32" i="22" s="1"/>
  <c r="E32" i="22" s="1"/>
  <c r="H12" i="22"/>
  <c r="F12" i="22" s="1"/>
  <c r="E12" i="22" s="1"/>
  <c r="H6" i="22"/>
  <c r="F6" i="22" s="1"/>
  <c r="E6" i="22" s="1"/>
  <c r="AQ164" i="2"/>
  <c r="AQ54" i="2"/>
  <c r="AQ42" i="2"/>
  <c r="AQ70" i="2"/>
  <c r="AQ32" i="2"/>
  <c r="C201" i="26"/>
  <c r="AQ112" i="2"/>
  <c r="AQ38" i="2"/>
  <c r="AQ182" i="2"/>
  <c r="AQ26" i="2"/>
  <c r="AQ176" i="2"/>
  <c r="AQ27" i="2"/>
  <c r="H3" i="2"/>
  <c r="AQ188" i="2"/>
  <c r="AQ67" i="2"/>
  <c r="AQ98" i="2"/>
  <c r="AQ53" i="2"/>
  <c r="AQ158" i="2"/>
  <c r="AQ40" i="2"/>
  <c r="AQ36" i="2"/>
  <c r="AQ72" i="2"/>
  <c r="AQ116" i="2"/>
  <c r="AQ92" i="2"/>
  <c r="AQ43" i="2"/>
  <c r="AQ194" i="2"/>
  <c r="AQ71" i="2"/>
  <c r="AQ144" i="2"/>
  <c r="AQ93" i="2"/>
  <c r="AQ132" i="2"/>
  <c r="AQ99" i="2"/>
  <c r="AX58" i="2"/>
  <c r="AY58" i="2" s="1"/>
  <c r="AZ58" i="2"/>
  <c r="BA58" i="2" s="1"/>
  <c r="AX75" i="2"/>
  <c r="AZ75" i="2"/>
  <c r="AX105" i="2"/>
  <c r="AY105" i="2" s="1"/>
  <c r="AZ105" i="2"/>
  <c r="BA105" i="2" s="1"/>
  <c r="AX4" i="2"/>
  <c r="AY4" i="2" s="1"/>
  <c r="AX6" i="2"/>
  <c r="AG25" i="2"/>
  <c r="AG4" i="2"/>
  <c r="AH4" i="2" s="1"/>
  <c r="AG6" i="2"/>
  <c r="AG158" i="2"/>
  <c r="AG188" i="2"/>
  <c r="AG55" i="2"/>
  <c r="AG93" i="2"/>
  <c r="AG54" i="2"/>
  <c r="AG44" i="2"/>
  <c r="AG99" i="2"/>
  <c r="AG35" i="2"/>
  <c r="AG112" i="2"/>
  <c r="AG194" i="2"/>
  <c r="AG26" i="2"/>
  <c r="AG46" i="2"/>
  <c r="AG116" i="2"/>
  <c r="AG68" i="2"/>
  <c r="AG170" i="2"/>
  <c r="AG148" i="2"/>
  <c r="AG144" i="2"/>
  <c r="AG197" i="2"/>
  <c r="AG164" i="2"/>
  <c r="AG42" i="2"/>
  <c r="AG134" i="2"/>
  <c r="AG69" i="2"/>
  <c r="AG33" i="2"/>
  <c r="AG103" i="2"/>
  <c r="AG47" i="2"/>
  <c r="AG131" i="2"/>
  <c r="AG191" i="2"/>
  <c r="AG94" i="2"/>
  <c r="AG32" i="2"/>
  <c r="AG53" i="2"/>
  <c r="AG37" i="2"/>
  <c r="AG39" i="2"/>
  <c r="AG70" i="2"/>
  <c r="AG98" i="2"/>
  <c r="AG91" i="2"/>
  <c r="AG120" i="2"/>
  <c r="AG149" i="2"/>
  <c r="AG40" i="2"/>
  <c r="AG176" i="2"/>
  <c r="AG67" i="2"/>
  <c r="AG38" i="2"/>
  <c r="BG75" i="2"/>
  <c r="AG75" i="2"/>
  <c r="AG182" i="2"/>
  <c r="AG185" i="2"/>
  <c r="AG28" i="2"/>
  <c r="AG90" i="2"/>
  <c r="AG45" i="2"/>
  <c r="AG179" i="2"/>
  <c r="AG36" i="2"/>
  <c r="AG104" i="2"/>
  <c r="AG111" i="2"/>
  <c r="AG71" i="2"/>
  <c r="AG110" i="2"/>
  <c r="AG167" i="2"/>
  <c r="BG105" i="2"/>
  <c r="AG105" i="2"/>
  <c r="AH105" i="2" s="1"/>
  <c r="AG72" i="2"/>
  <c r="AG161" i="2"/>
  <c r="AG29" i="2"/>
  <c r="AG31" i="2"/>
  <c r="AG139" i="2"/>
  <c r="AG113" i="2"/>
  <c r="AG140" i="2"/>
  <c r="AG27" i="2"/>
  <c r="AG132" i="2"/>
  <c r="AG43" i="2"/>
  <c r="AG41" i="2"/>
  <c r="AG89" i="2"/>
  <c r="AG92" i="2"/>
  <c r="BG58" i="2"/>
  <c r="AG58" i="2"/>
  <c r="AH58" i="2" s="1"/>
  <c r="AG30" i="2"/>
  <c r="AG173" i="2"/>
  <c r="AG34" i="2"/>
  <c r="AG133" i="2"/>
  <c r="BG4" i="2"/>
  <c r="BG6" i="2"/>
  <c r="BG25" i="2"/>
  <c r="BG54" i="2"/>
  <c r="BG44" i="2"/>
  <c r="BG99" i="2"/>
  <c r="BG158" i="2"/>
  <c r="BG188" i="2"/>
  <c r="BG55" i="2"/>
  <c r="BG194" i="2"/>
  <c r="BG93" i="2"/>
  <c r="BG26" i="2"/>
  <c r="BG46" i="2"/>
  <c r="BG116" i="2"/>
  <c r="BG68" i="2"/>
  <c r="BG170" i="2"/>
  <c r="BG148" i="2"/>
  <c r="BG144" i="2"/>
  <c r="BG197" i="2"/>
  <c r="BG164" i="2"/>
  <c r="BG42" i="2"/>
  <c r="BG134" i="2"/>
  <c r="BG69" i="2"/>
  <c r="BG33" i="2"/>
  <c r="BG103" i="2"/>
  <c r="BG47" i="2"/>
  <c r="BG131" i="2"/>
  <c r="BG191" i="2"/>
  <c r="BG94" i="2"/>
  <c r="BG32" i="2"/>
  <c r="BG53" i="2"/>
  <c r="BG37" i="2"/>
  <c r="BG39" i="2"/>
  <c r="BG70" i="2"/>
  <c r="BG98" i="2"/>
  <c r="BG35" i="2"/>
  <c r="BG91" i="2"/>
  <c r="BG120" i="2"/>
  <c r="BG149" i="2"/>
  <c r="BG40" i="2"/>
  <c r="BG176" i="2"/>
  <c r="BG67" i="2"/>
  <c r="BG38" i="2"/>
  <c r="BG182" i="2"/>
  <c r="BG185" i="2"/>
  <c r="BG28" i="2"/>
  <c r="BG90" i="2"/>
  <c r="BG45" i="2"/>
  <c r="BG179" i="2"/>
  <c r="BG36" i="2"/>
  <c r="BG104" i="2"/>
  <c r="BG111" i="2"/>
  <c r="BG71" i="2"/>
  <c r="BG110" i="2"/>
  <c r="BG167" i="2"/>
  <c r="BG72" i="2"/>
  <c r="BG161" i="2"/>
  <c r="BG29" i="2"/>
  <c r="BG31" i="2"/>
  <c r="BG139" i="2"/>
  <c r="BG113" i="2"/>
  <c r="BG140" i="2"/>
  <c r="BG27" i="2"/>
  <c r="BG132" i="2"/>
  <c r="BG43" i="2"/>
  <c r="BG41" i="2"/>
  <c r="BG89" i="2"/>
  <c r="BG92" i="2"/>
  <c r="BG112" i="2"/>
  <c r="BG30" i="2"/>
  <c r="BG173" i="2"/>
  <c r="BG34" i="2"/>
  <c r="BG133" i="2"/>
  <c r="J3" i="2"/>
  <c r="M2" i="2"/>
  <c r="J2" i="2" s="1"/>
  <c r="BB179" i="2"/>
  <c r="BB135" i="2"/>
  <c r="BB141" i="2"/>
  <c r="BB178" i="2"/>
  <c r="BB170" i="2"/>
  <c r="BB155" i="2"/>
  <c r="BB150" i="2"/>
  <c r="BB194" i="2"/>
  <c r="BB184" i="2"/>
  <c r="BB154" i="2"/>
  <c r="BB193" i="2"/>
  <c r="BB114" i="2"/>
  <c r="BB140" i="2"/>
  <c r="BB166" i="2"/>
  <c r="J117" i="2"/>
  <c r="BB153" i="2"/>
  <c r="BB116" i="2"/>
  <c r="BB183" i="2"/>
  <c r="BB151" i="2"/>
  <c r="BB198" i="2"/>
  <c r="BB185" i="2"/>
  <c r="BB6" i="2"/>
  <c r="BB192" i="2"/>
  <c r="BB137" i="2"/>
  <c r="BB152" i="2"/>
  <c r="BB115" i="2"/>
  <c r="AD58" i="2"/>
  <c r="AE58" i="2" s="1"/>
  <c r="AF58" i="2" s="1"/>
  <c r="J61" i="22" s="1"/>
  <c r="AW58" i="2"/>
  <c r="AD105" i="2"/>
  <c r="AE105" i="2" s="1"/>
  <c r="AF105" i="2" s="1"/>
  <c r="J108" i="22" s="1"/>
  <c r="AW105" i="2"/>
  <c r="AW4" i="2"/>
  <c r="AD4" i="2"/>
  <c r="AE4" i="2" s="1"/>
  <c r="AF4" i="2" s="1"/>
  <c r="J7" i="22" s="1"/>
  <c r="BA4" i="2"/>
  <c r="AJ2" i="2"/>
  <c r="J4" i="26"/>
  <c r="R4" i="2"/>
  <c r="R7" i="2"/>
  <c r="R9" i="2"/>
  <c r="R10" i="2"/>
  <c r="R5" i="2"/>
  <c r="R8" i="2"/>
  <c r="R6" i="2"/>
  <c r="AA6" i="2"/>
  <c r="AA75" i="2"/>
  <c r="R2" i="2"/>
  <c r="R3" i="2"/>
  <c r="BD2" i="2"/>
  <c r="V4" i="2"/>
  <c r="V111" i="2"/>
  <c r="T197" i="2"/>
  <c r="T104" i="2"/>
  <c r="V107" i="2"/>
  <c r="T106" i="2"/>
  <c r="T189" i="2"/>
  <c r="T105" i="2"/>
  <c r="T102" i="2"/>
  <c r="T4" i="2"/>
  <c r="V104" i="2"/>
  <c r="V108" i="2"/>
  <c r="V110" i="2"/>
  <c r="T107" i="2"/>
  <c r="T110" i="2"/>
  <c r="V109" i="2"/>
  <c r="T103" i="2"/>
  <c r="T111" i="2"/>
  <c r="T108" i="2"/>
  <c r="V105" i="2"/>
  <c r="T58" i="2"/>
  <c r="V106" i="2"/>
  <c r="T109" i="2"/>
  <c r="V58" i="2"/>
  <c r="V196" i="2"/>
  <c r="BB7" i="2" l="1"/>
  <c r="BB22" i="2"/>
  <c r="BB113" i="2"/>
  <c r="BB30" i="2"/>
  <c r="BB16" i="2"/>
  <c r="BB82" i="2"/>
  <c r="J107" i="26"/>
  <c r="BB175" i="2"/>
  <c r="BB29" i="2"/>
  <c r="BB49" i="2"/>
  <c r="BB48" i="2"/>
  <c r="BB5" i="2"/>
  <c r="J16" i="26"/>
  <c r="J8" i="26"/>
  <c r="J25" i="26"/>
  <c r="BB171" i="2"/>
  <c r="J11" i="26"/>
  <c r="BB47" i="2"/>
  <c r="BB126" i="2"/>
  <c r="BB180" i="2"/>
  <c r="BB104" i="2"/>
  <c r="BB197" i="2"/>
  <c r="R26" i="2"/>
  <c r="BB186" i="2"/>
  <c r="BB24" i="2"/>
  <c r="BB89" i="2"/>
  <c r="BB46" i="2"/>
  <c r="BB91" i="2"/>
  <c r="BB157" i="2"/>
  <c r="BB38" i="2"/>
  <c r="BB187" i="2"/>
  <c r="BB121" i="2"/>
  <c r="BB93" i="2"/>
  <c r="BB118" i="2"/>
  <c r="BB45" i="2"/>
  <c r="R32" i="2"/>
  <c r="J18" i="26"/>
  <c r="J99" i="26"/>
  <c r="R27" i="2"/>
  <c r="J67" i="26"/>
  <c r="J87" i="26"/>
  <c r="J32" i="26"/>
  <c r="R30" i="2"/>
  <c r="J7" i="26"/>
  <c r="J14" i="26"/>
  <c r="J125" i="26"/>
  <c r="BB33" i="2"/>
  <c r="R21" i="2"/>
  <c r="J27" i="26"/>
  <c r="J6" i="26"/>
  <c r="J30" i="26"/>
  <c r="J17" i="26"/>
  <c r="J21" i="26"/>
  <c r="J10" i="26"/>
  <c r="J9" i="26"/>
  <c r="J20" i="26"/>
  <c r="J28" i="26"/>
  <c r="R16" i="2"/>
  <c r="J24" i="26"/>
  <c r="J12" i="26"/>
  <c r="J26" i="26"/>
  <c r="J81" i="26"/>
  <c r="J3" i="26"/>
  <c r="BB26" i="2"/>
  <c r="BB66" i="2"/>
  <c r="R31" i="2"/>
  <c r="J33" i="26"/>
  <c r="J19" i="26"/>
  <c r="BB41" i="2"/>
  <c r="R24" i="2"/>
  <c r="J5" i="26"/>
  <c r="J127" i="26"/>
  <c r="J92" i="26"/>
  <c r="BB42" i="2"/>
  <c r="BB9" i="2"/>
  <c r="BB31" i="2"/>
  <c r="BB25" i="2"/>
  <c r="J79" i="26"/>
  <c r="J63" i="26"/>
  <c r="R12" i="2"/>
  <c r="J51" i="26"/>
  <c r="J31" i="26"/>
  <c r="BB10" i="2"/>
  <c r="R11" i="2"/>
  <c r="J29" i="26"/>
  <c r="J77" i="26"/>
  <c r="J34" i="26"/>
  <c r="J13" i="26"/>
  <c r="BB98" i="2"/>
  <c r="J15" i="26"/>
  <c r="J106" i="26"/>
  <c r="J22" i="26"/>
  <c r="J42" i="26"/>
  <c r="J23" i="26"/>
  <c r="BB51" i="2"/>
  <c r="R96" i="2"/>
  <c r="R71" i="2"/>
  <c r="J118" i="26"/>
  <c r="J76" i="26"/>
  <c r="J88" i="26"/>
  <c r="J66" i="26"/>
  <c r="J98" i="26"/>
  <c r="J109" i="26"/>
  <c r="J121" i="26"/>
  <c r="J83" i="26"/>
  <c r="J61" i="26"/>
  <c r="J75" i="26"/>
  <c r="J101" i="26"/>
  <c r="J116" i="26"/>
  <c r="R39" i="2"/>
  <c r="J54" i="26"/>
  <c r="J94" i="26"/>
  <c r="J84" i="26"/>
  <c r="J114" i="26"/>
  <c r="J74" i="26"/>
  <c r="J49" i="26"/>
  <c r="J110" i="26"/>
  <c r="BB27" i="2"/>
  <c r="BB11" i="2"/>
  <c r="R33" i="2"/>
  <c r="J96" i="26"/>
  <c r="J47" i="26"/>
  <c r="J108" i="26"/>
  <c r="J123" i="26"/>
  <c r="J43" i="26"/>
  <c r="BB44" i="2"/>
  <c r="J97" i="26"/>
  <c r="J91" i="26"/>
  <c r="J117" i="26"/>
  <c r="J86" i="26"/>
  <c r="J41" i="26"/>
  <c r="J56" i="26"/>
  <c r="J113" i="26"/>
  <c r="J115" i="26"/>
  <c r="J58" i="26"/>
  <c r="J46" i="26"/>
  <c r="J103" i="26"/>
  <c r="J71" i="26"/>
  <c r="J50" i="26"/>
  <c r="J90" i="26"/>
  <c r="J36" i="26"/>
  <c r="J104" i="26"/>
  <c r="J102" i="26"/>
  <c r="J124" i="26"/>
  <c r="J89" i="26"/>
  <c r="J48" i="26"/>
  <c r="J68" i="26"/>
  <c r="J120" i="26"/>
  <c r="R42" i="2"/>
  <c r="J37" i="26"/>
  <c r="J35" i="26"/>
  <c r="J57" i="26"/>
  <c r="J192" i="26"/>
  <c r="J126" i="26"/>
  <c r="J53" i="26"/>
  <c r="BB125" i="2"/>
  <c r="R41" i="2"/>
  <c r="J93" i="26"/>
  <c r="J105" i="26"/>
  <c r="J131" i="26"/>
  <c r="J128" i="26"/>
  <c r="J60" i="26"/>
  <c r="J72" i="26"/>
  <c r="BB18" i="2"/>
  <c r="R136" i="2"/>
  <c r="J38" i="26"/>
  <c r="J65" i="26"/>
  <c r="J62" i="26"/>
  <c r="J129" i="26"/>
  <c r="J112" i="26"/>
  <c r="J153" i="26"/>
  <c r="R37" i="2"/>
  <c r="J100" i="26"/>
  <c r="J186" i="26"/>
  <c r="J69" i="26"/>
  <c r="J45" i="26"/>
  <c r="J82" i="26"/>
  <c r="BB87" i="2"/>
  <c r="BB39" i="2"/>
  <c r="J130" i="26"/>
  <c r="J80" i="26"/>
  <c r="J78" i="26"/>
  <c r="J122" i="26"/>
  <c r="J70" i="26"/>
  <c r="J119" i="26"/>
  <c r="J44" i="26"/>
  <c r="J171" i="26"/>
  <c r="J64" i="26"/>
  <c r="J55" i="26"/>
  <c r="J111" i="26"/>
  <c r="J52" i="26"/>
  <c r="J85" i="26"/>
  <c r="J95" i="26"/>
  <c r="BB145" i="2"/>
  <c r="BB21" i="2"/>
  <c r="BB99" i="2"/>
  <c r="R34" i="2"/>
  <c r="J40" i="26"/>
  <c r="J73" i="26"/>
  <c r="J59" i="26"/>
  <c r="J39" i="26"/>
  <c r="BB101" i="2"/>
  <c r="BB36" i="2"/>
  <c r="BB14" i="2"/>
  <c r="BB162" i="2"/>
  <c r="R101" i="2"/>
  <c r="R175" i="2"/>
  <c r="R140" i="2"/>
  <c r="R195" i="2"/>
  <c r="J145" i="26"/>
  <c r="J174" i="26"/>
  <c r="J194" i="26"/>
  <c r="J159" i="26"/>
  <c r="BB13" i="2"/>
  <c r="R157" i="2"/>
  <c r="R150" i="2"/>
  <c r="R153" i="2"/>
  <c r="R177" i="2"/>
  <c r="R135" i="2"/>
  <c r="J155" i="26"/>
  <c r="R82" i="2"/>
  <c r="R80" i="2"/>
  <c r="R121" i="2"/>
  <c r="R142" i="2"/>
  <c r="R198" i="2"/>
  <c r="J182" i="26"/>
  <c r="J189" i="26"/>
  <c r="J198" i="26"/>
  <c r="R196" i="2"/>
  <c r="R68" i="2"/>
  <c r="R197" i="2"/>
  <c r="R176" i="2"/>
  <c r="J133" i="26"/>
  <c r="J143" i="26"/>
  <c r="J178" i="26"/>
  <c r="J152" i="26"/>
  <c r="J134" i="26"/>
  <c r="R115" i="2"/>
  <c r="R133" i="2"/>
  <c r="R84" i="2"/>
  <c r="R88" i="2"/>
  <c r="J166" i="26"/>
  <c r="R47" i="2"/>
  <c r="R129" i="2"/>
  <c r="R180" i="2"/>
  <c r="J132" i="26"/>
  <c r="R76" i="2"/>
  <c r="R53" i="2"/>
  <c r="J181" i="26"/>
  <c r="J175" i="26"/>
  <c r="R116" i="2"/>
  <c r="R134" i="2"/>
  <c r="R102" i="2"/>
  <c r="R67" i="2"/>
  <c r="J154" i="26"/>
  <c r="R152" i="2"/>
  <c r="R143" i="2"/>
  <c r="R131" i="2"/>
  <c r="R179" i="2"/>
  <c r="J160" i="26"/>
  <c r="J169" i="26"/>
  <c r="R65" i="2"/>
  <c r="R74" i="2"/>
  <c r="R186" i="2"/>
  <c r="R48" i="2"/>
  <c r="J147" i="26"/>
  <c r="J170" i="26"/>
  <c r="R154" i="2"/>
  <c r="R188" i="2"/>
  <c r="R190" i="2"/>
  <c r="R155" i="2"/>
  <c r="J157" i="26"/>
  <c r="J138" i="26"/>
  <c r="J165" i="26"/>
  <c r="R112" i="2"/>
  <c r="R165" i="2"/>
  <c r="R86" i="2"/>
  <c r="R123" i="2"/>
  <c r="R73" i="2"/>
  <c r="J167" i="26"/>
  <c r="J158" i="26"/>
  <c r="R132" i="2"/>
  <c r="R89" i="2"/>
  <c r="R148" i="2"/>
  <c r="R172" i="2"/>
  <c r="J144" i="26"/>
  <c r="R167" i="2"/>
  <c r="R54" i="2"/>
  <c r="R62" i="2"/>
  <c r="R127" i="2"/>
  <c r="J164" i="26"/>
  <c r="J141" i="26"/>
  <c r="J172" i="26"/>
  <c r="R147" i="2"/>
  <c r="R55" i="2"/>
  <c r="R59" i="2"/>
  <c r="R75" i="2"/>
  <c r="J161" i="26"/>
  <c r="R83" i="2"/>
  <c r="R160" i="2"/>
  <c r="R185" i="2"/>
  <c r="R92" i="2"/>
  <c r="R105" i="2"/>
  <c r="R63" i="2"/>
  <c r="R35" i="2"/>
  <c r="R79" i="2"/>
  <c r="R69" i="2"/>
  <c r="R72" i="2"/>
  <c r="R46" i="2"/>
  <c r="R57" i="2"/>
  <c r="R106" i="2"/>
  <c r="R120" i="2"/>
  <c r="R113" i="2"/>
  <c r="R145" i="2"/>
  <c r="R169" i="2"/>
  <c r="R58" i="2"/>
  <c r="J137" i="26"/>
  <c r="R19" i="2"/>
  <c r="J191" i="26"/>
  <c r="R108" i="2"/>
  <c r="R119" i="2"/>
  <c r="R170" i="2"/>
  <c r="R77" i="2"/>
  <c r="R13" i="2"/>
  <c r="R110" i="2"/>
  <c r="R44" i="2"/>
  <c r="R111" i="2"/>
  <c r="R163" i="2"/>
  <c r="R182" i="2"/>
  <c r="R70" i="2"/>
  <c r="R114" i="2"/>
  <c r="J188" i="26"/>
  <c r="J196" i="26"/>
  <c r="J199" i="26"/>
  <c r="J179" i="26"/>
  <c r="J173" i="26"/>
  <c r="J176" i="26"/>
  <c r="J135" i="26"/>
  <c r="R189" i="2"/>
  <c r="R100" i="2"/>
  <c r="R159" i="2"/>
  <c r="R118" i="2"/>
  <c r="R94" i="2"/>
  <c r="R178" i="2"/>
  <c r="R174" i="2"/>
  <c r="R137" i="2"/>
  <c r="R122" i="2"/>
  <c r="R141" i="2"/>
  <c r="R85" i="2"/>
  <c r="R97" i="2"/>
  <c r="J177" i="26"/>
  <c r="R166" i="2"/>
  <c r="R146" i="2"/>
  <c r="R93" i="2"/>
  <c r="R162" i="2"/>
  <c r="R25" i="2"/>
  <c r="R187" i="2"/>
  <c r="R171" i="2"/>
  <c r="R28" i="2"/>
  <c r="R193" i="2"/>
  <c r="R151" i="2"/>
  <c r="R23" i="2"/>
  <c r="J195" i="26"/>
  <c r="J190" i="26"/>
  <c r="J180" i="26"/>
  <c r="J183" i="26"/>
  <c r="J146" i="26"/>
  <c r="R183" i="2"/>
  <c r="R90" i="2"/>
  <c r="R99" i="2"/>
  <c r="R199" i="2"/>
  <c r="R164" i="2"/>
  <c r="R126" i="2"/>
  <c r="R66" i="2"/>
  <c r="R38" i="2"/>
  <c r="R173" i="2"/>
  <c r="R14" i="2"/>
  <c r="R51" i="2"/>
  <c r="R36" i="2"/>
  <c r="J168" i="26"/>
  <c r="J148" i="26"/>
  <c r="J151" i="26"/>
  <c r="J139" i="26"/>
  <c r="R22" i="2"/>
  <c r="R168" i="2"/>
  <c r="R95" i="2"/>
  <c r="R138" i="2"/>
  <c r="R104" i="2"/>
  <c r="R156" i="2"/>
  <c r="R103" i="2"/>
  <c r="R18" i="2"/>
  <c r="R181" i="2"/>
  <c r="R45" i="2"/>
  <c r="R29" i="2"/>
  <c r="R158" i="2"/>
  <c r="J185" i="26"/>
  <c r="J197" i="26"/>
  <c r="J184" i="26"/>
  <c r="R139" i="2"/>
  <c r="R64" i="2"/>
  <c r="R130" i="2"/>
  <c r="R43" i="2"/>
  <c r="R81" i="2"/>
  <c r="R144" i="2"/>
  <c r="J193" i="26"/>
  <c r="J187" i="26"/>
  <c r="J149" i="26"/>
  <c r="R56" i="2"/>
  <c r="R98" i="2"/>
  <c r="R194" i="2"/>
  <c r="R125" i="2"/>
  <c r="J142" i="26"/>
  <c r="J162" i="26"/>
  <c r="R20" i="2"/>
  <c r="R87" i="2"/>
  <c r="R61" i="2"/>
  <c r="R117" i="2"/>
  <c r="R191" i="2"/>
  <c r="R40" i="2"/>
  <c r="R17" i="2"/>
  <c r="R15" i="2"/>
  <c r="R184" i="2"/>
  <c r="R50" i="2"/>
  <c r="R78" i="2"/>
  <c r="R107" i="2"/>
  <c r="J150" i="26"/>
  <c r="R124" i="2"/>
  <c r="R161" i="2"/>
  <c r="R128" i="2"/>
  <c r="R192" i="2"/>
  <c r="R60" i="2"/>
  <c r="R149" i="2"/>
  <c r="R109" i="2"/>
  <c r="R91" i="2"/>
  <c r="R49" i="2"/>
  <c r="R52" i="2"/>
  <c r="J140" i="26"/>
  <c r="J136" i="26"/>
  <c r="J156" i="26"/>
  <c r="J163" i="26"/>
  <c r="N3" i="2"/>
  <c r="N170" i="2"/>
  <c r="N199" i="2"/>
  <c r="N124" i="2"/>
  <c r="N123" i="2"/>
  <c r="N56" i="2"/>
  <c r="N135" i="2"/>
  <c r="N128" i="2"/>
  <c r="N137" i="2"/>
  <c r="N15" i="2"/>
  <c r="N142" i="2"/>
  <c r="N53" i="2"/>
  <c r="N30" i="2"/>
  <c r="N148" i="2"/>
  <c r="N181" i="2"/>
  <c r="N180" i="2"/>
  <c r="N103" i="2"/>
  <c r="N98" i="2"/>
  <c r="N44" i="2"/>
  <c r="N46" i="2"/>
  <c r="N17" i="2"/>
  <c r="N118" i="2"/>
  <c r="N70" i="2"/>
  <c r="N193" i="2"/>
  <c r="N9" i="2"/>
  <c r="N115" i="2"/>
  <c r="N169" i="2"/>
  <c r="N14" i="2"/>
  <c r="N84" i="2"/>
  <c r="N47" i="2"/>
  <c r="N41" i="2"/>
  <c r="N92" i="2"/>
  <c r="N16" i="2"/>
  <c r="N194" i="2"/>
  <c r="N76" i="2"/>
  <c r="N109" i="2"/>
  <c r="N32" i="2"/>
  <c r="N58" i="2"/>
  <c r="N22" i="2"/>
  <c r="N132" i="2"/>
  <c r="N165" i="2"/>
  <c r="N51" i="2"/>
  <c r="N156" i="2"/>
  <c r="N80" i="2"/>
  <c r="N138" i="2"/>
  <c r="N130" i="2"/>
  <c r="N79" i="2"/>
  <c r="N82" i="2"/>
  <c r="N143" i="2"/>
  <c r="N37" i="2"/>
  <c r="N4" i="2"/>
  <c r="N50" i="2"/>
  <c r="N20" i="2"/>
  <c r="N36" i="2"/>
  <c r="N140" i="2"/>
  <c r="N95" i="2"/>
  <c r="N74" i="2"/>
  <c r="N159" i="2"/>
  <c r="N146" i="2"/>
  <c r="N179" i="2"/>
  <c r="N24" i="2"/>
  <c r="N121" i="2"/>
  <c r="N75" i="2"/>
  <c r="N94" i="2"/>
  <c r="N48" i="2"/>
  <c r="N113" i="2"/>
  <c r="N175" i="2"/>
  <c r="N112" i="2"/>
  <c r="N25" i="2"/>
  <c r="N38" i="2"/>
  <c r="N67" i="2"/>
  <c r="N117" i="2"/>
  <c r="N88" i="2"/>
  <c r="N106" i="2"/>
  <c r="N164" i="2"/>
  <c r="N87" i="2"/>
  <c r="N11" i="2"/>
  <c r="N197" i="2"/>
  <c r="N126" i="2"/>
  <c r="N31" i="2"/>
  <c r="N83" i="2"/>
  <c r="N64" i="2"/>
  <c r="N136" i="2"/>
  <c r="N151" i="2"/>
  <c r="N116" i="2"/>
  <c r="N33" i="2"/>
  <c r="N187" i="2"/>
  <c r="N101" i="2"/>
  <c r="N134" i="2"/>
  <c r="N144" i="2"/>
  <c r="N184" i="2"/>
  <c r="N93" i="2"/>
  <c r="N39" i="2"/>
  <c r="N8" i="2"/>
  <c r="N157" i="2"/>
  <c r="N161" i="2"/>
  <c r="N65" i="2"/>
  <c r="N29" i="2"/>
  <c r="N71" i="2"/>
  <c r="N2" i="2"/>
  <c r="N23" i="2"/>
  <c r="N189" i="2"/>
  <c r="N153" i="2"/>
  <c r="N62" i="2"/>
  <c r="N12" i="2"/>
  <c r="N5" i="2"/>
  <c r="N176" i="2"/>
  <c r="N52" i="2"/>
  <c r="N155" i="2"/>
  <c r="N119" i="2"/>
  <c r="N168" i="2"/>
  <c r="N188" i="2"/>
  <c r="N78" i="2"/>
  <c r="N110" i="2"/>
  <c r="N85" i="2"/>
  <c r="N163" i="2"/>
  <c r="N61" i="2"/>
  <c r="N171" i="2"/>
  <c r="N49" i="2"/>
  <c r="N196" i="2"/>
  <c r="N167" i="2"/>
  <c r="N122" i="2"/>
  <c r="N178" i="2"/>
  <c r="N54" i="2"/>
  <c r="N6" i="2"/>
  <c r="N173" i="2"/>
  <c r="N147" i="2"/>
  <c r="N34" i="2"/>
  <c r="N21" i="2"/>
  <c r="N152" i="2"/>
  <c r="N145" i="2"/>
  <c r="N192" i="2"/>
  <c r="N100" i="2"/>
  <c r="N154" i="2"/>
  <c r="N186" i="2"/>
  <c r="N97" i="2"/>
  <c r="N69" i="2"/>
  <c r="N131" i="2"/>
  <c r="N133" i="2"/>
  <c r="N107" i="2"/>
  <c r="N150" i="2"/>
  <c r="N174" i="2"/>
  <c r="N40" i="2"/>
  <c r="N96" i="2"/>
  <c r="N183" i="2"/>
  <c r="N190" i="2"/>
  <c r="N160" i="2"/>
  <c r="N28" i="2"/>
  <c r="N108" i="2"/>
  <c r="N42" i="2"/>
  <c r="N26" i="2"/>
  <c r="N27" i="2"/>
  <c r="N127" i="2"/>
  <c r="N182" i="2"/>
  <c r="N19" i="2"/>
  <c r="N35" i="2"/>
  <c r="N91" i="2"/>
  <c r="N59" i="2"/>
  <c r="N195" i="2"/>
  <c r="N18" i="2"/>
  <c r="N162" i="2"/>
  <c r="N129" i="2"/>
  <c r="N81" i="2"/>
  <c r="N99" i="2"/>
  <c r="N172" i="2"/>
  <c r="N141" i="2"/>
  <c r="N73" i="2"/>
  <c r="N77" i="2"/>
  <c r="N66" i="2"/>
  <c r="N158" i="2"/>
  <c r="N111" i="2"/>
  <c r="N10" i="2"/>
  <c r="N7" i="2"/>
  <c r="N166" i="2"/>
  <c r="N191" i="2"/>
  <c r="N104" i="2"/>
  <c r="N90" i="2"/>
  <c r="N114" i="2"/>
  <c r="N120" i="2"/>
  <c r="N55" i="2"/>
  <c r="N57" i="2"/>
  <c r="N139" i="2"/>
  <c r="N177" i="2"/>
  <c r="N125" i="2"/>
  <c r="N68" i="2"/>
  <c r="N63" i="2"/>
  <c r="N198" i="2"/>
  <c r="N89" i="2"/>
  <c r="N43" i="2"/>
  <c r="N13" i="2"/>
  <c r="N149" i="2"/>
  <c r="N45" i="2"/>
  <c r="N86" i="2"/>
  <c r="N102" i="2"/>
  <c r="N72" i="2"/>
  <c r="N185" i="2"/>
  <c r="N60" i="2"/>
  <c r="N105" i="2"/>
  <c r="AV6" i="2"/>
  <c r="AV75" i="2"/>
  <c r="Z6" i="2"/>
  <c r="AD75" i="2"/>
  <c r="AE75" i="2" s="1"/>
  <c r="AW75" i="2"/>
  <c r="AD6" i="2"/>
  <c r="AE6" i="2" s="1"/>
  <c r="AW6" i="2"/>
  <c r="AS75" i="2"/>
  <c r="AS6" i="2"/>
  <c r="Z75" i="2"/>
  <c r="AF6" i="2" l="1"/>
  <c r="AT75" i="2"/>
  <c r="AH6" i="2"/>
  <c r="AT6" i="2"/>
  <c r="AF75" i="2"/>
  <c r="AH75" i="2"/>
  <c r="T119" i="2"/>
  <c r="T144" i="2"/>
  <c r="T194" i="2"/>
  <c r="T43" i="2"/>
  <c r="V22" i="2"/>
  <c r="T155" i="2"/>
  <c r="V194" i="2"/>
  <c r="V82" i="2"/>
  <c r="V103" i="2"/>
  <c r="V7" i="2"/>
  <c r="V122" i="2"/>
  <c r="T99" i="2"/>
  <c r="T153" i="2"/>
  <c r="V179" i="2"/>
  <c r="V184" i="2"/>
  <c r="T158" i="2"/>
  <c r="T80" i="2"/>
  <c r="T75" i="2"/>
  <c r="V74" i="2"/>
  <c r="T76" i="2"/>
  <c r="V94" i="2"/>
  <c r="V150" i="2"/>
  <c r="V69" i="2"/>
  <c r="V12" i="2"/>
  <c r="T171" i="2"/>
  <c r="V190" i="2"/>
  <c r="V139" i="2"/>
  <c r="T54" i="2"/>
  <c r="V26" i="2"/>
  <c r="V63" i="2"/>
  <c r="T129" i="2"/>
  <c r="V137" i="2"/>
  <c r="V145" i="2"/>
  <c r="T140" i="2"/>
  <c r="T122" i="2"/>
  <c r="T181" i="2"/>
  <c r="V27" i="2"/>
  <c r="V70" i="2"/>
  <c r="T113" i="2"/>
  <c r="V56" i="2"/>
  <c r="T20" i="2"/>
  <c r="V182" i="2"/>
  <c r="V169" i="2"/>
  <c r="T135" i="2"/>
  <c r="T66" i="2"/>
  <c r="T112" i="2"/>
  <c r="T173" i="2"/>
  <c r="T127" i="2"/>
  <c r="V50" i="2"/>
  <c r="T97" i="2"/>
  <c r="V153" i="2"/>
  <c r="T86" i="2"/>
  <c r="T26" i="2"/>
  <c r="V79" i="2"/>
  <c r="V197" i="2"/>
  <c r="T169" i="2"/>
  <c r="T38" i="2"/>
  <c r="T60" i="2"/>
  <c r="V80" i="2"/>
  <c r="T182" i="2"/>
  <c r="T185" i="2"/>
  <c r="T142" i="2"/>
  <c r="V15" i="2"/>
  <c r="V59" i="2"/>
  <c r="T61" i="2"/>
  <c r="T195" i="2"/>
  <c r="T115" i="2"/>
  <c r="T29" i="2"/>
  <c r="T157" i="2"/>
  <c r="V29" i="2"/>
  <c r="T34" i="2"/>
  <c r="V168" i="2"/>
  <c r="V166" i="2"/>
  <c r="T176" i="2"/>
  <c r="V71" i="2"/>
  <c r="V40" i="2"/>
  <c r="T31" i="2"/>
  <c r="T63" i="2"/>
  <c r="V101" i="2"/>
  <c r="T25" i="2"/>
  <c r="V11" i="2"/>
  <c r="V177" i="2"/>
  <c r="V154" i="2"/>
  <c r="V126" i="2"/>
  <c r="T59" i="2"/>
  <c r="V155" i="2"/>
  <c r="V143" i="2"/>
  <c r="V68" i="2"/>
  <c r="V37" i="2"/>
  <c r="V187" i="2"/>
  <c r="V44" i="2"/>
  <c r="V127" i="2"/>
  <c r="V140" i="2"/>
  <c r="V35" i="2"/>
  <c r="V156" i="2"/>
  <c r="T72" i="2"/>
  <c r="T198" i="2"/>
  <c r="T156" i="2"/>
  <c r="V142" i="2"/>
  <c r="T100" i="2"/>
  <c r="T44" i="2"/>
  <c r="T71" i="2"/>
  <c r="T12" i="2"/>
  <c r="T74" i="2"/>
  <c r="V41" i="2"/>
  <c r="T132" i="2"/>
  <c r="T160" i="2"/>
  <c r="V92" i="2"/>
  <c r="V120" i="2"/>
  <c r="T146" i="2"/>
  <c r="V129" i="2"/>
  <c r="T130" i="2"/>
  <c r="V191" i="2"/>
  <c r="T6" i="2"/>
  <c r="T83" i="2"/>
  <c r="T19" i="2"/>
  <c r="T192" i="2"/>
  <c r="V114" i="2"/>
  <c r="T50" i="2"/>
  <c r="T125" i="2"/>
  <c r="T17" i="2"/>
  <c r="T126" i="2"/>
  <c r="T145" i="2"/>
  <c r="V199" i="2"/>
  <c r="V25" i="2"/>
  <c r="V89" i="2"/>
  <c r="T13" i="2"/>
  <c r="T67" i="2"/>
  <c r="T57" i="2"/>
  <c r="V172" i="2"/>
  <c r="T78" i="2"/>
  <c r="V83" i="2"/>
  <c r="V148" i="2"/>
  <c r="T81" i="2"/>
  <c r="T174" i="2"/>
  <c r="V195" i="2"/>
  <c r="V188" i="2"/>
  <c r="T65" i="2"/>
  <c r="T32" i="2"/>
  <c r="V141" i="2"/>
  <c r="T137" i="2"/>
  <c r="V5" i="2"/>
  <c r="V42" i="2"/>
  <c r="V28" i="2"/>
  <c r="V17" i="2"/>
  <c r="T131" i="2"/>
  <c r="V96" i="2"/>
  <c r="T52" i="2"/>
  <c r="V102" i="2"/>
  <c r="V99" i="2"/>
  <c r="V38" i="2"/>
  <c r="T183" i="2"/>
  <c r="T139" i="2"/>
  <c r="T114" i="2"/>
  <c r="V100" i="2"/>
  <c r="T64" i="2"/>
  <c r="V77" i="2"/>
  <c r="V185" i="2"/>
  <c r="T49" i="2"/>
  <c r="V43" i="2"/>
  <c r="V8" i="2"/>
  <c r="V173" i="2"/>
  <c r="T11" i="2"/>
  <c r="V159" i="2"/>
  <c r="V171" i="2"/>
  <c r="T177" i="2"/>
  <c r="T21" i="2"/>
  <c r="T69" i="2"/>
  <c r="V118" i="2"/>
  <c r="V158" i="2"/>
  <c r="T162" i="2"/>
  <c r="T178" i="2"/>
  <c r="V45" i="2"/>
  <c r="V30" i="2"/>
  <c r="T141" i="2"/>
  <c r="T159" i="2"/>
  <c r="T193" i="2"/>
  <c r="T77" i="2"/>
  <c r="T147" i="2"/>
  <c r="V81" i="2"/>
  <c r="T123" i="2"/>
  <c r="T56" i="2"/>
  <c r="T150" i="2"/>
  <c r="V93" i="2"/>
  <c r="V95" i="2"/>
  <c r="V128" i="2"/>
  <c r="T48" i="2"/>
  <c r="V97" i="2"/>
  <c r="T175" i="2"/>
  <c r="T128" i="2"/>
  <c r="T5" i="2"/>
  <c r="V85" i="2"/>
  <c r="V54" i="2"/>
  <c r="V157" i="2"/>
  <c r="V178" i="2"/>
  <c r="T73" i="2"/>
  <c r="V61" i="2"/>
  <c r="T170" i="2"/>
  <c r="T101" i="2"/>
  <c r="V23" i="2"/>
  <c r="T134" i="2"/>
  <c r="V60" i="2"/>
  <c r="V20" i="2"/>
  <c r="T39" i="2"/>
  <c r="T180" i="2"/>
  <c r="T45" i="2"/>
  <c r="T188" i="2"/>
  <c r="T199" i="2"/>
  <c r="T179" i="2"/>
  <c r="V113" i="2"/>
  <c r="V34" i="2"/>
  <c r="T23" i="2"/>
  <c r="V72" i="2"/>
  <c r="T152" i="2"/>
  <c r="V123" i="2"/>
  <c r="V91" i="2"/>
  <c r="V48" i="2"/>
  <c r="T7" i="2"/>
  <c r="V180" i="2"/>
  <c r="V88" i="2"/>
  <c r="V57" i="2"/>
  <c r="V9" i="2"/>
  <c r="T89" i="2"/>
  <c r="V115" i="2"/>
  <c r="T91" i="2"/>
  <c r="V51" i="2"/>
  <c r="T94" i="2"/>
  <c r="T172" i="2"/>
  <c r="T98" i="2"/>
  <c r="T15" i="2"/>
  <c r="T149" i="2"/>
  <c r="V78" i="2"/>
  <c r="V67" i="2"/>
  <c r="V31" i="2"/>
  <c r="T68" i="2"/>
  <c r="V52" i="2"/>
  <c r="T92" i="2"/>
  <c r="V112" i="2"/>
  <c r="T184" i="2"/>
  <c r="V119" i="2"/>
  <c r="T28" i="2"/>
  <c r="V170" i="2"/>
  <c r="V193" i="2"/>
  <c r="V18" i="2"/>
  <c r="T87" i="2"/>
  <c r="T88" i="2"/>
  <c r="V174" i="2"/>
  <c r="V87" i="2"/>
  <c r="V64" i="2"/>
  <c r="V47" i="2"/>
  <c r="V131" i="2"/>
  <c r="V66" i="2"/>
  <c r="T84" i="2"/>
  <c r="T62" i="2"/>
  <c r="V10" i="2"/>
  <c r="T3" i="2"/>
  <c r="V21" i="2"/>
  <c r="V165" i="2"/>
  <c r="T120" i="2"/>
  <c r="T187" i="2"/>
  <c r="T136" i="2"/>
  <c r="V98" i="2"/>
  <c r="V19" i="2"/>
  <c r="T165" i="2"/>
  <c r="T90" i="2"/>
  <c r="V3" i="2"/>
  <c r="V149" i="2"/>
  <c r="V90" i="2"/>
  <c r="V76" i="2"/>
  <c r="T30" i="2"/>
  <c r="T70" i="2"/>
  <c r="V6" i="2"/>
  <c r="V49" i="2"/>
  <c r="T121" i="2"/>
  <c r="T161" i="2"/>
  <c r="V186" i="2"/>
  <c r="T151" i="2"/>
  <c r="T10" i="2"/>
  <c r="V73" i="2"/>
  <c r="T79" i="2"/>
  <c r="V162" i="2"/>
  <c r="V147" i="2"/>
  <c r="V14" i="2"/>
  <c r="T47" i="2"/>
  <c r="V160" i="2"/>
  <c r="V24" i="2"/>
  <c r="V124" i="2"/>
  <c r="V33" i="2"/>
  <c r="T148" i="2"/>
  <c r="T116" i="2"/>
  <c r="V136" i="2"/>
  <c r="T14" i="2"/>
  <c r="V133" i="2"/>
  <c r="V183" i="2"/>
  <c r="V46" i="2"/>
  <c r="T9" i="2"/>
  <c r="V167" i="2"/>
  <c r="V121" i="2"/>
  <c r="V16" i="2"/>
  <c r="V65" i="2"/>
  <c r="V138" i="2"/>
  <c r="T117" i="2"/>
  <c r="T118" i="2"/>
  <c r="V55" i="2"/>
  <c r="V146" i="2"/>
  <c r="T40" i="2"/>
  <c r="V86" i="2"/>
  <c r="T82" i="2"/>
  <c r="T167" i="2"/>
  <c r="T166" i="2"/>
  <c r="T124" i="2"/>
  <c r="V116" i="2"/>
  <c r="V53" i="2"/>
  <c r="V175" i="2"/>
  <c r="T190" i="2"/>
  <c r="T41" i="2"/>
  <c r="V13" i="2"/>
  <c r="V134" i="2"/>
  <c r="T143" i="2"/>
  <c r="V164" i="2"/>
  <c r="V117" i="2"/>
  <c r="V62" i="2"/>
  <c r="T16" i="2"/>
  <c r="V32" i="2"/>
  <c r="V181" i="2"/>
  <c r="V192" i="2"/>
  <c r="T55" i="2"/>
  <c r="T18" i="2"/>
  <c r="V152" i="2"/>
  <c r="T85" i="2"/>
  <c r="V144" i="2"/>
  <c r="T37" i="2"/>
  <c r="T27" i="2"/>
  <c r="V36" i="2"/>
  <c r="T154" i="2"/>
  <c r="T168" i="2"/>
  <c r="V163" i="2"/>
  <c r="V198" i="2"/>
  <c r="T46" i="2"/>
  <c r="T8" i="2"/>
  <c r="T95" i="2"/>
  <c r="T36" i="2"/>
  <c r="V132" i="2"/>
  <c r="T22" i="2"/>
  <c r="V39" i="2"/>
  <c r="T42" i="2"/>
  <c r="V135" i="2"/>
  <c r="T138" i="2"/>
  <c r="T96" i="2"/>
  <c r="V125" i="2"/>
  <c r="T51" i="2"/>
  <c r="V130" i="2"/>
  <c r="T191" i="2"/>
  <c r="T186" i="2"/>
  <c r="T163" i="2"/>
  <c r="T133" i="2"/>
  <c r="T35" i="2"/>
  <c r="V151" i="2"/>
  <c r="V161" i="2"/>
  <c r="V176" i="2"/>
  <c r="T164" i="2"/>
  <c r="T93" i="2"/>
  <c r="T196" i="2"/>
  <c r="T53" i="2"/>
  <c r="T24" i="2"/>
  <c r="V189" i="2"/>
  <c r="T33" i="2"/>
  <c r="V84" i="2"/>
  <c r="V75" i="2"/>
  <c r="AY75" i="2" l="1"/>
  <c r="BA75" i="2"/>
  <c r="AY6" i="2"/>
  <c r="BA6" i="2"/>
  <c r="I9" i="22"/>
  <c r="I78" i="22"/>
  <c r="J78" i="22" l="1"/>
  <c r="J9" i="22"/>
  <c r="U2" i="2"/>
  <c r="V2" i="2"/>
  <c r="T2" i="2"/>
  <c r="W2" i="2" l="1"/>
  <c r="X46" i="2"/>
  <c r="Y46" i="2" s="1"/>
  <c r="X70" i="2"/>
  <c r="Y70" i="2" s="1"/>
  <c r="X134" i="2"/>
  <c r="Y134" i="2" s="1"/>
  <c r="X47" i="2"/>
  <c r="Y47" i="2" s="1"/>
  <c r="X28" i="2"/>
  <c r="Y28" i="2" s="1"/>
  <c r="X71" i="2"/>
  <c r="Y71" i="2" s="1"/>
  <c r="X176" i="2"/>
  <c r="Y176" i="2" s="1"/>
  <c r="X131" i="2"/>
  <c r="Y131" i="2" s="1"/>
  <c r="X34" i="2"/>
  <c r="Y34" i="2" s="1"/>
  <c r="X144" i="2"/>
  <c r="Y144" i="2" s="1"/>
  <c r="X29" i="2"/>
  <c r="Y29" i="2" s="1"/>
  <c r="X30" i="2"/>
  <c r="Y30" i="2" s="1"/>
  <c r="X32" i="2"/>
  <c r="Y32" i="2" s="1"/>
  <c r="X113" i="2"/>
  <c r="Y113" i="2" s="1"/>
  <c r="X41" i="2"/>
  <c r="Y41" i="2" s="1"/>
  <c r="X94" i="2"/>
  <c r="Y94" i="2" s="1"/>
  <c r="X68" i="2"/>
  <c r="Y68" i="2" s="1"/>
  <c r="X91" i="2"/>
  <c r="Y91" i="2" s="1"/>
  <c r="X67" i="2"/>
  <c r="Y67" i="2" s="1"/>
  <c r="X112" i="2"/>
  <c r="Y112" i="2" s="1"/>
  <c r="X133" i="2"/>
  <c r="Y133" i="2" s="1"/>
  <c r="X197" i="2"/>
  <c r="Y197" i="2" s="1"/>
  <c r="X168" i="2"/>
  <c r="Y168" i="2" s="1"/>
  <c r="X167" i="2"/>
  <c r="Y167" i="2" s="1"/>
  <c r="X51" i="2"/>
  <c r="Y51" i="2" s="1"/>
  <c r="X66" i="2"/>
  <c r="Y66" i="2" s="1"/>
  <c r="X85" i="2"/>
  <c r="Y85" i="2" s="1"/>
  <c r="X123" i="2"/>
  <c r="Y123" i="2" s="1"/>
  <c r="X93" i="2"/>
  <c r="Y93" i="2" s="1"/>
  <c r="X54" i="2"/>
  <c r="Y54" i="2" s="1"/>
  <c r="X92" i="2"/>
  <c r="Y92" i="2" s="1"/>
  <c r="X139" i="2"/>
  <c r="Y139" i="2" s="1"/>
  <c r="X141" i="2"/>
  <c r="Y141" i="2" s="1"/>
  <c r="X26" i="2"/>
  <c r="Y26" i="2" s="1"/>
  <c r="X31" i="2"/>
  <c r="Y31" i="2" s="1"/>
  <c r="X104" i="2"/>
  <c r="Y104" i="2" s="1"/>
  <c r="X23" i="2"/>
  <c r="Y23" i="2" s="1"/>
  <c r="X36" i="2"/>
  <c r="Y36" i="2" s="1"/>
  <c r="X5" i="2"/>
  <c r="Y5" i="2" s="1"/>
  <c r="X98" i="2"/>
  <c r="Y98" i="2" s="1"/>
  <c r="X148" i="2"/>
  <c r="Y148" i="2" s="1"/>
  <c r="X119" i="2"/>
  <c r="Y119" i="2" s="1"/>
  <c r="X127" i="2"/>
  <c r="Y127" i="2" s="1"/>
  <c r="X42" i="2"/>
  <c r="Y42" i="2" s="1"/>
  <c r="X185" i="2"/>
  <c r="Y185" i="2" s="1"/>
  <c r="X187" i="2"/>
  <c r="Y187" i="2" s="1"/>
  <c r="X72" i="2"/>
  <c r="Y72" i="2" s="1"/>
  <c r="X33" i="2"/>
  <c r="Y33" i="2" s="1"/>
  <c r="X12" i="2"/>
  <c r="Y12" i="2" s="1"/>
  <c r="X161" i="2"/>
  <c r="Y161" i="2" s="1"/>
  <c r="X120" i="2"/>
  <c r="Y120" i="2" s="1"/>
  <c r="X7" i="2"/>
  <c r="Y7" i="2" s="1"/>
  <c r="X86" i="2"/>
  <c r="Y86" i="2" s="1"/>
  <c r="X44" i="2"/>
  <c r="Y44" i="2" s="1"/>
  <c r="X99" i="2"/>
  <c r="Y99" i="2" s="1"/>
  <c r="X172" i="2"/>
  <c r="Y172" i="2" s="1"/>
  <c r="X43" i="2"/>
  <c r="Y43" i="2" s="1"/>
  <c r="X121" i="2"/>
  <c r="Y121" i="2" s="1"/>
  <c r="X170" i="2"/>
  <c r="Y170" i="2" s="1"/>
  <c r="X103" i="2"/>
  <c r="Y103" i="2" s="1"/>
  <c r="X24" i="2"/>
  <c r="Y24" i="2" s="1"/>
  <c r="X108" i="2"/>
  <c r="Y108" i="2" s="1"/>
  <c r="X116" i="2"/>
  <c r="Y116" i="2" s="1"/>
  <c r="X169" i="2"/>
  <c r="Y169" i="2" s="1"/>
  <c r="X188" i="2"/>
  <c r="Y188" i="2" s="1"/>
  <c r="X138" i="2"/>
  <c r="Y138" i="2" s="1"/>
  <c r="X18" i="2"/>
  <c r="Y18" i="2" s="1"/>
  <c r="X101" i="2"/>
  <c r="Y101" i="2" s="1"/>
  <c r="X55" i="2"/>
  <c r="Y55" i="2" s="1"/>
  <c r="X69" i="2"/>
  <c r="Y69" i="2" s="1"/>
  <c r="X179" i="2"/>
  <c r="Y179" i="2" s="1"/>
  <c r="X129" i="2"/>
  <c r="Y129" i="2" s="1"/>
  <c r="X136" i="2"/>
  <c r="Y136" i="2" s="1"/>
  <c r="X78" i="2"/>
  <c r="Y78" i="2" s="1"/>
  <c r="X143" i="2"/>
  <c r="Y143" i="2" s="1"/>
  <c r="X192" i="2"/>
  <c r="Y192" i="2" s="1"/>
  <c r="X186" i="2"/>
  <c r="Y186" i="2" s="1"/>
  <c r="X156" i="2"/>
  <c r="Y156" i="2" s="1"/>
  <c r="X20" i="2"/>
  <c r="Y20" i="2" s="1"/>
  <c r="X190" i="2"/>
  <c r="Y190" i="2" s="1"/>
  <c r="X21" i="2"/>
  <c r="Y21" i="2" s="1"/>
  <c r="X147" i="2"/>
  <c r="Y147" i="2" s="1"/>
  <c r="X111" i="2"/>
  <c r="Y111" i="2" s="1"/>
  <c r="X74" i="2"/>
  <c r="Y74" i="2" s="1"/>
  <c r="X59" i="2"/>
  <c r="Y59" i="2" s="1"/>
  <c r="X184" i="2"/>
  <c r="Y184" i="2" s="1"/>
  <c r="X40" i="2"/>
  <c r="Y40" i="2" s="1"/>
  <c r="X48" i="2"/>
  <c r="Y48" i="2" s="1"/>
  <c r="X79" i="2"/>
  <c r="Y79" i="2" s="1"/>
  <c r="X56" i="2"/>
  <c r="Y56" i="2" s="1"/>
  <c r="X140" i="2"/>
  <c r="Y140" i="2" s="1"/>
  <c r="X142" i="2"/>
  <c r="Y142" i="2" s="1"/>
  <c r="X125" i="2"/>
  <c r="Y125" i="2" s="1"/>
  <c r="X76" i="2"/>
  <c r="Y76" i="2" s="1"/>
  <c r="X17" i="2"/>
  <c r="Y17" i="2" s="1"/>
  <c r="X77" i="2"/>
  <c r="Y77" i="2" s="1"/>
  <c r="X173" i="2"/>
  <c r="Y173" i="2" s="1"/>
  <c r="X39" i="2"/>
  <c r="Y39" i="2" s="1"/>
  <c r="X149" i="2"/>
  <c r="Y149" i="2" s="1"/>
  <c r="X73" i="2"/>
  <c r="Y73" i="2" s="1"/>
  <c r="X174" i="2"/>
  <c r="Y174" i="2" s="1"/>
  <c r="X38" i="2"/>
  <c r="Y38" i="2" s="1"/>
  <c r="X160" i="2"/>
  <c r="Y160" i="2" s="1"/>
  <c r="X90" i="2"/>
  <c r="Y90" i="2" s="1"/>
  <c r="X60" i="2"/>
  <c r="Y60" i="2" s="1"/>
  <c r="X128" i="2"/>
  <c r="Y128" i="2" s="1"/>
  <c r="X166" i="2"/>
  <c r="Y166" i="2" s="1"/>
  <c r="X130" i="2"/>
  <c r="Y130" i="2" s="1"/>
  <c r="X146" i="2"/>
  <c r="Y146" i="2" s="1"/>
  <c r="X162" i="2"/>
  <c r="Y162" i="2" s="1"/>
  <c r="X152" i="2"/>
  <c r="Y152" i="2" s="1"/>
  <c r="X117" i="2"/>
  <c r="Y117" i="2" s="1"/>
  <c r="X37" i="2"/>
  <c r="Y37" i="2" s="1"/>
  <c r="X95" i="2"/>
  <c r="Y95" i="2" s="1"/>
  <c r="X154" i="2"/>
  <c r="Y154" i="2" s="1"/>
  <c r="X110" i="2"/>
  <c r="Y110" i="2" s="1"/>
  <c r="X45" i="2"/>
  <c r="Y45" i="2" s="1"/>
  <c r="X158" i="2"/>
  <c r="Y158" i="2" s="1"/>
  <c r="X13" i="2"/>
  <c r="Y13" i="2" s="1"/>
  <c r="X194" i="2"/>
  <c r="Y194" i="2" s="1"/>
  <c r="X132" i="2"/>
  <c r="Y132" i="2" s="1"/>
  <c r="X114" i="2"/>
  <c r="Y114" i="2" s="1"/>
  <c r="X83" i="2"/>
  <c r="Y83" i="2" s="1"/>
  <c r="X191" i="2"/>
  <c r="Y191" i="2" s="1"/>
  <c r="X82" i="2"/>
  <c r="Y82" i="2" s="1"/>
  <c r="X27" i="2"/>
  <c r="Y27" i="2" s="1"/>
  <c r="X199" i="2"/>
  <c r="Y199" i="2" s="1"/>
  <c r="X25" i="2"/>
  <c r="Y25" i="2" s="1"/>
  <c r="X182" i="2"/>
  <c r="Y182" i="2" s="1"/>
  <c r="X15" i="2"/>
  <c r="Y15" i="2" s="1"/>
  <c r="X177" i="2"/>
  <c r="Y177" i="2" s="1"/>
  <c r="X175" i="2"/>
  <c r="Y175" i="2" s="1"/>
  <c r="X87" i="2"/>
  <c r="Y87" i="2" s="1"/>
  <c r="X9" i="2"/>
  <c r="Y9" i="2" s="1"/>
  <c r="X35" i="2"/>
  <c r="Y35" i="2" s="1"/>
  <c r="X88" i="2"/>
  <c r="Y88" i="2" s="1"/>
  <c r="X84" i="2"/>
  <c r="Y84" i="2" s="1"/>
  <c r="X100" i="2"/>
  <c r="Y100" i="2" s="1"/>
  <c r="X196" i="2"/>
  <c r="Y196" i="2" s="1"/>
  <c r="X137" i="2"/>
  <c r="Y137" i="2" s="1"/>
  <c r="X50" i="2"/>
  <c r="Y50" i="2" s="1"/>
  <c r="X89" i="2"/>
  <c r="Y89" i="2" s="1"/>
  <c r="X155" i="2"/>
  <c r="Y155" i="2" s="1"/>
  <c r="X53" i="2"/>
  <c r="Y53" i="2" s="1"/>
  <c r="X164" i="2"/>
  <c r="Y164" i="2" s="1"/>
  <c r="K2" i="2"/>
  <c r="AR150" i="2"/>
  <c r="AR35" i="2"/>
  <c r="AR137" i="2"/>
  <c r="AR4" i="2"/>
  <c r="AR139" i="2"/>
  <c r="AR193" i="2"/>
  <c r="AR36" i="2"/>
  <c r="AR111" i="2"/>
  <c r="AR173" i="2"/>
  <c r="AR25" i="2"/>
  <c r="AR114" i="2"/>
  <c r="AR51" i="2"/>
  <c r="AR179" i="2"/>
  <c r="AR177" i="2"/>
  <c r="AR80" i="2"/>
  <c r="AR48" i="2"/>
  <c r="AR192" i="2"/>
  <c r="AR29" i="2"/>
  <c r="AR102" i="2"/>
  <c r="AR17" i="2"/>
  <c r="AR145" i="2"/>
  <c r="AR54" i="2"/>
  <c r="AR81" i="2"/>
  <c r="AR143" i="2"/>
  <c r="AR33" i="2"/>
  <c r="AR100" i="2"/>
  <c r="AR14" i="2"/>
  <c r="AR92" i="2"/>
  <c r="AR163" i="2"/>
  <c r="AR171" i="2"/>
  <c r="AR24" i="2"/>
  <c r="AR164" i="2"/>
  <c r="AR146" i="2"/>
  <c r="AR86" i="2"/>
  <c r="AR167" i="2"/>
  <c r="AR176" i="2"/>
  <c r="AR178" i="2"/>
  <c r="AR116" i="2"/>
  <c r="AR134" i="2"/>
  <c r="AR126" i="2"/>
  <c r="AR70" i="2"/>
  <c r="AR155" i="2"/>
  <c r="AR91" i="2"/>
  <c r="AR125" i="2"/>
  <c r="AR12" i="2"/>
  <c r="AR147" i="2"/>
  <c r="AR197" i="2"/>
  <c r="AR58" i="2"/>
  <c r="AR141" i="2"/>
  <c r="AR152" i="2"/>
  <c r="AR40" i="2"/>
  <c r="AR123" i="2"/>
  <c r="AR115" i="2"/>
  <c r="AR28" i="2"/>
  <c r="AR112" i="2"/>
  <c r="AR85" i="2"/>
  <c r="AR187" i="2"/>
  <c r="AR140" i="2"/>
  <c r="AR89" i="2"/>
  <c r="AR46" i="2"/>
  <c r="AR96" i="2"/>
  <c r="AR5" i="2"/>
  <c r="AR168" i="2"/>
  <c r="AR27" i="2"/>
  <c r="AR8" i="2"/>
  <c r="AR166" i="2"/>
  <c r="AR131" i="2"/>
  <c r="AR151" i="2"/>
  <c r="AR76" i="2"/>
  <c r="AR50" i="2"/>
  <c r="AR182" i="2"/>
  <c r="AR57" i="2"/>
  <c r="AR32" i="2"/>
  <c r="AR18" i="2"/>
  <c r="AR169" i="2"/>
  <c r="AR62" i="2"/>
  <c r="AR39" i="2"/>
  <c r="AR153" i="2"/>
  <c r="AR107" i="2"/>
  <c r="AR144" i="2"/>
  <c r="AR185" i="2"/>
  <c r="AR47" i="2"/>
  <c r="AR26" i="2"/>
  <c r="AR69" i="2"/>
  <c r="AR72" i="2"/>
  <c r="AR148" i="2"/>
  <c r="AR10" i="2"/>
  <c r="AR124" i="2"/>
  <c r="AR73" i="2"/>
  <c r="AR49" i="2"/>
  <c r="AR88" i="2"/>
  <c r="AR66" i="2"/>
  <c r="AR55" i="2"/>
  <c r="AR161" i="2"/>
  <c r="AR186" i="2"/>
  <c r="AR128" i="2"/>
  <c r="AR129" i="2"/>
  <c r="AR113" i="2"/>
  <c r="AR110" i="2"/>
  <c r="AR44" i="2"/>
  <c r="AR165" i="2"/>
  <c r="AR43" i="2"/>
  <c r="AR78" i="2"/>
  <c r="AR159" i="2"/>
  <c r="AR61" i="2"/>
  <c r="AR194" i="2"/>
  <c r="AR22" i="2"/>
  <c r="AR117" i="2"/>
  <c r="AR180" i="2"/>
  <c r="AR84" i="2"/>
  <c r="AR45" i="2"/>
  <c r="AR98" i="2"/>
  <c r="AR136" i="2"/>
  <c r="AR157" i="2"/>
  <c r="AR108" i="2"/>
  <c r="AR138" i="2"/>
  <c r="AR109" i="2"/>
  <c r="AR67" i="2"/>
  <c r="AR30" i="2"/>
  <c r="AR119" i="2"/>
  <c r="AR13" i="2"/>
  <c r="AR79" i="2"/>
  <c r="AR188" i="2"/>
  <c r="AR95" i="2"/>
  <c r="AR20" i="2"/>
  <c r="AR93" i="2"/>
  <c r="AR7" i="2"/>
  <c r="AR82" i="2"/>
  <c r="AR118" i="2"/>
  <c r="AR16" i="2"/>
  <c r="AR9" i="2"/>
  <c r="AR158" i="2"/>
  <c r="AR105" i="2"/>
  <c r="AR60" i="2"/>
  <c r="AR184" i="2"/>
  <c r="AR189" i="2"/>
  <c r="AR56" i="2"/>
  <c r="AR175" i="2"/>
  <c r="AR90" i="2"/>
  <c r="AR23" i="2"/>
  <c r="AR103" i="2"/>
  <c r="AR174" i="2"/>
  <c r="AR11" i="2"/>
  <c r="AR199" i="2"/>
  <c r="AR121" i="2"/>
  <c r="AR198" i="2"/>
  <c r="AR38" i="2"/>
  <c r="AR101" i="2"/>
  <c r="AR170" i="2"/>
  <c r="AR183" i="2"/>
  <c r="AR31" i="2"/>
  <c r="AR191" i="2"/>
  <c r="AR133" i="2"/>
  <c r="AR53" i="2"/>
  <c r="AR59" i="2"/>
  <c r="AR94" i="2"/>
  <c r="AR160" i="2"/>
  <c r="AR74" i="2"/>
  <c r="AR132" i="2"/>
  <c r="AR63" i="2"/>
  <c r="AR122" i="2"/>
  <c r="AR71" i="2"/>
  <c r="AR127" i="2"/>
  <c r="AR196" i="2"/>
  <c r="AR42" i="2"/>
  <c r="AR120" i="2"/>
  <c r="AR130" i="2"/>
  <c r="AR34" i="2"/>
  <c r="AR99" i="2"/>
  <c r="AR87" i="2"/>
  <c r="AR149" i="2"/>
  <c r="AR65" i="2"/>
  <c r="AR64" i="2"/>
  <c r="AR190" i="2"/>
  <c r="AR83" i="2"/>
  <c r="AR154" i="2"/>
  <c r="AR104" i="2"/>
  <c r="AR106" i="2"/>
  <c r="AR68" i="2"/>
  <c r="AR142" i="2"/>
  <c r="AR172" i="2"/>
  <c r="AR97" i="2"/>
  <c r="AR162" i="2"/>
  <c r="AR15" i="2"/>
  <c r="AR41" i="2"/>
  <c r="AR52" i="2"/>
  <c r="AR135" i="2"/>
  <c r="AR156" i="2"/>
  <c r="AR37" i="2"/>
  <c r="AR77" i="2"/>
  <c r="AR21" i="2"/>
  <c r="AR181" i="2"/>
  <c r="AR195" i="2"/>
  <c r="AR19" i="2"/>
  <c r="AI2" i="2"/>
  <c r="BB2" i="2" s="1"/>
  <c r="AR3" i="2"/>
  <c r="X2" i="2"/>
  <c r="Y2" i="2" s="1"/>
  <c r="AR2" i="2"/>
  <c r="AS2" i="2" s="1"/>
  <c r="AB2" i="2"/>
  <c r="AC2" i="2"/>
  <c r="AA2" i="2"/>
  <c r="BC9" i="20" l="1"/>
  <c r="X195" i="2"/>
  <c r="Y195" i="2" s="1"/>
  <c r="X178" i="2"/>
  <c r="Y178" i="2" s="1"/>
  <c r="X97" i="2"/>
  <c r="Y97" i="2" s="1"/>
  <c r="X19" i="2"/>
  <c r="Y19" i="2" s="1"/>
  <c r="X49" i="2"/>
  <c r="Y49" i="2" s="1"/>
  <c r="BC3" i="20"/>
  <c r="G5" i="22"/>
  <c r="X118" i="2"/>
  <c r="Y118" i="2" s="1"/>
  <c r="X183" i="2"/>
  <c r="Y183" i="2" s="1"/>
  <c r="AD5" i="2"/>
  <c r="AE5" i="2" s="1"/>
  <c r="AD3" i="2"/>
  <c r="AE3" i="2" s="1"/>
  <c r="X10" i="2"/>
  <c r="Y10" i="2" s="1"/>
  <c r="X115" i="2"/>
  <c r="Y115" i="2" s="1"/>
  <c r="X126" i="2"/>
  <c r="Y126" i="2" s="1"/>
  <c r="X81" i="2"/>
  <c r="Y81" i="2" s="1"/>
  <c r="X145" i="2"/>
  <c r="Y145" i="2" s="1"/>
  <c r="X22" i="2"/>
  <c r="Y22" i="2" s="1"/>
  <c r="X62" i="2"/>
  <c r="Y62" i="2" s="1"/>
  <c r="X61" i="2"/>
  <c r="Y61" i="2" s="1"/>
  <c r="X109" i="2"/>
  <c r="Y109" i="2" s="1"/>
  <c r="X193" i="2"/>
  <c r="Y193" i="2" s="1"/>
  <c r="X180" i="2"/>
  <c r="Y180" i="2" s="1"/>
  <c r="X153" i="2"/>
  <c r="Y153" i="2" s="1"/>
  <c r="X11" i="2"/>
  <c r="Y11" i="2" s="1"/>
  <c r="X165" i="2"/>
  <c r="Y165" i="2" s="1"/>
  <c r="X80" i="2"/>
  <c r="Y80" i="2" s="1"/>
  <c r="X14" i="2"/>
  <c r="Y14" i="2" s="1"/>
  <c r="X163" i="2"/>
  <c r="Y163" i="2" s="1"/>
  <c r="X107" i="2"/>
  <c r="Y107" i="2" s="1"/>
  <c r="X159" i="2"/>
  <c r="Y159" i="2" s="1"/>
  <c r="AQ102" i="2"/>
  <c r="AQ105" i="2"/>
  <c r="AQ109" i="2"/>
  <c r="AQ106" i="2"/>
  <c r="AQ108" i="2"/>
  <c r="AQ107" i="2"/>
  <c r="AQ80" i="2"/>
  <c r="AQ13" i="2"/>
  <c r="AQ127" i="2"/>
  <c r="AQ51" i="2"/>
  <c r="AQ125" i="2"/>
  <c r="AQ22" i="2"/>
  <c r="AQ137" i="2"/>
  <c r="AQ189" i="2"/>
  <c r="AQ87" i="2"/>
  <c r="AQ147" i="2"/>
  <c r="AQ184" i="2"/>
  <c r="AQ24" i="2"/>
  <c r="AQ183" i="2"/>
  <c r="AQ61" i="2"/>
  <c r="AQ63" i="2"/>
  <c r="AQ136" i="2"/>
  <c r="AQ152" i="2"/>
  <c r="AQ11" i="2"/>
  <c r="AQ114" i="2"/>
  <c r="AQ62" i="2"/>
  <c r="AQ78" i="2"/>
  <c r="AQ48" i="2"/>
  <c r="AQ82" i="2"/>
  <c r="AQ86" i="2"/>
  <c r="AQ100" i="2"/>
  <c r="AQ122" i="2"/>
  <c r="AQ156" i="2"/>
  <c r="AQ76" i="2"/>
  <c r="AQ66" i="2"/>
  <c r="AQ85" i="2"/>
  <c r="AQ163" i="2"/>
  <c r="AQ150" i="2"/>
  <c r="AQ101" i="2"/>
  <c r="AQ21" i="2"/>
  <c r="AQ17" i="2"/>
  <c r="AQ175" i="2"/>
  <c r="AQ23" i="2"/>
  <c r="AQ84" i="2"/>
  <c r="AQ18" i="2"/>
  <c r="AQ155" i="2"/>
  <c r="AQ88" i="2"/>
  <c r="AQ187" i="2"/>
  <c r="AQ198" i="2"/>
  <c r="AQ178" i="2"/>
  <c r="AQ141" i="2"/>
  <c r="AQ119" i="2"/>
  <c r="AQ138" i="2"/>
  <c r="AQ124" i="2"/>
  <c r="AQ159" i="2"/>
  <c r="AQ143" i="2"/>
  <c r="AQ14" i="2"/>
  <c r="AQ162" i="2"/>
  <c r="AQ9" i="2"/>
  <c r="AQ19" i="2"/>
  <c r="AQ166" i="2"/>
  <c r="AQ16" i="2"/>
  <c r="AQ97" i="2"/>
  <c r="AQ153" i="2"/>
  <c r="AQ52" i="2"/>
  <c r="AQ59" i="2"/>
  <c r="AQ73" i="2"/>
  <c r="AQ57" i="2"/>
  <c r="AQ172" i="2"/>
  <c r="AQ180" i="2"/>
  <c r="AQ20" i="2"/>
  <c r="AQ177" i="2"/>
  <c r="AQ190" i="2"/>
  <c r="AQ151" i="2"/>
  <c r="AQ135" i="2"/>
  <c r="AQ193" i="2"/>
  <c r="AQ81" i="2"/>
  <c r="AQ146" i="2"/>
  <c r="AQ96" i="2"/>
  <c r="AQ186" i="2"/>
  <c r="AQ58" i="2"/>
  <c r="AQ145" i="2"/>
  <c r="AQ196" i="2"/>
  <c r="AQ12" i="2"/>
  <c r="AQ195" i="2"/>
  <c r="AQ174" i="2"/>
  <c r="AQ56" i="2"/>
  <c r="AQ74" i="2"/>
  <c r="AQ8" i="2"/>
  <c r="AQ95" i="2"/>
  <c r="AQ77" i="2"/>
  <c r="AQ199" i="2"/>
  <c r="AQ171" i="2"/>
  <c r="AQ65" i="2"/>
  <c r="AQ50" i="2"/>
  <c r="AQ160" i="2"/>
  <c r="AQ118" i="2"/>
  <c r="AQ169" i="2"/>
  <c r="AQ192" i="2"/>
  <c r="AQ117" i="2"/>
  <c r="AQ168" i="2"/>
  <c r="AQ130" i="2"/>
  <c r="AQ64" i="2"/>
  <c r="AQ165" i="2"/>
  <c r="AQ129" i="2"/>
  <c r="AQ7" i="2"/>
  <c r="AQ83" i="2"/>
  <c r="AQ157" i="2"/>
  <c r="AQ181" i="2"/>
  <c r="AQ128" i="2"/>
  <c r="AQ115" i="2"/>
  <c r="AQ142" i="2"/>
  <c r="AQ123" i="2"/>
  <c r="AQ15" i="2"/>
  <c r="AQ49" i="2"/>
  <c r="AQ60" i="2"/>
  <c r="AQ126" i="2"/>
  <c r="AQ10" i="2"/>
  <c r="AQ154" i="2"/>
  <c r="AQ79" i="2"/>
  <c r="AQ121" i="2"/>
  <c r="AQ5" i="2"/>
  <c r="AQ4" i="2"/>
  <c r="AQ3" i="2"/>
  <c r="AU2" i="2"/>
  <c r="AQ2" i="2"/>
  <c r="AU3" i="2"/>
  <c r="AZ76" i="2"/>
  <c r="AZ142" i="2"/>
  <c r="AZ116" i="2"/>
  <c r="AZ21" i="2"/>
  <c r="AZ190" i="2"/>
  <c r="AZ177" i="2"/>
  <c r="AZ149" i="2"/>
  <c r="AZ151" i="2"/>
  <c r="AZ80" i="2"/>
  <c r="AZ31" i="2"/>
  <c r="AZ108" i="2"/>
  <c r="AZ173" i="2"/>
  <c r="AZ166" i="2"/>
  <c r="AZ136" i="2"/>
  <c r="AZ128" i="2"/>
  <c r="AZ156" i="2"/>
  <c r="AZ88" i="2"/>
  <c r="AZ69" i="2"/>
  <c r="AZ53" i="2"/>
  <c r="AZ79" i="2"/>
  <c r="AZ51" i="2"/>
  <c r="AZ45" i="2"/>
  <c r="AZ14" i="2"/>
  <c r="AZ139" i="2"/>
  <c r="AZ124" i="2"/>
  <c r="AZ34" i="2"/>
  <c r="AZ46" i="2"/>
  <c r="AZ10" i="2"/>
  <c r="AZ188" i="2"/>
  <c r="AZ57" i="2"/>
  <c r="AZ144" i="2"/>
  <c r="AZ33" i="2"/>
  <c r="AZ119" i="2"/>
  <c r="AZ40" i="2"/>
  <c r="AZ96" i="2"/>
  <c r="AZ64" i="2"/>
  <c r="AZ110" i="2"/>
  <c r="AZ113" i="2"/>
  <c r="AZ12" i="2"/>
  <c r="AZ133" i="2"/>
  <c r="AZ138" i="2"/>
  <c r="AZ118" i="2"/>
  <c r="AZ158" i="2"/>
  <c r="AZ197" i="2"/>
  <c r="AZ186" i="2"/>
  <c r="AZ37" i="2"/>
  <c r="AZ176" i="2"/>
  <c r="AZ49" i="2"/>
  <c r="AZ66" i="2"/>
  <c r="AZ15" i="2"/>
  <c r="AZ140" i="2"/>
  <c r="AZ83" i="2"/>
  <c r="AZ62" i="2"/>
  <c r="AZ54" i="2"/>
  <c r="AZ55" i="2"/>
  <c r="AZ171" i="2"/>
  <c r="AZ78" i="2"/>
  <c r="AZ103" i="2"/>
  <c r="AZ169" i="2"/>
  <c r="AZ8" i="2"/>
  <c r="AZ182" i="2"/>
  <c r="AZ179" i="2"/>
  <c r="AZ123" i="2"/>
  <c r="AZ27" i="2"/>
  <c r="AZ184" i="2"/>
  <c r="AZ7" i="2"/>
  <c r="AZ165" i="2"/>
  <c r="AZ199" i="2"/>
  <c r="AZ59" i="2"/>
  <c r="AZ141" i="2"/>
  <c r="AZ174" i="2"/>
  <c r="AZ47" i="2"/>
  <c r="AZ39" i="2"/>
  <c r="AZ67" i="2"/>
  <c r="AZ50" i="2"/>
  <c r="AZ130" i="2"/>
  <c r="AZ48" i="2"/>
  <c r="AZ84" i="2"/>
  <c r="AZ19" i="2"/>
  <c r="AZ94" i="2"/>
  <c r="AZ102" i="2"/>
  <c r="AZ52" i="2"/>
  <c r="AZ145" i="2"/>
  <c r="AZ164" i="2"/>
  <c r="AZ22" i="2"/>
  <c r="AZ147" i="2"/>
  <c r="AZ13" i="2"/>
  <c r="AZ163" i="2"/>
  <c r="AZ36" i="2"/>
  <c r="AZ106" i="2"/>
  <c r="AZ86" i="2"/>
  <c r="AZ143" i="2"/>
  <c r="AZ43" i="2"/>
  <c r="AZ44" i="2"/>
  <c r="AZ93" i="2"/>
  <c r="AZ125" i="2"/>
  <c r="AZ168" i="2"/>
  <c r="AZ150" i="2"/>
  <c r="AZ70" i="2"/>
  <c r="AZ20" i="2"/>
  <c r="AZ74" i="2"/>
  <c r="AZ104" i="2"/>
  <c r="AZ167" i="2"/>
  <c r="AZ132" i="2"/>
  <c r="AZ41" i="2"/>
  <c r="AZ112" i="2"/>
  <c r="AZ99" i="2"/>
  <c r="AZ121" i="2"/>
  <c r="AZ194" i="2"/>
  <c r="AZ42" i="2"/>
  <c r="AZ23" i="2"/>
  <c r="AZ85" i="2"/>
  <c r="AZ135" i="2"/>
  <c r="AZ172" i="2"/>
  <c r="AZ11" i="2"/>
  <c r="AZ18" i="2"/>
  <c r="AZ89" i="2"/>
  <c r="AZ117" i="2"/>
  <c r="AZ196" i="2"/>
  <c r="AZ26" i="2"/>
  <c r="AZ68" i="2"/>
  <c r="AZ189" i="2"/>
  <c r="AZ131" i="2"/>
  <c r="AZ98" i="2"/>
  <c r="AZ73" i="2"/>
  <c r="AZ95" i="2"/>
  <c r="AZ101" i="2"/>
  <c r="AZ162" i="2"/>
  <c r="AZ92" i="2"/>
  <c r="AZ107" i="2"/>
  <c r="AZ193" i="2"/>
  <c r="AZ154" i="2"/>
  <c r="AZ187" i="2"/>
  <c r="AZ160" i="2"/>
  <c r="AZ60" i="2"/>
  <c r="AZ180" i="2"/>
  <c r="AZ192" i="2"/>
  <c r="AZ185" i="2"/>
  <c r="AZ65" i="2"/>
  <c r="AZ72" i="2"/>
  <c r="AZ63" i="2"/>
  <c r="AZ30" i="2"/>
  <c r="AZ178" i="2"/>
  <c r="AZ87" i="2"/>
  <c r="AZ170" i="2"/>
  <c r="AZ134" i="2"/>
  <c r="AZ97" i="2"/>
  <c r="AZ91" i="2"/>
  <c r="AZ38" i="2"/>
  <c r="AZ28" i="2"/>
  <c r="AZ198" i="2"/>
  <c r="AZ195" i="2"/>
  <c r="AZ126" i="2"/>
  <c r="AZ155" i="2"/>
  <c r="AZ35" i="2"/>
  <c r="AZ137" i="2"/>
  <c r="AZ24" i="2"/>
  <c r="AZ25" i="2"/>
  <c r="AZ191" i="2"/>
  <c r="AZ56" i="2"/>
  <c r="AZ129" i="2"/>
  <c r="AZ9" i="2"/>
  <c r="AZ109" i="2"/>
  <c r="AZ161" i="2"/>
  <c r="AZ77" i="2"/>
  <c r="AZ100" i="2"/>
  <c r="AZ127" i="2"/>
  <c r="AZ159" i="2"/>
  <c r="AZ61" i="2"/>
  <c r="AZ148" i="2"/>
  <c r="AZ82" i="2"/>
  <c r="AZ153" i="2"/>
  <c r="AZ17" i="2"/>
  <c r="AZ114" i="2"/>
  <c r="AZ81" i="2"/>
  <c r="AZ152" i="2"/>
  <c r="AZ146" i="2"/>
  <c r="AZ122" i="2"/>
  <c r="AZ181" i="2"/>
  <c r="AZ175" i="2"/>
  <c r="AZ115" i="2"/>
  <c r="AZ157" i="2"/>
  <c r="AZ32" i="2"/>
  <c r="AZ120" i="2"/>
  <c r="AZ90" i="2"/>
  <c r="AZ71" i="2"/>
  <c r="AZ29" i="2"/>
  <c r="AZ183" i="2"/>
  <c r="AZ16" i="2"/>
  <c r="AZ111" i="2"/>
  <c r="AZ5" i="2"/>
  <c r="AZ3" i="2"/>
  <c r="AX2" i="2"/>
  <c r="AZ2" i="2"/>
  <c r="AG76" i="2"/>
  <c r="AG142" i="2"/>
  <c r="AG145" i="2"/>
  <c r="AG187" i="2"/>
  <c r="AG97" i="2"/>
  <c r="AG129" i="2"/>
  <c r="AG109" i="2"/>
  <c r="AG126" i="2"/>
  <c r="AG136" i="2"/>
  <c r="AG125" i="2"/>
  <c r="AG82" i="2"/>
  <c r="AG56" i="2"/>
  <c r="AG114" i="2"/>
  <c r="AG81" i="2"/>
  <c r="AG152" i="2"/>
  <c r="AG146" i="2"/>
  <c r="AG77" i="2"/>
  <c r="AG118" i="2"/>
  <c r="AG10" i="2"/>
  <c r="AG128" i="2"/>
  <c r="AG24" i="2"/>
  <c r="AG62" i="2"/>
  <c r="AG153" i="2"/>
  <c r="AG17" i="2"/>
  <c r="AG107" i="2"/>
  <c r="AG117" i="2"/>
  <c r="AG127" i="2"/>
  <c r="AG122" i="2"/>
  <c r="AG138" i="2"/>
  <c r="AG52" i="2"/>
  <c r="AG157" i="2"/>
  <c r="AG166" i="2"/>
  <c r="AG155" i="2"/>
  <c r="AG174" i="2"/>
  <c r="AG106" i="2"/>
  <c r="AG84" i="2"/>
  <c r="AG22" i="2"/>
  <c r="AG172" i="2"/>
  <c r="AG115" i="2"/>
  <c r="AG141" i="2"/>
  <c r="AG151" i="2"/>
  <c r="AG80" i="2"/>
  <c r="AG57" i="2"/>
  <c r="AG183" i="2"/>
  <c r="AG100" i="2"/>
  <c r="AG163" i="2"/>
  <c r="AG178" i="2"/>
  <c r="AG147" i="2"/>
  <c r="AG20" i="2"/>
  <c r="AG74" i="2"/>
  <c r="AG86" i="2"/>
  <c r="AG199" i="2"/>
  <c r="AG121" i="2"/>
  <c r="AG21" i="2"/>
  <c r="AG190" i="2"/>
  <c r="AG177" i="2"/>
  <c r="AG51" i="2"/>
  <c r="AG14" i="2"/>
  <c r="AG108" i="2"/>
  <c r="AG181" i="2"/>
  <c r="AG13" i="2"/>
  <c r="AG168" i="2"/>
  <c r="AG102" i="2"/>
  <c r="AG88" i="2"/>
  <c r="AG79" i="2"/>
  <c r="AG96" i="2"/>
  <c r="AG64" i="2"/>
  <c r="AG124" i="2"/>
  <c r="AG165" i="2"/>
  <c r="AG11" i="2"/>
  <c r="AG154" i="2"/>
  <c r="AG119" i="2"/>
  <c r="AG49" i="2"/>
  <c r="AG66" i="2"/>
  <c r="AG15" i="2"/>
  <c r="AG12" i="2"/>
  <c r="AG16" i="2"/>
  <c r="AG150" i="2"/>
  <c r="AG87" i="2"/>
  <c r="AG186" i="2"/>
  <c r="AG123" i="2"/>
  <c r="AG83" i="2"/>
  <c r="AG193" i="2"/>
  <c r="AG143" i="2"/>
  <c r="AG196" i="2"/>
  <c r="AG137" i="2"/>
  <c r="AG78" i="2"/>
  <c r="AG169" i="2"/>
  <c r="AG50" i="2"/>
  <c r="AG130" i="2"/>
  <c r="AG48" i="2"/>
  <c r="AG184" i="2"/>
  <c r="AG61" i="2"/>
  <c r="AG19" i="2"/>
  <c r="AG175" i="2"/>
  <c r="AG135" i="2"/>
  <c r="AG159" i="2"/>
  <c r="AG23" i="2"/>
  <c r="AG85" i="2"/>
  <c r="AG73" i="2"/>
  <c r="AG95" i="2"/>
  <c r="AG101" i="2"/>
  <c r="AG18" i="2"/>
  <c r="AG156" i="2"/>
  <c r="AG189" i="2"/>
  <c r="AG192" i="2"/>
  <c r="AG65" i="2"/>
  <c r="AG162" i="2"/>
  <c r="AG171" i="2"/>
  <c r="AG160" i="2"/>
  <c r="AG60" i="2"/>
  <c r="AG180" i="2"/>
  <c r="AG59" i="2"/>
  <c r="AG198" i="2"/>
  <c r="AG195" i="2"/>
  <c r="AG63" i="2"/>
  <c r="AG7" i="2"/>
  <c r="AG8" i="2"/>
  <c r="AG5" i="2"/>
  <c r="AG9" i="2"/>
  <c r="AG3" i="2"/>
  <c r="AG2" i="2"/>
  <c r="AH2" i="2" s="1"/>
  <c r="AU108" i="2"/>
  <c r="AU107" i="2"/>
  <c r="AU110" i="2"/>
  <c r="AU106" i="2"/>
  <c r="AU105" i="2"/>
  <c r="AU111" i="2"/>
  <c r="AU109" i="2"/>
  <c r="AU102" i="2"/>
  <c r="AU104" i="2"/>
  <c r="AU103" i="2"/>
  <c r="AU154" i="2"/>
  <c r="AU56" i="2"/>
  <c r="AU95" i="2"/>
  <c r="AU64" i="2"/>
  <c r="AU161" i="2"/>
  <c r="AU156" i="2"/>
  <c r="AU117" i="2"/>
  <c r="AU175" i="2"/>
  <c r="AU190" i="2"/>
  <c r="AU19" i="2"/>
  <c r="AU85" i="2"/>
  <c r="AU35" i="2"/>
  <c r="AU17" i="2"/>
  <c r="AU59" i="2"/>
  <c r="AU67" i="2"/>
  <c r="AU187" i="2"/>
  <c r="AU192" i="2"/>
  <c r="AU149" i="2"/>
  <c r="AU77" i="2"/>
  <c r="AU37" i="2"/>
  <c r="AU63" i="2"/>
  <c r="AU70" i="2"/>
  <c r="AU198" i="2"/>
  <c r="AU141" i="2"/>
  <c r="AU57" i="2"/>
  <c r="AU26" i="2"/>
  <c r="AU129" i="2"/>
  <c r="AU31" i="2"/>
  <c r="AU188" i="2"/>
  <c r="AU60" i="2"/>
  <c r="AU86" i="2"/>
  <c r="AU73" i="2"/>
  <c r="AU112" i="2"/>
  <c r="AU54" i="2"/>
  <c r="AU49" i="2"/>
  <c r="AU173" i="2"/>
  <c r="AU18" i="2"/>
  <c r="AU168" i="2"/>
  <c r="AU157" i="2"/>
  <c r="AU164" i="2"/>
  <c r="AU20" i="2"/>
  <c r="AU191" i="2"/>
  <c r="AU98" i="2"/>
  <c r="AU90" i="2"/>
  <c r="AU80" i="2"/>
  <c r="AU133" i="2"/>
  <c r="AU144" i="2"/>
  <c r="AU96" i="2"/>
  <c r="AU137" i="2"/>
  <c r="AU87" i="2"/>
  <c r="AU163" i="2"/>
  <c r="AU29" i="2"/>
  <c r="AU180" i="2"/>
  <c r="AU51" i="2"/>
  <c r="AU146" i="2"/>
  <c r="AU92" i="2"/>
  <c r="AU159" i="2"/>
  <c r="AU11" i="2"/>
  <c r="AU166" i="2"/>
  <c r="AU142" i="2"/>
  <c r="AU78" i="2"/>
  <c r="AU58" i="2"/>
  <c r="AU89" i="2"/>
  <c r="AU15" i="2"/>
  <c r="AU43" i="2"/>
  <c r="AU184" i="2"/>
  <c r="AU23" i="2"/>
  <c r="AU195" i="2"/>
  <c r="AU68" i="2"/>
  <c r="AU33" i="2"/>
  <c r="AU193" i="2"/>
  <c r="AU14" i="2"/>
  <c r="AU151" i="2"/>
  <c r="AU167" i="2"/>
  <c r="AU181" i="2"/>
  <c r="AU174" i="2"/>
  <c r="AU48" i="2"/>
  <c r="AU145" i="2"/>
  <c r="AU197" i="2"/>
  <c r="AU13" i="2"/>
  <c r="AU34" i="2"/>
  <c r="AU30" i="2"/>
  <c r="AU185" i="2"/>
  <c r="AU91" i="2"/>
  <c r="AU128" i="2"/>
  <c r="AU50" i="2"/>
  <c r="AU140" i="2"/>
  <c r="AU152" i="2"/>
  <c r="AU132" i="2"/>
  <c r="AU127" i="2"/>
  <c r="AU160" i="2"/>
  <c r="AU122" i="2"/>
  <c r="AU79" i="2"/>
  <c r="AU99" i="2"/>
  <c r="AU123" i="2"/>
  <c r="AU135" i="2"/>
  <c r="AU24" i="2"/>
  <c r="AU44" i="2"/>
  <c r="AU7" i="2"/>
  <c r="AU94" i="2"/>
  <c r="AU71" i="2"/>
  <c r="AU72" i="2"/>
  <c r="AU143" i="2"/>
  <c r="AU199" i="2"/>
  <c r="AU182" i="2"/>
  <c r="AU9" i="2"/>
  <c r="AU153" i="2"/>
  <c r="AU101" i="2"/>
  <c r="AU115" i="2"/>
  <c r="AU36" i="2"/>
  <c r="AU134" i="2"/>
  <c r="AU116" i="2"/>
  <c r="AU69" i="2"/>
  <c r="AU8" i="2"/>
  <c r="AU83" i="2"/>
  <c r="AU45" i="2"/>
  <c r="AU39" i="2"/>
  <c r="AU66" i="2"/>
  <c r="AU178" i="2"/>
  <c r="AU177" i="2"/>
  <c r="AU119" i="2"/>
  <c r="AU88" i="2"/>
  <c r="AU42" i="2"/>
  <c r="AU97" i="2"/>
  <c r="AU189" i="2"/>
  <c r="AU194" i="2"/>
  <c r="AU136" i="2"/>
  <c r="AU40" i="2"/>
  <c r="AU46" i="2"/>
  <c r="AU131" i="2"/>
  <c r="AU172" i="2"/>
  <c r="AU162" i="2"/>
  <c r="AU150" i="2"/>
  <c r="AU74" i="2"/>
  <c r="AU65" i="2"/>
  <c r="AU147" i="2"/>
  <c r="AU84" i="2"/>
  <c r="AU81" i="2"/>
  <c r="AU113" i="2"/>
  <c r="AU165" i="2"/>
  <c r="AU82" i="2"/>
  <c r="AU118" i="2"/>
  <c r="AU171" i="2"/>
  <c r="AU126" i="2"/>
  <c r="AU25" i="2"/>
  <c r="AU53" i="2"/>
  <c r="AU170" i="2"/>
  <c r="AU114" i="2"/>
  <c r="AU139" i="2"/>
  <c r="AU10" i="2"/>
  <c r="AU52" i="2"/>
  <c r="AU16" i="2"/>
  <c r="AU125" i="2"/>
  <c r="AU62" i="2"/>
  <c r="AU138" i="2"/>
  <c r="AU47" i="2"/>
  <c r="AU169" i="2"/>
  <c r="AU38" i="2"/>
  <c r="AU22" i="2"/>
  <c r="AU158" i="2"/>
  <c r="AU148" i="2"/>
  <c r="AU41" i="2"/>
  <c r="AU130" i="2"/>
  <c r="AU55" i="2"/>
  <c r="AU179" i="2"/>
  <c r="AU124" i="2"/>
  <c r="AU100" i="2"/>
  <c r="AU155" i="2"/>
  <c r="AU27" i="2"/>
  <c r="AU28" i="2"/>
  <c r="AU21" i="2"/>
  <c r="AU176" i="2"/>
  <c r="AU32" i="2"/>
  <c r="AU12" i="2"/>
  <c r="AU121" i="2"/>
  <c r="AU76" i="2"/>
  <c r="AU183" i="2"/>
  <c r="AU93" i="2"/>
  <c r="AU196" i="2"/>
  <c r="AU186" i="2"/>
  <c r="AU120" i="2"/>
  <c r="AU61" i="2"/>
  <c r="AU4" i="2"/>
  <c r="AU5" i="2"/>
  <c r="AV2" i="2"/>
  <c r="AD2" i="2"/>
  <c r="X102" i="2"/>
  <c r="BG2" i="2"/>
  <c r="BG76" i="2"/>
  <c r="BG10" i="2"/>
  <c r="BG21" i="2"/>
  <c r="BG62" i="2"/>
  <c r="BG17" i="2"/>
  <c r="BG129" i="2"/>
  <c r="BG81" i="2"/>
  <c r="BG109" i="2"/>
  <c r="BG146" i="2"/>
  <c r="BG196" i="2"/>
  <c r="BG57" i="2"/>
  <c r="BG154" i="2"/>
  <c r="BG88" i="2"/>
  <c r="BG157" i="2"/>
  <c r="BG166" i="2"/>
  <c r="BG114" i="2"/>
  <c r="BG117" i="2"/>
  <c r="BG152" i="2"/>
  <c r="BG127" i="2"/>
  <c r="BG178" i="2"/>
  <c r="BG87" i="2"/>
  <c r="BG190" i="2"/>
  <c r="BG177" i="2"/>
  <c r="BG107" i="2"/>
  <c r="BG3" i="2"/>
  <c r="BG126" i="2"/>
  <c r="BG171" i="2"/>
  <c r="BG137" i="2"/>
  <c r="BG51" i="2"/>
  <c r="BG151" i="2"/>
  <c r="BG136" i="2"/>
  <c r="BG77" i="2"/>
  <c r="BG155" i="2"/>
  <c r="BG141" i="2"/>
  <c r="BG61" i="2"/>
  <c r="BG102" i="2"/>
  <c r="BG119" i="2"/>
  <c r="BG79" i="2"/>
  <c r="BG96" i="2"/>
  <c r="BG122" i="2"/>
  <c r="BG100" i="2"/>
  <c r="BG145" i="2"/>
  <c r="BG193" i="2"/>
  <c r="BG186" i="2"/>
  <c r="BG49" i="2"/>
  <c r="BG64" i="2"/>
  <c r="BG80" i="2"/>
  <c r="BG181" i="2"/>
  <c r="BG125" i="2"/>
  <c r="BG175" i="2"/>
  <c r="BG159" i="2"/>
  <c r="BG169" i="2"/>
  <c r="BG66" i="2"/>
  <c r="BG14" i="2"/>
  <c r="BG183" i="2"/>
  <c r="BG165" i="2"/>
  <c r="BG128" i="2"/>
  <c r="BG78" i="2"/>
  <c r="BG199" i="2"/>
  <c r="BG50" i="2"/>
  <c r="BG108" i="2"/>
  <c r="BG16" i="2"/>
  <c r="BG156" i="2"/>
  <c r="BG174" i="2"/>
  <c r="BG22" i="2"/>
  <c r="BG147" i="2"/>
  <c r="BG8" i="2"/>
  <c r="BG163" i="2"/>
  <c r="BG130" i="2"/>
  <c r="BG15" i="2"/>
  <c r="BG124" i="2"/>
  <c r="BG118" i="2"/>
  <c r="BG150" i="2"/>
  <c r="BG74" i="2"/>
  <c r="BG123" i="2"/>
  <c r="BG84" i="2"/>
  <c r="BG12" i="2"/>
  <c r="BG187" i="2"/>
  <c r="BG168" i="2"/>
  <c r="BG23" i="2"/>
  <c r="BG85" i="2"/>
  <c r="BG13" i="2"/>
  <c r="BG172" i="2"/>
  <c r="BG142" i="2"/>
  <c r="BG48" i="2"/>
  <c r="BG86" i="2"/>
  <c r="BG83" i="2"/>
  <c r="BG59" i="2"/>
  <c r="BG20" i="2"/>
  <c r="BG95" i="2"/>
  <c r="BG106" i="2"/>
  <c r="BG184" i="2"/>
  <c r="BG82" i="2"/>
  <c r="BG52" i="2"/>
  <c r="BG24" i="2"/>
  <c r="BG189" i="2"/>
  <c r="BG60" i="2"/>
  <c r="BG180" i="2"/>
  <c r="BG135" i="2"/>
  <c r="BG5" i="2"/>
  <c r="BG11" i="2"/>
  <c r="BG18" i="2"/>
  <c r="BG19" i="2"/>
  <c r="BG121" i="2"/>
  <c r="BG153" i="2"/>
  <c r="BG56" i="2"/>
  <c r="BG160" i="2"/>
  <c r="BG97" i="2"/>
  <c r="BG73" i="2"/>
  <c r="BG101" i="2"/>
  <c r="BG162" i="2"/>
  <c r="BG143" i="2"/>
  <c r="BG115" i="2"/>
  <c r="BG198" i="2"/>
  <c r="BG138" i="2"/>
  <c r="BG7" i="2"/>
  <c r="BG192" i="2"/>
  <c r="BG65" i="2"/>
  <c r="BG195" i="2"/>
  <c r="BG63" i="2"/>
  <c r="BG9" i="2"/>
  <c r="X105" i="2"/>
  <c r="X65" i="2"/>
  <c r="Y65" i="2" s="1"/>
  <c r="X57" i="2"/>
  <c r="X151" i="2"/>
  <c r="X96" i="2"/>
  <c r="Y96" i="2" s="1"/>
  <c r="X189" i="2"/>
  <c r="X171" i="2"/>
  <c r="X64" i="2"/>
  <c r="X8" i="2"/>
  <c r="X16" i="2"/>
  <c r="Y16" i="2" s="1"/>
  <c r="X135" i="2"/>
  <c r="X150" i="2"/>
  <c r="X122" i="2"/>
  <c r="Y122" i="2" s="1"/>
  <c r="X157" i="2"/>
  <c r="X63" i="2"/>
  <c r="X4" i="2"/>
  <c r="Y4" i="2" s="1"/>
  <c r="X106" i="2"/>
  <c r="X181" i="2"/>
  <c r="X124" i="2"/>
  <c r="Y124" i="2" s="1"/>
  <c r="X198" i="2"/>
  <c r="X58" i="2"/>
  <c r="Y58" i="2" s="1"/>
  <c r="X52" i="2"/>
  <c r="X3" i="2"/>
  <c r="Y3" i="2" s="1"/>
  <c r="K89" i="2"/>
  <c r="K140" i="2"/>
  <c r="K86" i="2"/>
  <c r="K168" i="2"/>
  <c r="K50" i="2"/>
  <c r="K37" i="2"/>
  <c r="K60" i="2"/>
  <c r="K174" i="2"/>
  <c r="AA111" i="2"/>
  <c r="K192" i="2"/>
  <c r="K101" i="2"/>
  <c r="AA72" i="2"/>
  <c r="K7" i="2"/>
  <c r="K187" i="2"/>
  <c r="K197" i="2"/>
  <c r="K91" i="2"/>
  <c r="AA112" i="2"/>
  <c r="K32" i="2"/>
  <c r="K34" i="2"/>
  <c r="K71" i="2"/>
  <c r="AA149" i="2"/>
  <c r="AA173" i="2"/>
  <c r="K87" i="2"/>
  <c r="AA103" i="2"/>
  <c r="AA30" i="2"/>
  <c r="K191" i="2"/>
  <c r="AA38" i="2"/>
  <c r="K73" i="2"/>
  <c r="K143" i="2"/>
  <c r="AA44" i="2"/>
  <c r="K185" i="2"/>
  <c r="K5" i="2"/>
  <c r="AA104" i="2"/>
  <c r="AA134" i="2"/>
  <c r="AA185" i="2"/>
  <c r="K24" i="2"/>
  <c r="K28" i="2"/>
  <c r="K137" i="2"/>
  <c r="K175" i="2"/>
  <c r="K117" i="2"/>
  <c r="AA132" i="2"/>
  <c r="K149" i="2"/>
  <c r="AA179" i="2"/>
  <c r="K103" i="2"/>
  <c r="K120" i="2"/>
  <c r="AA170" i="2"/>
  <c r="K36" i="2"/>
  <c r="AA31" i="2"/>
  <c r="K94" i="2"/>
  <c r="K30" i="2"/>
  <c r="AA70" i="2"/>
  <c r="K55" i="2"/>
  <c r="K85" i="2"/>
  <c r="K83" i="2"/>
  <c r="K152" i="2"/>
  <c r="AA194" i="2"/>
  <c r="K39" i="2"/>
  <c r="AA69" i="2"/>
  <c r="K78" i="2"/>
  <c r="AA98" i="2"/>
  <c r="K23" i="2"/>
  <c r="K97" i="2"/>
  <c r="AA71" i="2"/>
  <c r="AA131" i="2"/>
  <c r="K70" i="2"/>
  <c r="K95" i="2"/>
  <c r="K186" i="2"/>
  <c r="K54" i="2"/>
  <c r="K173" i="2"/>
  <c r="K56" i="2"/>
  <c r="K74" i="2"/>
  <c r="AA40" i="2"/>
  <c r="K18" i="2"/>
  <c r="K170" i="2"/>
  <c r="AA26" i="2"/>
  <c r="AA113" i="2"/>
  <c r="K195" i="2"/>
  <c r="K29" i="2"/>
  <c r="AA28" i="2"/>
  <c r="AA176" i="2"/>
  <c r="K177" i="2"/>
  <c r="K114" i="2"/>
  <c r="AA158" i="2"/>
  <c r="K79" i="2"/>
  <c r="AA120" i="2"/>
  <c r="K121" i="2"/>
  <c r="AA188" i="2"/>
  <c r="K42" i="2"/>
  <c r="AA148" i="2"/>
  <c r="K133" i="2"/>
  <c r="AA41" i="2"/>
  <c r="K98" i="2"/>
  <c r="AD144" i="2"/>
  <c r="AE144" i="2" s="1"/>
  <c r="AD194" i="2"/>
  <c r="AE194" i="2" s="1"/>
  <c r="AD106" i="2"/>
  <c r="AE106" i="2" s="1"/>
  <c r="AD112" i="2"/>
  <c r="AE112" i="2" s="1"/>
  <c r="AD46" i="2"/>
  <c r="AE46" i="2" s="1"/>
  <c r="AD54" i="2"/>
  <c r="AE54" i="2" s="1"/>
  <c r="AD160" i="2"/>
  <c r="AE160" i="2" s="1"/>
  <c r="AD56" i="2"/>
  <c r="AE56" i="2" s="1"/>
  <c r="AD74" i="2"/>
  <c r="AE74" i="2" s="1"/>
  <c r="AD14" i="2"/>
  <c r="AE14" i="2" s="1"/>
  <c r="AD77" i="2"/>
  <c r="AE77" i="2" s="1"/>
  <c r="AD155" i="2"/>
  <c r="AE155" i="2" s="1"/>
  <c r="AD23" i="2"/>
  <c r="AE23" i="2" s="1"/>
  <c r="AD121" i="2"/>
  <c r="AE121" i="2" s="1"/>
  <c r="AD35" i="2"/>
  <c r="AE35" i="2" s="1"/>
  <c r="AD31" i="2"/>
  <c r="AE31" i="2" s="1"/>
  <c r="AD148" i="2"/>
  <c r="AE148" i="2" s="1"/>
  <c r="AD92" i="2"/>
  <c r="AE92" i="2" s="1"/>
  <c r="AD26" i="2"/>
  <c r="AE26" i="2" s="1"/>
  <c r="AD166" i="2"/>
  <c r="AE166" i="2" s="1"/>
  <c r="AD7" i="2"/>
  <c r="AE7" i="2" s="1"/>
  <c r="AD11" i="2"/>
  <c r="AE11" i="2" s="1"/>
  <c r="AD81" i="2"/>
  <c r="AE81" i="2" s="1"/>
  <c r="AD78" i="2"/>
  <c r="AE78" i="2" s="1"/>
  <c r="AD102" i="2"/>
  <c r="AE102" i="2" s="1"/>
  <c r="AD132" i="2"/>
  <c r="AE132" i="2" s="1"/>
  <c r="AD71" i="2"/>
  <c r="AE71" i="2" s="1"/>
  <c r="AD182" i="2"/>
  <c r="AE182" i="2" s="1"/>
  <c r="AD99" i="2"/>
  <c r="AE99" i="2" s="1"/>
  <c r="AD130" i="2"/>
  <c r="AE130" i="2" s="1"/>
  <c r="AD142" i="2"/>
  <c r="AE142" i="2" s="1"/>
  <c r="AD48" i="2"/>
  <c r="AE48" i="2" s="1"/>
  <c r="AD12" i="2"/>
  <c r="AE12" i="2" s="1"/>
  <c r="AD193" i="2"/>
  <c r="AE193" i="2" s="1"/>
  <c r="AD49" i="2"/>
  <c r="AE49" i="2" s="1"/>
  <c r="AD86" i="2"/>
  <c r="AE86" i="2" s="1"/>
  <c r="AD199" i="2"/>
  <c r="AE199" i="2" s="1"/>
  <c r="AD104" i="2"/>
  <c r="AE104" i="2" s="1"/>
  <c r="AD174" i="2"/>
  <c r="AE174" i="2" s="1"/>
  <c r="AD84" i="2"/>
  <c r="AE84" i="2" s="1"/>
  <c r="AD115" i="2"/>
  <c r="AE115" i="2" s="1"/>
  <c r="AD129" i="2"/>
  <c r="AE129" i="2" s="1"/>
  <c r="AD52" i="2"/>
  <c r="AE52" i="2" s="1"/>
  <c r="AD61" i="2"/>
  <c r="AE61" i="2" s="1"/>
  <c r="AD85" i="2"/>
  <c r="AE85" i="2" s="1"/>
  <c r="AD110" i="2"/>
  <c r="AE110" i="2" s="1"/>
  <c r="AD43" i="2"/>
  <c r="AE43" i="2" s="1"/>
  <c r="AD70" i="2"/>
  <c r="AE70" i="2" s="1"/>
  <c r="AD88" i="2"/>
  <c r="AE88" i="2" s="1"/>
  <c r="AD79" i="2"/>
  <c r="AE79" i="2" s="1"/>
  <c r="AD13" i="2"/>
  <c r="AE13" i="2" s="1"/>
  <c r="AD145" i="2"/>
  <c r="AE145" i="2" s="1"/>
  <c r="AD157" i="2"/>
  <c r="AE157" i="2" s="1"/>
  <c r="AD76" i="2"/>
  <c r="AE76" i="2" s="1"/>
  <c r="AD135" i="2"/>
  <c r="AE135" i="2" s="1"/>
  <c r="AD8" i="2"/>
  <c r="AE8" i="2" s="1"/>
  <c r="AD20" i="2"/>
  <c r="AE20" i="2" s="1"/>
  <c r="AD39" i="2"/>
  <c r="AE39" i="2" s="1"/>
  <c r="AD120" i="2"/>
  <c r="AE120" i="2" s="1"/>
  <c r="AD133" i="2"/>
  <c r="AE133" i="2" s="1"/>
  <c r="AD178" i="2"/>
  <c r="AE178" i="2" s="1"/>
  <c r="AD51" i="2"/>
  <c r="AE51" i="2" s="1"/>
  <c r="AD59" i="2"/>
  <c r="AE59" i="2" s="1"/>
  <c r="AD24" i="2"/>
  <c r="AE24" i="2" s="1"/>
  <c r="AD82" i="2"/>
  <c r="AE82" i="2" s="1"/>
  <c r="AD179" i="2"/>
  <c r="AE179" i="2" s="1"/>
  <c r="AD103" i="2"/>
  <c r="AE103" i="2" s="1"/>
  <c r="AD167" i="2"/>
  <c r="AE167" i="2" s="1"/>
  <c r="AD116" i="2"/>
  <c r="AE116" i="2" s="1"/>
  <c r="AD122" i="2"/>
  <c r="AE122" i="2" s="1"/>
  <c r="AD9" i="2"/>
  <c r="AE9" i="2" s="1"/>
  <c r="AD196" i="2"/>
  <c r="AE196" i="2" s="1"/>
  <c r="AD66" i="2"/>
  <c r="AE66" i="2" s="1"/>
  <c r="AD151" i="2"/>
  <c r="AE151" i="2" s="1"/>
  <c r="AD197" i="2"/>
  <c r="AE197" i="2" s="1"/>
  <c r="AD53" i="2"/>
  <c r="AE53" i="2" s="1"/>
  <c r="AD34" i="2"/>
  <c r="AE34" i="2" s="1"/>
  <c r="AD68" i="2"/>
  <c r="AE68" i="2" s="1"/>
  <c r="AD185" i="2"/>
  <c r="AE185" i="2" s="1"/>
  <c r="AD187" i="2"/>
  <c r="AE187" i="2" s="1"/>
  <c r="AD162" i="2"/>
  <c r="AE162" i="2" s="1"/>
  <c r="AD57" i="2"/>
  <c r="AE57" i="2" s="1"/>
  <c r="AD184" i="2"/>
  <c r="AE184" i="2" s="1"/>
  <c r="AD65" i="2"/>
  <c r="AE65" i="2" s="1"/>
  <c r="AD117" i="2"/>
  <c r="AE117" i="2" s="1"/>
  <c r="AD176" i="2"/>
  <c r="AE176" i="2" s="1"/>
  <c r="AD89" i="2"/>
  <c r="AE89" i="2" s="1"/>
  <c r="AD33" i="2"/>
  <c r="AE33" i="2" s="1"/>
  <c r="AD161" i="2"/>
  <c r="AE161" i="2" s="1"/>
  <c r="AD126" i="2"/>
  <c r="AE126" i="2" s="1"/>
  <c r="AD190" i="2"/>
  <c r="AE190" i="2" s="1"/>
  <c r="AD165" i="2"/>
  <c r="AE165" i="2" s="1"/>
  <c r="AD97" i="2"/>
  <c r="AE97" i="2" s="1"/>
  <c r="AD107" i="2"/>
  <c r="AE107" i="2" s="1"/>
  <c r="AD27" i="2"/>
  <c r="AE27" i="2" s="1"/>
  <c r="AD28" i="2"/>
  <c r="AE28" i="2" s="1"/>
  <c r="AD191" i="2"/>
  <c r="AE191" i="2" s="1"/>
  <c r="AD91" i="2"/>
  <c r="AE91" i="2" s="1"/>
  <c r="AD154" i="2"/>
  <c r="AE154" i="2" s="1"/>
  <c r="AD140" i="2"/>
  <c r="AE140" i="2" s="1"/>
  <c r="AD45" i="2"/>
  <c r="AE45" i="2" s="1"/>
  <c r="AD170" i="2"/>
  <c r="AE170" i="2" s="1"/>
  <c r="AD72" i="2"/>
  <c r="AE72" i="2" s="1"/>
  <c r="AD134" i="2"/>
  <c r="AE134" i="2" s="1"/>
  <c r="AD19" i="2"/>
  <c r="AE19" i="2" s="1"/>
  <c r="AD108" i="2"/>
  <c r="AE108" i="2" s="1"/>
  <c r="AD146" i="2"/>
  <c r="AE146" i="2" s="1"/>
  <c r="AD183" i="2"/>
  <c r="AE183" i="2" s="1"/>
  <c r="AD17" i="2"/>
  <c r="AE17" i="2" s="1"/>
  <c r="AD60" i="2"/>
  <c r="AE60" i="2" s="1"/>
  <c r="AD101" i="2"/>
  <c r="AE101" i="2" s="1"/>
  <c r="AD128" i="2"/>
  <c r="AE128" i="2" s="1"/>
  <c r="AD124" i="2"/>
  <c r="AE124" i="2" s="1"/>
  <c r="AD18" i="2"/>
  <c r="AE18" i="2" s="1"/>
  <c r="AD171" i="2"/>
  <c r="AE171" i="2" s="1"/>
  <c r="AD159" i="2"/>
  <c r="AE159" i="2" s="1"/>
  <c r="AD180" i="2"/>
  <c r="AE180" i="2" s="1"/>
  <c r="AD29" i="2"/>
  <c r="AE29" i="2" s="1"/>
  <c r="AD93" i="2"/>
  <c r="AE93" i="2" s="1"/>
  <c r="AD164" i="2"/>
  <c r="AE164" i="2" s="1"/>
  <c r="AD37" i="2"/>
  <c r="AE37" i="2" s="1"/>
  <c r="AD114" i="2"/>
  <c r="AE114" i="2" s="1"/>
  <c r="AD186" i="2"/>
  <c r="AE186" i="2" s="1"/>
  <c r="AD123" i="2"/>
  <c r="AE123" i="2" s="1"/>
  <c r="AD175" i="2"/>
  <c r="AE175" i="2" s="1"/>
  <c r="AD95" i="2"/>
  <c r="AE95" i="2" s="1"/>
  <c r="AD169" i="2"/>
  <c r="AE169" i="2" s="1"/>
  <c r="AD16" i="2"/>
  <c r="AE16" i="2" s="1"/>
  <c r="AD168" i="2"/>
  <c r="AE168" i="2" s="1"/>
  <c r="AD136" i="2"/>
  <c r="AE136" i="2" s="1"/>
  <c r="AD118" i="2"/>
  <c r="AE118" i="2" s="1"/>
  <c r="AD181" i="2"/>
  <c r="AE181" i="2" s="1"/>
  <c r="AD189" i="2"/>
  <c r="AE189" i="2" s="1"/>
  <c r="AD83" i="2"/>
  <c r="AE83" i="2" s="1"/>
  <c r="AD100" i="2"/>
  <c r="AE100" i="2" s="1"/>
  <c r="AD188" i="2"/>
  <c r="AE188" i="2" s="1"/>
  <c r="AD139" i="2"/>
  <c r="AE139" i="2" s="1"/>
  <c r="AD158" i="2"/>
  <c r="AE158" i="2" s="1"/>
  <c r="AD98" i="2"/>
  <c r="AE98" i="2" s="1"/>
  <c r="AD32" i="2"/>
  <c r="AE32" i="2" s="1"/>
  <c r="AD127" i="2"/>
  <c r="AE127" i="2" s="1"/>
  <c r="AD137" i="2"/>
  <c r="AE137" i="2" s="1"/>
  <c r="AD125" i="2"/>
  <c r="AE125" i="2" s="1"/>
  <c r="AD47" i="2"/>
  <c r="AE47" i="2" s="1"/>
  <c r="AD40" i="2"/>
  <c r="AE40" i="2" s="1"/>
  <c r="AD131" i="2"/>
  <c r="AE131" i="2" s="1"/>
  <c r="AD36" i="2"/>
  <c r="AE36" i="2" s="1"/>
  <c r="AD41" i="2"/>
  <c r="AE41" i="2" s="1"/>
  <c r="AD113" i="2"/>
  <c r="AE113" i="2" s="1"/>
  <c r="AD111" i="2"/>
  <c r="AE111" i="2" s="1"/>
  <c r="AD22" i="2"/>
  <c r="AE22" i="2" s="1"/>
  <c r="AD138" i="2"/>
  <c r="AE138" i="2" s="1"/>
  <c r="AD172" i="2"/>
  <c r="AE172" i="2" s="1"/>
  <c r="AD156" i="2"/>
  <c r="AE156" i="2" s="1"/>
  <c r="AD141" i="2"/>
  <c r="AE141" i="2" s="1"/>
  <c r="AD198" i="2"/>
  <c r="AE198" i="2" s="1"/>
  <c r="AD177" i="2"/>
  <c r="AE177" i="2" s="1"/>
  <c r="AD80" i="2"/>
  <c r="AE80" i="2" s="1"/>
  <c r="AD42" i="2"/>
  <c r="AE42" i="2" s="1"/>
  <c r="AD55" i="2"/>
  <c r="AE55" i="2" s="1"/>
  <c r="AD69" i="2"/>
  <c r="AE69" i="2" s="1"/>
  <c r="AD94" i="2"/>
  <c r="AE94" i="2" s="1"/>
  <c r="AD44" i="2"/>
  <c r="AE44" i="2" s="1"/>
  <c r="AD173" i="2"/>
  <c r="AE173" i="2" s="1"/>
  <c r="AD38" i="2"/>
  <c r="AE38" i="2" s="1"/>
  <c r="AD63" i="2"/>
  <c r="AE63" i="2" s="1"/>
  <c r="AD119" i="2"/>
  <c r="AE119" i="2" s="1"/>
  <c r="AD64" i="2"/>
  <c r="AE64" i="2" s="1"/>
  <c r="AD195" i="2"/>
  <c r="AE195" i="2" s="1"/>
  <c r="AD21" i="2"/>
  <c r="AE21" i="2" s="1"/>
  <c r="AD15" i="2"/>
  <c r="AE15" i="2" s="1"/>
  <c r="AD163" i="2"/>
  <c r="AE163" i="2" s="1"/>
  <c r="AD73" i="2"/>
  <c r="AE73" i="2" s="1"/>
  <c r="AD147" i="2"/>
  <c r="AE147" i="2" s="1"/>
  <c r="AD90" i="2"/>
  <c r="AE90" i="2" s="1"/>
  <c r="AD30" i="2"/>
  <c r="AE30" i="2" s="1"/>
  <c r="AD25" i="2"/>
  <c r="AE25" i="2" s="1"/>
  <c r="AD149" i="2"/>
  <c r="AE149" i="2" s="1"/>
  <c r="AD67" i="2"/>
  <c r="AE67" i="2" s="1"/>
  <c r="AD50" i="2"/>
  <c r="AE50" i="2" s="1"/>
  <c r="AD150" i="2"/>
  <c r="AE150" i="2" s="1"/>
  <c r="AD109" i="2"/>
  <c r="AE109" i="2" s="1"/>
  <c r="AD62" i="2"/>
  <c r="AE62" i="2" s="1"/>
  <c r="AD87" i="2"/>
  <c r="AE87" i="2" s="1"/>
  <c r="AD152" i="2"/>
  <c r="AE152" i="2" s="1"/>
  <c r="AD153" i="2"/>
  <c r="AE153" i="2" s="1"/>
  <c r="AD10" i="2"/>
  <c r="AE10" i="2" s="1"/>
  <c r="AD96" i="2"/>
  <c r="AE96" i="2" s="1"/>
  <c r="AD143" i="2"/>
  <c r="AE143" i="2" s="1"/>
  <c r="AD192" i="2"/>
  <c r="AE192" i="2" s="1"/>
  <c r="K196" i="2"/>
  <c r="K132" i="2"/>
  <c r="K162" i="2"/>
  <c r="AA45" i="2"/>
  <c r="AA140" i="2"/>
  <c r="AA42" i="2"/>
  <c r="AA54" i="2"/>
  <c r="K104" i="2"/>
  <c r="K93" i="2"/>
  <c r="AA34" i="2"/>
  <c r="AA89" i="2"/>
  <c r="AA139" i="2"/>
  <c r="K15" i="2"/>
  <c r="K194" i="2"/>
  <c r="AA110" i="2"/>
  <c r="AA182" i="2"/>
  <c r="K111" i="2"/>
  <c r="AA47" i="2"/>
  <c r="K138" i="2"/>
  <c r="K43" i="2"/>
  <c r="AA116" i="2"/>
  <c r="K31" i="2"/>
  <c r="AA92" i="2"/>
  <c r="K112" i="2"/>
  <c r="AA167" i="2"/>
  <c r="K47" i="2"/>
  <c r="K100" i="2"/>
  <c r="K182" i="2"/>
  <c r="K13" i="2"/>
  <c r="K146" i="2"/>
  <c r="K90" i="2"/>
  <c r="K77" i="2"/>
  <c r="K147" i="2"/>
  <c r="AA46" i="2"/>
  <c r="K188" i="2"/>
  <c r="K172" i="2"/>
  <c r="K161" i="2"/>
  <c r="K127" i="2"/>
  <c r="AA91" i="2"/>
  <c r="K131" i="2"/>
  <c r="AA144" i="2"/>
  <c r="AA164" i="2"/>
  <c r="K164" i="2"/>
  <c r="K84" i="2"/>
  <c r="K25" i="2"/>
  <c r="K158" i="2"/>
  <c r="K130" i="2"/>
  <c r="K21" i="2"/>
  <c r="K136" i="2"/>
  <c r="K169" i="2"/>
  <c r="K119" i="2"/>
  <c r="K26" i="2"/>
  <c r="K66" i="2"/>
  <c r="AA197" i="2"/>
  <c r="AA68" i="2"/>
  <c r="K176" i="2"/>
  <c r="AA53" i="2"/>
  <c r="K53" i="2"/>
  <c r="K88" i="2"/>
  <c r="K45" i="2"/>
  <c r="K160" i="2"/>
  <c r="K76" i="2"/>
  <c r="K48" i="2"/>
  <c r="K190" i="2"/>
  <c r="AA43" i="2"/>
  <c r="K116" i="2"/>
  <c r="K12" i="2"/>
  <c r="K141" i="2"/>
  <c r="K51" i="2"/>
  <c r="AA29" i="2"/>
  <c r="AA94" i="2"/>
  <c r="K155" i="2"/>
  <c r="AA191" i="2"/>
  <c r="K199" i="2"/>
  <c r="K110" i="2"/>
  <c r="K125" i="2"/>
  <c r="K129" i="2"/>
  <c r="AA161" i="2"/>
  <c r="K99" i="2"/>
  <c r="K33" i="2"/>
  <c r="K148" i="2"/>
  <c r="K139" i="2"/>
  <c r="K123" i="2"/>
  <c r="K41" i="2"/>
  <c r="K144" i="2"/>
  <c r="K27" i="2"/>
  <c r="AA90" i="2"/>
  <c r="AA37" i="2"/>
  <c r="K40" i="2"/>
  <c r="K20" i="2"/>
  <c r="K179" i="2"/>
  <c r="K108" i="2"/>
  <c r="AA55" i="2"/>
  <c r="AA93" i="2"/>
  <c r="K113" i="2"/>
  <c r="K134" i="2"/>
  <c r="AA67" i="2"/>
  <c r="K35" i="2"/>
  <c r="K82" i="2"/>
  <c r="K154" i="2"/>
  <c r="K166" i="2"/>
  <c r="K38" i="2"/>
  <c r="K184" i="2"/>
  <c r="K69" i="2"/>
  <c r="K72" i="2"/>
  <c r="AA25" i="2"/>
  <c r="AA36" i="2"/>
  <c r="K67" i="2"/>
  <c r="AA32" i="2"/>
  <c r="AA27" i="2"/>
  <c r="AA35" i="2"/>
  <c r="K9" i="2"/>
  <c r="K128" i="2"/>
  <c r="K142" i="2"/>
  <c r="K59" i="2"/>
  <c r="K156" i="2"/>
  <c r="AA99" i="2"/>
  <c r="AA33" i="2"/>
  <c r="K44" i="2"/>
  <c r="K178" i="2"/>
  <c r="K92" i="2"/>
  <c r="K167" i="2"/>
  <c r="AA133" i="2"/>
  <c r="AA39" i="2"/>
  <c r="AS41" i="2"/>
  <c r="AS64" i="2"/>
  <c r="AS122" i="2"/>
  <c r="AS170" i="2"/>
  <c r="AS175" i="2"/>
  <c r="AS93" i="2"/>
  <c r="AS108" i="2"/>
  <c r="AS78" i="2"/>
  <c r="AS66" i="2"/>
  <c r="AS144" i="2"/>
  <c r="AS151" i="2"/>
  <c r="AS85" i="2"/>
  <c r="AS12" i="2"/>
  <c r="AS146" i="2"/>
  <c r="AS145" i="2"/>
  <c r="AS173" i="2"/>
  <c r="Z2" i="2"/>
  <c r="AS15" i="2"/>
  <c r="AS65" i="2"/>
  <c r="AS63" i="2"/>
  <c r="AS101" i="2"/>
  <c r="AS56" i="2"/>
  <c r="AS20" i="2"/>
  <c r="AS157" i="2"/>
  <c r="AS43" i="2"/>
  <c r="AS88" i="2"/>
  <c r="AS107" i="2"/>
  <c r="AS131" i="2"/>
  <c r="AS112" i="2"/>
  <c r="AS125" i="2"/>
  <c r="AS164" i="2"/>
  <c r="AS17" i="2"/>
  <c r="AS111" i="2"/>
  <c r="AS162" i="2"/>
  <c r="AS149" i="2"/>
  <c r="AS132" i="2"/>
  <c r="AS38" i="2"/>
  <c r="AS189" i="2"/>
  <c r="AS95" i="2"/>
  <c r="AS136" i="2"/>
  <c r="AS165" i="2"/>
  <c r="AS49" i="2"/>
  <c r="AS153" i="2"/>
  <c r="AS166" i="2"/>
  <c r="AS28" i="2"/>
  <c r="AS91" i="2"/>
  <c r="AS24" i="2"/>
  <c r="AS102" i="2"/>
  <c r="AS36" i="2"/>
  <c r="AS3" i="2"/>
  <c r="AS19" i="2"/>
  <c r="AS97" i="2"/>
  <c r="AS87" i="2"/>
  <c r="AS74" i="2"/>
  <c r="AS198" i="2"/>
  <c r="AS184" i="2"/>
  <c r="AS188" i="2"/>
  <c r="AS98" i="2"/>
  <c r="AS44" i="2"/>
  <c r="AS73" i="2"/>
  <c r="AS39" i="2"/>
  <c r="AS8" i="2"/>
  <c r="AS115" i="2"/>
  <c r="AS155" i="2"/>
  <c r="AS171" i="2"/>
  <c r="AS29" i="2"/>
  <c r="AS193" i="2"/>
  <c r="AS195" i="2"/>
  <c r="AS172" i="2"/>
  <c r="AS99" i="2"/>
  <c r="AS160" i="2"/>
  <c r="AS121" i="2"/>
  <c r="AS60" i="2"/>
  <c r="AS79" i="2"/>
  <c r="AS45" i="2"/>
  <c r="AS124" i="2"/>
  <c r="AS62" i="2"/>
  <c r="AS27" i="2"/>
  <c r="AS123" i="2"/>
  <c r="AS70" i="2"/>
  <c r="AS163" i="2"/>
  <c r="AS192" i="2"/>
  <c r="AS139" i="2"/>
  <c r="AW35" i="2"/>
  <c r="AX35" i="2" s="1"/>
  <c r="AW63" i="2"/>
  <c r="AX63" i="2" s="1"/>
  <c r="AW119" i="2"/>
  <c r="AX119" i="2" s="1"/>
  <c r="AW190" i="2"/>
  <c r="AX190" i="2" s="1"/>
  <c r="AW79" i="2"/>
  <c r="AX79" i="2" s="1"/>
  <c r="AW11" i="2"/>
  <c r="AX11" i="2" s="1"/>
  <c r="AW86" i="2"/>
  <c r="AX86" i="2" s="1"/>
  <c r="AW72" i="2"/>
  <c r="AX72" i="2" s="1"/>
  <c r="AW26" i="2"/>
  <c r="AX26" i="2" s="1"/>
  <c r="AW161" i="2"/>
  <c r="AX161" i="2" s="1"/>
  <c r="AW62" i="2"/>
  <c r="AX62" i="2" s="1"/>
  <c r="AW170" i="2"/>
  <c r="AX170" i="2" s="1"/>
  <c r="AW121" i="2"/>
  <c r="AX121" i="2" s="1"/>
  <c r="AW80" i="2"/>
  <c r="AX80" i="2" s="1"/>
  <c r="AW70" i="2"/>
  <c r="AX70" i="2" s="1"/>
  <c r="AW49" i="2"/>
  <c r="AX49" i="2" s="1"/>
  <c r="AW103" i="2"/>
  <c r="AX103" i="2" s="1"/>
  <c r="AW114" i="2"/>
  <c r="AX114" i="2" s="1"/>
  <c r="AW126" i="2"/>
  <c r="AX126" i="2" s="1"/>
  <c r="AW138" i="2"/>
  <c r="AX138" i="2" s="1"/>
  <c r="AW174" i="2"/>
  <c r="AX174" i="2" s="1"/>
  <c r="AW166" i="2"/>
  <c r="AX166" i="2" s="1"/>
  <c r="AW57" i="2"/>
  <c r="AX57" i="2" s="1"/>
  <c r="AW38" i="2"/>
  <c r="AX38" i="2" s="1"/>
  <c r="AW61" i="2"/>
  <c r="AX61" i="2" s="1"/>
  <c r="AW152" i="2"/>
  <c r="AX152" i="2" s="1"/>
  <c r="AW20" i="2"/>
  <c r="AX20" i="2" s="1"/>
  <c r="AW10" i="2"/>
  <c r="AX10" i="2" s="1"/>
  <c r="AW100" i="2"/>
  <c r="AX100" i="2" s="1"/>
  <c r="AW159" i="2"/>
  <c r="AX159" i="2" s="1"/>
  <c r="AW104" i="2"/>
  <c r="AX104" i="2" s="1"/>
  <c r="AW32" i="2"/>
  <c r="AX32" i="2" s="1"/>
  <c r="AW165" i="2"/>
  <c r="AX165" i="2" s="1"/>
  <c r="AW22" i="2"/>
  <c r="AX22" i="2" s="1"/>
  <c r="AW115" i="2"/>
  <c r="AX115" i="2" s="1"/>
  <c r="AW67" i="2"/>
  <c r="AX67" i="2" s="1"/>
  <c r="AW13" i="2"/>
  <c r="AX13" i="2" s="1"/>
  <c r="AW135" i="2"/>
  <c r="AX135" i="2" s="1"/>
  <c r="AW41" i="2"/>
  <c r="AX41" i="2" s="1"/>
  <c r="AW69" i="2"/>
  <c r="AX69" i="2" s="1"/>
  <c r="AW133" i="2"/>
  <c r="AX133" i="2" s="1"/>
  <c r="AW168" i="2"/>
  <c r="AX168" i="2" s="1"/>
  <c r="AW74" i="2"/>
  <c r="AX74" i="2" s="1"/>
  <c r="AW196" i="2"/>
  <c r="AX196" i="2" s="1"/>
  <c r="AW171" i="2"/>
  <c r="AX171" i="2" s="1"/>
  <c r="AW18" i="2"/>
  <c r="AX18" i="2" s="1"/>
  <c r="AW97" i="2"/>
  <c r="AX97" i="2" s="1"/>
  <c r="AW60" i="2"/>
  <c r="AX60" i="2" s="1"/>
  <c r="AW148" i="2"/>
  <c r="AX148" i="2" s="1"/>
  <c r="AW3" i="2"/>
  <c r="AX3" i="2" s="1"/>
  <c r="AW25" i="2"/>
  <c r="AX25" i="2" s="1"/>
  <c r="AW123" i="2"/>
  <c r="AX123" i="2" s="1"/>
  <c r="AW130" i="2"/>
  <c r="AX130" i="2" s="1"/>
  <c r="AW178" i="2"/>
  <c r="AX178" i="2" s="1"/>
  <c r="AW191" i="2"/>
  <c r="AX191" i="2" s="1"/>
  <c r="AW160" i="2"/>
  <c r="AX160" i="2" s="1"/>
  <c r="AW71" i="2"/>
  <c r="AX71" i="2" s="1"/>
  <c r="AW5" i="2"/>
  <c r="AX5" i="2" s="1"/>
  <c r="AW162" i="2"/>
  <c r="AX162" i="2" s="1"/>
  <c r="AW169" i="2"/>
  <c r="AX169" i="2" s="1"/>
  <c r="AW149" i="2"/>
  <c r="AX149" i="2" s="1"/>
  <c r="AW42" i="2"/>
  <c r="AX42" i="2" s="1"/>
  <c r="AW153" i="2"/>
  <c r="AX153" i="2" s="1"/>
  <c r="AW68" i="2"/>
  <c r="AX68" i="2" s="1"/>
  <c r="AW120" i="2"/>
  <c r="AX120" i="2" s="1"/>
  <c r="AW53" i="2"/>
  <c r="AX53" i="2" s="1"/>
  <c r="AW177" i="2"/>
  <c r="AX177" i="2" s="1"/>
  <c r="AW111" i="2"/>
  <c r="AX111" i="2" s="1"/>
  <c r="AW52" i="2"/>
  <c r="AX52" i="2" s="1"/>
  <c r="AW39" i="2"/>
  <c r="AX39" i="2" s="1"/>
  <c r="AW88" i="2"/>
  <c r="AX88" i="2" s="1"/>
  <c r="AW131" i="2"/>
  <c r="AX131" i="2" s="1"/>
  <c r="AW182" i="2"/>
  <c r="AX182" i="2" s="1"/>
  <c r="AW55" i="2"/>
  <c r="AX55" i="2" s="1"/>
  <c r="AW59" i="2"/>
  <c r="AX59" i="2" s="1"/>
  <c r="AW36" i="2"/>
  <c r="AX36" i="2" s="1"/>
  <c r="AW102" i="2"/>
  <c r="AX102" i="2" s="1"/>
  <c r="AW156" i="2"/>
  <c r="AX156" i="2" s="1"/>
  <c r="AW28" i="2"/>
  <c r="AX28" i="2" s="1"/>
  <c r="AW77" i="2"/>
  <c r="AX77" i="2" s="1"/>
  <c r="AW93" i="2"/>
  <c r="AX93" i="2" s="1"/>
  <c r="AW54" i="2"/>
  <c r="AX54" i="2" s="1"/>
  <c r="AW143" i="2"/>
  <c r="AX143" i="2" s="1"/>
  <c r="AW78" i="2"/>
  <c r="AX78" i="2" s="1"/>
  <c r="AW137" i="2"/>
  <c r="AX137" i="2" s="1"/>
  <c r="AW181" i="2"/>
  <c r="AX181" i="2" s="1"/>
  <c r="AW83" i="2"/>
  <c r="AX83" i="2" s="1"/>
  <c r="AW64" i="2"/>
  <c r="AX64" i="2" s="1"/>
  <c r="AW91" i="2"/>
  <c r="AX91" i="2" s="1"/>
  <c r="AW132" i="2"/>
  <c r="AX132" i="2" s="1"/>
  <c r="AW43" i="2"/>
  <c r="AX43" i="2" s="1"/>
  <c r="AW92" i="2"/>
  <c r="AX92" i="2" s="1"/>
  <c r="AW134" i="2"/>
  <c r="AX134" i="2" s="1"/>
  <c r="AW175" i="2"/>
  <c r="AX175" i="2" s="1"/>
  <c r="AW33" i="2"/>
  <c r="AX33" i="2" s="1"/>
  <c r="AW98" i="2"/>
  <c r="AX98" i="2" s="1"/>
  <c r="AW30" i="2"/>
  <c r="AX30" i="2" s="1"/>
  <c r="AW46" i="2"/>
  <c r="AX46" i="2" s="1"/>
  <c r="AW128" i="2"/>
  <c r="AX128" i="2" s="1"/>
  <c r="AW164" i="2"/>
  <c r="AX164" i="2" s="1"/>
  <c r="AW82" i="2"/>
  <c r="AX82" i="2" s="1"/>
  <c r="AW176" i="2"/>
  <c r="AX176" i="2" s="1"/>
  <c r="AW198" i="2"/>
  <c r="AX198" i="2" s="1"/>
  <c r="AW155" i="2"/>
  <c r="AX155" i="2" s="1"/>
  <c r="AW193" i="2"/>
  <c r="AX193" i="2" s="1"/>
  <c r="AW147" i="2"/>
  <c r="AX147" i="2" s="1"/>
  <c r="AW195" i="2"/>
  <c r="AX195" i="2" s="1"/>
  <c r="AW192" i="2"/>
  <c r="AX192" i="2" s="1"/>
  <c r="AW19" i="2"/>
  <c r="AX19" i="2" s="1"/>
  <c r="AW127" i="2"/>
  <c r="AX127" i="2" s="1"/>
  <c r="AW186" i="2"/>
  <c r="AX186" i="2" s="1"/>
  <c r="AW172" i="2"/>
  <c r="AX172" i="2" s="1"/>
  <c r="AW8" i="2"/>
  <c r="AX8" i="2" s="1"/>
  <c r="AW23" i="2"/>
  <c r="AX23" i="2" s="1"/>
  <c r="AW163" i="2"/>
  <c r="AX163" i="2" s="1"/>
  <c r="AW21" i="2"/>
  <c r="AX21" i="2" s="1"/>
  <c r="AW112" i="2"/>
  <c r="AX112" i="2" s="1"/>
  <c r="AW113" i="2"/>
  <c r="AX113" i="2" s="1"/>
  <c r="AW65" i="2"/>
  <c r="AX65" i="2" s="1"/>
  <c r="AW140" i="2"/>
  <c r="AX140" i="2" s="1"/>
  <c r="AW96" i="2"/>
  <c r="AX96" i="2" s="1"/>
  <c r="AW189" i="2"/>
  <c r="AX189" i="2" s="1"/>
  <c r="AW73" i="2"/>
  <c r="AX73" i="2" s="1"/>
  <c r="AW76" i="2"/>
  <c r="AX76" i="2" s="1"/>
  <c r="AW136" i="2"/>
  <c r="AX136" i="2" s="1"/>
  <c r="AW107" i="2"/>
  <c r="AX107" i="2" s="1"/>
  <c r="AW157" i="2"/>
  <c r="AX157" i="2" s="1"/>
  <c r="AW56" i="2"/>
  <c r="AX56" i="2" s="1"/>
  <c r="AW106" i="2"/>
  <c r="AX106" i="2" s="1"/>
  <c r="AW44" i="2"/>
  <c r="AX44" i="2" s="1"/>
  <c r="AW84" i="2"/>
  <c r="AX84" i="2" s="1"/>
  <c r="AW142" i="2"/>
  <c r="AX142" i="2" s="1"/>
  <c r="AW179" i="2"/>
  <c r="AX179" i="2" s="1"/>
  <c r="AW47" i="2"/>
  <c r="AX47" i="2" s="1"/>
  <c r="AW109" i="2"/>
  <c r="AX109" i="2" s="1"/>
  <c r="AW187" i="2"/>
  <c r="AX187" i="2" s="1"/>
  <c r="AW27" i="2"/>
  <c r="AX27" i="2" s="1"/>
  <c r="AW125" i="2"/>
  <c r="AX125" i="2" s="1"/>
  <c r="AW34" i="2"/>
  <c r="AX34" i="2" s="1"/>
  <c r="AW139" i="2"/>
  <c r="AX139" i="2" s="1"/>
  <c r="AW158" i="2"/>
  <c r="AX158" i="2" s="1"/>
  <c r="AW188" i="2"/>
  <c r="AX188" i="2" s="1"/>
  <c r="AW129" i="2"/>
  <c r="AX129" i="2" s="1"/>
  <c r="AW95" i="2"/>
  <c r="AX95" i="2" s="1"/>
  <c r="AW15" i="2"/>
  <c r="AX15" i="2" s="1"/>
  <c r="AW66" i="2"/>
  <c r="AX66" i="2" s="1"/>
  <c r="AW50" i="2"/>
  <c r="AX50" i="2" s="1"/>
  <c r="AW108" i="2"/>
  <c r="AX108" i="2" s="1"/>
  <c r="AW194" i="2"/>
  <c r="AX194" i="2" s="1"/>
  <c r="AW9" i="2"/>
  <c r="AX9" i="2" s="1"/>
  <c r="AW118" i="2"/>
  <c r="AX118" i="2" s="1"/>
  <c r="AW185" i="2"/>
  <c r="AX185" i="2" s="1"/>
  <c r="AW124" i="2"/>
  <c r="AX124" i="2" s="1"/>
  <c r="AW101" i="2"/>
  <c r="AX101" i="2" s="1"/>
  <c r="AW199" i="2"/>
  <c r="AX199" i="2" s="1"/>
  <c r="AW94" i="2"/>
  <c r="AX94" i="2" s="1"/>
  <c r="AW7" i="2"/>
  <c r="AX7" i="2" s="1"/>
  <c r="AW145" i="2"/>
  <c r="AX145" i="2" s="1"/>
  <c r="AW87" i="2"/>
  <c r="AX87" i="2" s="1"/>
  <c r="AW144" i="2"/>
  <c r="AX144" i="2" s="1"/>
  <c r="AW90" i="2"/>
  <c r="AX90" i="2" s="1"/>
  <c r="AW184" i="2"/>
  <c r="AX184" i="2" s="1"/>
  <c r="AW116" i="2"/>
  <c r="AX116" i="2" s="1"/>
  <c r="AW146" i="2"/>
  <c r="AX146" i="2" s="1"/>
  <c r="AW183" i="2"/>
  <c r="AX183" i="2" s="1"/>
  <c r="AW197" i="2"/>
  <c r="AX197" i="2" s="1"/>
  <c r="AW48" i="2"/>
  <c r="AX48" i="2" s="1"/>
  <c r="AW17" i="2"/>
  <c r="AX17" i="2" s="1"/>
  <c r="AW24" i="2"/>
  <c r="AX24" i="2" s="1"/>
  <c r="AW141" i="2"/>
  <c r="AX141" i="2" s="1"/>
  <c r="AW31" i="2"/>
  <c r="AX31" i="2" s="1"/>
  <c r="AW151" i="2"/>
  <c r="AX151" i="2" s="1"/>
  <c r="AW85" i="2"/>
  <c r="AX85" i="2" s="1"/>
  <c r="AW99" i="2"/>
  <c r="AX99" i="2" s="1"/>
  <c r="AW37" i="2"/>
  <c r="AX37" i="2" s="1"/>
  <c r="AW167" i="2"/>
  <c r="AX167" i="2" s="1"/>
  <c r="AW89" i="2"/>
  <c r="AX89" i="2" s="1"/>
  <c r="AW29" i="2"/>
  <c r="AX29" i="2" s="1"/>
  <c r="AW51" i="2"/>
  <c r="AX51" i="2" s="1"/>
  <c r="AW122" i="2"/>
  <c r="AX122" i="2" s="1"/>
  <c r="AW150" i="2"/>
  <c r="AX150" i="2" s="1"/>
  <c r="AW154" i="2"/>
  <c r="AX154" i="2" s="1"/>
  <c r="AW110" i="2"/>
  <c r="AX110" i="2" s="1"/>
  <c r="AW12" i="2"/>
  <c r="AX12" i="2" s="1"/>
  <c r="AW14" i="2"/>
  <c r="AX14" i="2" s="1"/>
  <c r="AW81" i="2"/>
  <c r="AX81" i="2" s="1"/>
  <c r="AW16" i="2"/>
  <c r="AX16" i="2" s="1"/>
  <c r="AW180" i="2"/>
  <c r="AX180" i="2" s="1"/>
  <c r="AW45" i="2"/>
  <c r="AX45" i="2" s="1"/>
  <c r="AW117" i="2"/>
  <c r="AX117" i="2" s="1"/>
  <c r="AW40" i="2"/>
  <c r="AX40" i="2" s="1"/>
  <c r="AW173" i="2"/>
  <c r="AX173" i="2" s="1"/>
  <c r="AW2" i="2"/>
  <c r="AS181" i="2"/>
  <c r="AS142" i="2"/>
  <c r="AS34" i="2"/>
  <c r="AS94" i="2"/>
  <c r="AS199" i="2"/>
  <c r="AS105" i="2"/>
  <c r="AS13" i="2"/>
  <c r="AS84" i="2"/>
  <c r="AS110" i="2"/>
  <c r="AS10" i="2"/>
  <c r="AS169" i="2"/>
  <c r="AS168" i="2"/>
  <c r="AS40" i="2"/>
  <c r="AS126" i="2"/>
  <c r="AS92" i="2"/>
  <c r="AS48" i="2"/>
  <c r="AS4" i="2"/>
  <c r="AS21" i="2"/>
  <c r="AS68" i="2"/>
  <c r="AS130" i="2"/>
  <c r="AS59" i="2"/>
  <c r="AS11" i="2"/>
  <c r="AS158" i="2"/>
  <c r="AS119" i="2"/>
  <c r="AS180" i="2"/>
  <c r="AS113" i="2"/>
  <c r="AS148" i="2"/>
  <c r="AS18" i="2"/>
  <c r="AS5" i="2"/>
  <c r="AS152" i="2"/>
  <c r="AS134" i="2"/>
  <c r="AS14" i="2"/>
  <c r="AS80" i="2"/>
  <c r="H5" i="22"/>
  <c r="AS77" i="2"/>
  <c r="AS106" i="2"/>
  <c r="AS120" i="2"/>
  <c r="AS53" i="2"/>
  <c r="AS174" i="2"/>
  <c r="AS9" i="2"/>
  <c r="AS30" i="2"/>
  <c r="AS117" i="2"/>
  <c r="AS129" i="2"/>
  <c r="AS72" i="2"/>
  <c r="AS32" i="2"/>
  <c r="AS96" i="2"/>
  <c r="AS141" i="2"/>
  <c r="AS116" i="2"/>
  <c r="AS100" i="2"/>
  <c r="AS177" i="2"/>
  <c r="AS137" i="2"/>
  <c r="AS37" i="2"/>
  <c r="AS104" i="2"/>
  <c r="AS42" i="2"/>
  <c r="AS133" i="2"/>
  <c r="AS103" i="2"/>
  <c r="AS16" i="2"/>
  <c r="AS67" i="2"/>
  <c r="AS22" i="2"/>
  <c r="AS128" i="2"/>
  <c r="AS69" i="2"/>
  <c r="AS57" i="2"/>
  <c r="AS46" i="2"/>
  <c r="AS178" i="2"/>
  <c r="AS33" i="2"/>
  <c r="AS179" i="2"/>
  <c r="AS35" i="2"/>
  <c r="AS156" i="2"/>
  <c r="AS154" i="2"/>
  <c r="AS196" i="2"/>
  <c r="AS191" i="2"/>
  <c r="AS118" i="2"/>
  <c r="AS109" i="2"/>
  <c r="AS194" i="2"/>
  <c r="AS186" i="2"/>
  <c r="AS26" i="2"/>
  <c r="AS182" i="2"/>
  <c r="AS89" i="2"/>
  <c r="AS176" i="2"/>
  <c r="AS143" i="2"/>
  <c r="AS51" i="2"/>
  <c r="AS150" i="2"/>
  <c r="AS58" i="2"/>
  <c r="AS135" i="2"/>
  <c r="AS83" i="2"/>
  <c r="AS127" i="2"/>
  <c r="AS31" i="2"/>
  <c r="AS23" i="2"/>
  <c r="AS82" i="2"/>
  <c r="AS138" i="2"/>
  <c r="AS61" i="2"/>
  <c r="AS161" i="2"/>
  <c r="AS47" i="2"/>
  <c r="AS50" i="2"/>
  <c r="AS140" i="2"/>
  <c r="AS197" i="2"/>
  <c r="AS167" i="2"/>
  <c r="AS81" i="2"/>
  <c r="AS114" i="2"/>
  <c r="AS52" i="2"/>
  <c r="AS190" i="2"/>
  <c r="AS71" i="2"/>
  <c r="AS183" i="2"/>
  <c r="AS90" i="2"/>
  <c r="AS7" i="2"/>
  <c r="AS159" i="2"/>
  <c r="AS55" i="2"/>
  <c r="AS185" i="2"/>
  <c r="AS76" i="2"/>
  <c r="AS187" i="2"/>
  <c r="AS147" i="2"/>
  <c r="AS86" i="2"/>
  <c r="AS54" i="2"/>
  <c r="AS25" i="2"/>
  <c r="K19" i="2" l="1"/>
  <c r="K49" i="2"/>
  <c r="F5" i="22"/>
  <c r="I5" i="22"/>
  <c r="E5" i="22"/>
  <c r="M5" i="22"/>
  <c r="M4" i="22" s="1"/>
  <c r="B5" i="22"/>
  <c r="K81" i="2"/>
  <c r="K118" i="2"/>
  <c r="K183" i="2"/>
  <c r="K10" i="2"/>
  <c r="K163" i="2"/>
  <c r="K22" i="2"/>
  <c r="K193" i="2"/>
  <c r="K180" i="2"/>
  <c r="K62" i="2"/>
  <c r="K126" i="2"/>
  <c r="K109" i="2"/>
  <c r="K61" i="2"/>
  <c r="K115" i="2"/>
  <c r="K11" i="2"/>
  <c r="K145" i="2"/>
  <c r="K165" i="2"/>
  <c r="K153" i="2"/>
  <c r="K80" i="2"/>
  <c r="K14" i="2"/>
  <c r="K107" i="2"/>
  <c r="K159" i="2"/>
  <c r="K150" i="2"/>
  <c r="Y150" i="2"/>
  <c r="K8" i="2"/>
  <c r="Y8" i="2"/>
  <c r="K64" i="2"/>
  <c r="Y64" i="2"/>
  <c r="K171" i="2"/>
  <c r="Y171" i="2"/>
  <c r="K52" i="2"/>
  <c r="Y52" i="2"/>
  <c r="K189" i="2"/>
  <c r="Y189" i="2"/>
  <c r="K198" i="2"/>
  <c r="Y198" i="2"/>
  <c r="K151" i="2"/>
  <c r="Y151" i="2"/>
  <c r="K57" i="2"/>
  <c r="Y57" i="2"/>
  <c r="K181" i="2"/>
  <c r="Y181" i="2"/>
  <c r="K106" i="2"/>
  <c r="Y106" i="2"/>
  <c r="K135" i="2"/>
  <c r="Y135" i="2"/>
  <c r="K63" i="2"/>
  <c r="Y63" i="2"/>
  <c r="K102" i="2"/>
  <c r="Y102" i="2"/>
  <c r="K157" i="2"/>
  <c r="Y157" i="2"/>
  <c r="K105" i="2"/>
  <c r="Y105" i="2"/>
  <c r="AE2" i="2"/>
  <c r="AF2" i="2" s="1"/>
  <c r="AH3" i="2"/>
  <c r="AV3" i="2"/>
  <c r="AV71" i="2"/>
  <c r="AV13" i="2"/>
  <c r="AV145" i="2"/>
  <c r="AV83" i="2"/>
  <c r="AV128" i="2"/>
  <c r="AV44" i="2"/>
  <c r="AV115" i="2"/>
  <c r="AV21" i="2"/>
  <c r="AV66" i="2"/>
  <c r="AV162" i="2"/>
  <c r="AV136" i="2"/>
  <c r="AV171" i="2"/>
  <c r="AV82" i="2"/>
  <c r="AV109" i="2"/>
  <c r="AV154" i="2"/>
  <c r="AV85" i="2"/>
  <c r="AV158" i="2"/>
  <c r="AV193" i="2"/>
  <c r="AV96" i="2"/>
  <c r="AV131" i="2"/>
  <c r="AV105" i="2"/>
  <c r="AV104" i="2"/>
  <c r="AV198" i="2"/>
  <c r="AV134" i="2"/>
  <c r="AV130" i="2"/>
  <c r="AV50" i="2"/>
  <c r="AV74" i="2"/>
  <c r="AV10" i="2"/>
  <c r="AV169" i="2"/>
  <c r="AV114" i="2"/>
  <c r="AV132" i="2"/>
  <c r="AV111" i="2"/>
  <c r="AV177" i="2"/>
  <c r="AV172" i="2"/>
  <c r="AV9" i="2"/>
  <c r="AV119" i="2"/>
  <c r="AV34" i="2"/>
  <c r="AV185" i="2"/>
  <c r="AV29" i="2"/>
  <c r="AV91" i="2"/>
  <c r="AV98" i="2"/>
  <c r="AV97" i="2"/>
  <c r="AV77" i="2"/>
  <c r="AV196" i="2"/>
  <c r="AV63" i="2"/>
  <c r="AV106" i="2"/>
  <c r="AV5" i="2"/>
  <c r="AV80" i="2"/>
  <c r="AV112" i="2"/>
  <c r="AV33" i="2"/>
  <c r="AV135" i="2"/>
  <c r="AV81" i="2"/>
  <c r="AV15" i="2"/>
  <c r="AV101" i="2"/>
  <c r="AV143" i="2"/>
  <c r="AV23" i="2"/>
  <c r="AV120" i="2"/>
  <c r="AV117" i="2"/>
  <c r="AV100" i="2"/>
  <c r="AV153" i="2"/>
  <c r="AV26" i="2"/>
  <c r="AV175" i="2"/>
  <c r="AV189" i="2"/>
  <c r="AV194" i="2"/>
  <c r="AV147" i="2"/>
  <c r="AV140" i="2"/>
  <c r="AV146" i="2"/>
  <c r="AV88" i="2"/>
  <c r="AV125" i="2"/>
  <c r="AV18" i="2"/>
  <c r="AV30" i="2"/>
  <c r="AV22" i="2"/>
  <c r="AV61" i="2"/>
  <c r="AV133" i="2"/>
  <c r="AV59" i="2"/>
  <c r="AV53" i="2"/>
  <c r="AV90" i="2"/>
  <c r="AV176" i="2"/>
  <c r="AV129" i="2"/>
  <c r="AV87" i="2"/>
  <c r="AV60" i="2"/>
  <c r="AV138" i="2"/>
  <c r="AV179" i="2"/>
  <c r="AV84" i="2"/>
  <c r="AV122" i="2"/>
  <c r="AV47" i="2"/>
  <c r="AV19" i="2"/>
  <c r="AV157" i="2"/>
  <c r="AV69" i="2"/>
  <c r="AV55" i="2"/>
  <c r="AV11" i="2"/>
  <c r="AV150" i="2"/>
  <c r="AV43" i="2"/>
  <c r="AV113" i="2"/>
  <c r="AV188" i="2"/>
  <c r="AV57" i="2"/>
  <c r="AV24" i="2"/>
  <c r="AV28" i="2"/>
  <c r="AV35" i="2"/>
  <c r="AV199" i="2"/>
  <c r="AV27" i="2"/>
  <c r="AV155" i="2"/>
  <c r="AV16" i="2"/>
  <c r="AV192" i="2"/>
  <c r="AV164" i="2"/>
  <c r="AV181" i="2"/>
  <c r="AV46" i="2"/>
  <c r="AV148" i="2"/>
  <c r="AV142" i="2"/>
  <c r="AV32" i="2"/>
  <c r="AV103" i="2"/>
  <c r="AV126" i="2"/>
  <c r="AV78" i="2"/>
  <c r="AV127" i="2"/>
  <c r="AV54" i="2"/>
  <c r="AV14" i="2"/>
  <c r="AV68" i="2"/>
  <c r="AV12" i="2"/>
  <c r="AV163" i="2"/>
  <c r="AV173" i="2"/>
  <c r="AV62" i="2"/>
  <c r="AV118" i="2"/>
  <c r="AV137" i="2"/>
  <c r="AV116" i="2"/>
  <c r="AV186" i="2"/>
  <c r="AV49" i="2"/>
  <c r="AV20" i="2"/>
  <c r="AV190" i="2"/>
  <c r="AV191" i="2"/>
  <c r="AV79" i="2"/>
  <c r="AV36" i="2"/>
  <c r="AV110" i="2"/>
  <c r="AV38" i="2"/>
  <c r="AV8" i="2"/>
  <c r="AV149" i="2"/>
  <c r="AV58" i="2"/>
  <c r="AV86" i="2"/>
  <c r="AV94" i="2"/>
  <c r="AV65" i="2"/>
  <c r="AV180" i="2"/>
  <c r="AV168" i="2"/>
  <c r="AV159" i="2"/>
  <c r="AV102" i="2"/>
  <c r="AV184" i="2"/>
  <c r="AV64" i="2"/>
  <c r="AV41" i="2"/>
  <c r="AV165" i="2"/>
  <c r="AV48" i="2"/>
  <c r="AV160" i="2"/>
  <c r="AV152" i="2"/>
  <c r="AV178" i="2"/>
  <c r="AV39" i="2"/>
  <c r="AV151" i="2"/>
  <c r="AV195" i="2"/>
  <c r="AV183" i="2"/>
  <c r="AV156" i="2"/>
  <c r="AV182" i="2"/>
  <c r="AV124" i="2"/>
  <c r="AV139" i="2"/>
  <c r="AV161" i="2"/>
  <c r="AV42" i="2"/>
  <c r="AV52" i="2"/>
  <c r="AV7" i="2"/>
  <c r="AV31" i="2"/>
  <c r="AV170" i="2"/>
  <c r="AV95" i="2"/>
  <c r="AV56" i="2"/>
  <c r="AV141" i="2"/>
  <c r="AV4" i="2"/>
  <c r="AV166" i="2"/>
  <c r="AV144" i="2"/>
  <c r="AV123" i="2"/>
  <c r="AV72" i="2"/>
  <c r="AV25" i="2"/>
  <c r="AV40" i="2"/>
  <c r="AV89" i="2"/>
  <c r="AV197" i="2"/>
  <c r="AV51" i="2"/>
  <c r="AV17" i="2"/>
  <c r="AV37" i="2"/>
  <c r="AV92" i="2"/>
  <c r="AV93" i="2"/>
  <c r="AV76" i="2"/>
  <c r="AV67" i="2"/>
  <c r="AV45" i="2"/>
  <c r="AV108" i="2"/>
  <c r="AV174" i="2"/>
  <c r="AV167" i="2"/>
  <c r="AV70" i="2"/>
  <c r="AV121" i="2"/>
  <c r="AV107" i="2"/>
  <c r="AV73" i="2"/>
  <c r="AV99" i="2"/>
  <c r="AV187" i="2"/>
  <c r="K65" i="2"/>
  <c r="K96" i="2"/>
  <c r="K124" i="2"/>
  <c r="K16" i="2"/>
  <c r="K58" i="2"/>
  <c r="K122" i="2"/>
  <c r="K4" i="2"/>
  <c r="AA24" i="2"/>
  <c r="AA125" i="2"/>
  <c r="AA151" i="2"/>
  <c r="AA160" i="2"/>
  <c r="AA77" i="2"/>
  <c r="AA57" i="2"/>
  <c r="AA64" i="2"/>
  <c r="AA21" i="2"/>
  <c r="AA119" i="2"/>
  <c r="AA15" i="2"/>
  <c r="AA178" i="2"/>
  <c r="AA190" i="2"/>
  <c r="AA20" i="2"/>
  <c r="AA183" i="2"/>
  <c r="AA4" i="2"/>
  <c r="AA155" i="2"/>
  <c r="AA189" i="2"/>
  <c r="AA56" i="2"/>
  <c r="AA78" i="2"/>
  <c r="AA88" i="2"/>
  <c r="AA135" i="2"/>
  <c r="AA166" i="2"/>
  <c r="AA177" i="2"/>
  <c r="AA109" i="2"/>
  <c r="AA126" i="2"/>
  <c r="AA65" i="2"/>
  <c r="AA137" i="2"/>
  <c r="AA9" i="2"/>
  <c r="AA83" i="2"/>
  <c r="AA163" i="2"/>
  <c r="AA196" i="2"/>
  <c r="AA3" i="2"/>
  <c r="AA101" i="2"/>
  <c r="AA186" i="2"/>
  <c r="AA117" i="2"/>
  <c r="AA12" i="2"/>
  <c r="AA171" i="2"/>
  <c r="AA108" i="2"/>
  <c r="AA118" i="2"/>
  <c r="AA198" i="2"/>
  <c r="AA86" i="2"/>
  <c r="AA129" i="2"/>
  <c r="AA95" i="2"/>
  <c r="AA130" i="2"/>
  <c r="AA127" i="2"/>
  <c r="AA181" i="2"/>
  <c r="AA8" i="2"/>
  <c r="AA169" i="2"/>
  <c r="AA84" i="2"/>
  <c r="AA48" i="2"/>
  <c r="AA147" i="2"/>
  <c r="AA124" i="2"/>
  <c r="AA102" i="2"/>
  <c r="AA76" i="2"/>
  <c r="AA122" i="2"/>
  <c r="AA172" i="2"/>
  <c r="AA175" i="2"/>
  <c r="AA165" i="2"/>
  <c r="AA85" i="2"/>
  <c r="AA61" i="2"/>
  <c r="AA11" i="2"/>
  <c r="AA17" i="2"/>
  <c r="AA100" i="2"/>
  <c r="AA19" i="2"/>
  <c r="AA59" i="2"/>
  <c r="AA184" i="2"/>
  <c r="AA138" i="2"/>
  <c r="AA13" i="2"/>
  <c r="AA52" i="2"/>
  <c r="AA159" i="2"/>
  <c r="AA51" i="2"/>
  <c r="AA114" i="2"/>
  <c r="AA79" i="2"/>
  <c r="AA63" i="2"/>
  <c r="AA195" i="2"/>
  <c r="AA180" i="2"/>
  <c r="AA22" i="2"/>
  <c r="AA142" i="2"/>
  <c r="AA80" i="2"/>
  <c r="AA174" i="2"/>
  <c r="AA58" i="2"/>
  <c r="AA168" i="2"/>
  <c r="AA156" i="2"/>
  <c r="AA60" i="2"/>
  <c r="AA115" i="2"/>
  <c r="AA157" i="2"/>
  <c r="AA50" i="2"/>
  <c r="AA146" i="2"/>
  <c r="AA152" i="2"/>
  <c r="AA62" i="2"/>
  <c r="AA73" i="2"/>
  <c r="AA193" i="2"/>
  <c r="AA121" i="2"/>
  <c r="AA143" i="2"/>
  <c r="AA141" i="2"/>
  <c r="AA150" i="2"/>
  <c r="AA82" i="2"/>
  <c r="AA187" i="2"/>
  <c r="AA199" i="2"/>
  <c r="AA66" i="2"/>
  <c r="AA105" i="2"/>
  <c r="AA74" i="2"/>
  <c r="AA10" i="2"/>
  <c r="AA106" i="2"/>
  <c r="AA136" i="2"/>
  <c r="AA16" i="2"/>
  <c r="AA7" i="2"/>
  <c r="AA96" i="2"/>
  <c r="AA123" i="2"/>
  <c r="AA145" i="2"/>
  <c r="AA49" i="2"/>
  <c r="AA14" i="2"/>
  <c r="AA154" i="2"/>
  <c r="AA153" i="2"/>
  <c r="AA87" i="2"/>
  <c r="AA81" i="2"/>
  <c r="AA162" i="2"/>
  <c r="AA23" i="2"/>
  <c r="AA5" i="2"/>
  <c r="AA107" i="2"/>
  <c r="AA97" i="2"/>
  <c r="AA192" i="2"/>
  <c r="AA128" i="2"/>
  <c r="AA18" i="2"/>
  <c r="K3" i="2"/>
  <c r="AT2" i="2"/>
  <c r="Z44" i="2"/>
  <c r="I47" i="22" s="1"/>
  <c r="Z41" i="2"/>
  <c r="I44" i="22" s="1"/>
  <c r="Z148" i="2"/>
  <c r="I151" i="22" s="1"/>
  <c r="Z93" i="2"/>
  <c r="I96" i="22" s="1"/>
  <c r="AH143" i="2"/>
  <c r="AH45" i="2"/>
  <c r="AH93" i="2"/>
  <c r="AH145" i="2"/>
  <c r="AH13" i="2"/>
  <c r="AH62" i="2"/>
  <c r="AH57" i="2"/>
  <c r="AH151" i="2"/>
  <c r="AH83" i="2"/>
  <c r="AH77" i="2"/>
  <c r="AH138" i="2"/>
  <c r="Z53" i="2"/>
  <c r="I56" i="22" s="1"/>
  <c r="Z43" i="2"/>
  <c r="I46" i="22" s="1"/>
  <c r="AH171" i="2"/>
  <c r="AH181" i="2"/>
  <c r="AH121" i="2"/>
  <c r="AH102" i="2"/>
  <c r="AH97" i="2"/>
  <c r="AH106" i="2"/>
  <c r="AH199" i="2"/>
  <c r="AH193" i="2"/>
  <c r="AH146" i="2"/>
  <c r="Z70" i="2"/>
  <c r="I73" i="22" s="1"/>
  <c r="Z72" i="2"/>
  <c r="I75" i="22" s="1"/>
  <c r="Z38" i="2"/>
  <c r="I41" i="22" s="1"/>
  <c r="Z35" i="2"/>
  <c r="I38" i="22" s="1"/>
  <c r="Z158" i="2"/>
  <c r="I161" i="22" s="1"/>
  <c r="AH156" i="2"/>
  <c r="AH73" i="2"/>
  <c r="AH110" i="2"/>
  <c r="AH78" i="2"/>
  <c r="AH154" i="2"/>
  <c r="AH152" i="2"/>
  <c r="AH74" i="2"/>
  <c r="AH25" i="2"/>
  <c r="AH150" i="2"/>
  <c r="AH63" i="2"/>
  <c r="Z36" i="2"/>
  <c r="I39" i="22" s="1"/>
  <c r="Z185" i="2"/>
  <c r="I188" i="22" s="1"/>
  <c r="Z91" i="2"/>
  <c r="I94" i="22" s="1"/>
  <c r="Z40" i="2"/>
  <c r="I43" i="22" s="1"/>
  <c r="Z26" i="2"/>
  <c r="I29" i="22" s="1"/>
  <c r="Z90" i="2"/>
  <c r="I93" i="22" s="1"/>
  <c r="Z104" i="2"/>
  <c r="I107" i="22" s="1"/>
  <c r="AH153" i="2"/>
  <c r="AH100" i="2"/>
  <c r="AH47" i="2"/>
  <c r="AH123" i="2"/>
  <c r="AH95" i="2"/>
  <c r="AH114" i="2"/>
  <c r="Z42" i="2"/>
  <c r="I45" i="22" s="1"/>
  <c r="Z39" i="2"/>
  <c r="I42" i="22" s="1"/>
  <c r="Z30" i="2"/>
  <c r="I33" i="22" s="1"/>
  <c r="Z116" i="2"/>
  <c r="I119" i="22" s="1"/>
  <c r="Z112" i="2"/>
  <c r="I115" i="22" s="1"/>
  <c r="Z194" i="2"/>
  <c r="I197" i="22" s="1"/>
  <c r="Z132" i="2"/>
  <c r="I135" i="22" s="1"/>
  <c r="AH155" i="2"/>
  <c r="AH196" i="2"/>
  <c r="AH178" i="2"/>
  <c r="AH86" i="2"/>
  <c r="AH61" i="2"/>
  <c r="AH59" i="2"/>
  <c r="AH177" i="2"/>
  <c r="AH163" i="2"/>
  <c r="AH56" i="2"/>
  <c r="Z55" i="2"/>
  <c r="I58" i="22" s="1"/>
  <c r="Z33" i="2"/>
  <c r="I36" i="22" s="1"/>
  <c r="Z188" i="2"/>
  <c r="I191" i="22" s="1"/>
  <c r="AH66" i="2"/>
  <c r="AH172" i="2"/>
  <c r="AH9" i="2"/>
  <c r="AH17" i="2"/>
  <c r="AH96" i="2"/>
  <c r="AH127" i="2"/>
  <c r="AH183" i="2"/>
  <c r="AH180" i="2"/>
  <c r="AH135" i="2"/>
  <c r="AH175" i="2"/>
  <c r="AH88" i="2"/>
  <c r="AH115" i="2"/>
  <c r="Z149" i="2"/>
  <c r="I152" i="22" s="1"/>
  <c r="Z28" i="2"/>
  <c r="I31" i="22" s="1"/>
  <c r="Z71" i="2"/>
  <c r="I74" i="22" s="1"/>
  <c r="Z167" i="2"/>
  <c r="I170" i="22" s="1"/>
  <c r="Z144" i="2"/>
  <c r="I147" i="22" s="1"/>
  <c r="Z131" i="2"/>
  <c r="I134" i="22" s="1"/>
  <c r="AH126" i="2"/>
  <c r="AH7" i="2"/>
  <c r="AH168" i="2"/>
  <c r="AH5" i="2"/>
  <c r="AH128" i="2"/>
  <c r="AH49" i="2"/>
  <c r="AH109" i="2"/>
  <c r="AH198" i="2"/>
  <c r="AH107" i="2"/>
  <c r="Z98" i="2"/>
  <c r="I101" i="22" s="1"/>
  <c r="Z197" i="2"/>
  <c r="I200" i="22" s="1"/>
  <c r="Z113" i="2"/>
  <c r="I116" i="22" s="1"/>
  <c r="Z25" i="2"/>
  <c r="I28" i="22" s="1"/>
  <c r="AH92" i="2"/>
  <c r="AH21" i="2"/>
  <c r="AH52" i="2"/>
  <c r="AH166" i="2"/>
  <c r="AH124" i="2"/>
  <c r="AH186" i="2"/>
  <c r="AH51" i="2"/>
  <c r="AH85" i="2"/>
  <c r="AH16" i="2"/>
  <c r="AH82" i="2"/>
  <c r="Z54" i="2"/>
  <c r="I57" i="22" s="1"/>
  <c r="Z120" i="2"/>
  <c r="I123" i="22" s="1"/>
  <c r="Z191" i="2"/>
  <c r="I194" i="22" s="1"/>
  <c r="Z37" i="2"/>
  <c r="I40" i="22" s="1"/>
  <c r="Z69" i="2"/>
  <c r="I72" i="22" s="1"/>
  <c r="AH79" i="2"/>
  <c r="AH46" i="2"/>
  <c r="AH118" i="2"/>
  <c r="AH184" i="2"/>
  <c r="AH159" i="2"/>
  <c r="Z140" i="2"/>
  <c r="I143" i="22" s="1"/>
  <c r="Z99" i="2"/>
  <c r="I102" i="22" s="1"/>
  <c r="Z110" i="2"/>
  <c r="I113" i="22" s="1"/>
  <c r="Z45" i="2"/>
  <c r="I48" i="22" s="1"/>
  <c r="Z47" i="2"/>
  <c r="I50" i="22" s="1"/>
  <c r="AH195" i="2"/>
  <c r="AH101" i="2"/>
  <c r="AH190" i="2"/>
  <c r="AH14" i="2"/>
  <c r="AH44" i="2"/>
  <c r="AH174" i="2"/>
  <c r="AH76" i="2"/>
  <c r="AH24" i="2"/>
  <c r="AH137" i="2"/>
  <c r="Z34" i="2"/>
  <c r="I37" i="22" s="1"/>
  <c r="Z67" i="2"/>
  <c r="I70" i="22" s="1"/>
  <c r="AH160" i="2"/>
  <c r="AH141" i="2"/>
  <c r="AH122" i="2"/>
  <c r="AH192" i="2"/>
  <c r="AH19" i="2"/>
  <c r="AH129" i="2"/>
  <c r="AH119" i="2"/>
  <c r="AH94" i="2"/>
  <c r="AH48" i="2"/>
  <c r="AH60" i="2"/>
  <c r="AH165" i="2"/>
  <c r="Z29" i="2"/>
  <c r="I32" i="22" s="1"/>
  <c r="Z68" i="2"/>
  <c r="I71" i="22" s="1"/>
  <c r="Z134" i="2"/>
  <c r="I137" i="22" s="1"/>
  <c r="Z179" i="2"/>
  <c r="I182" i="22" s="1"/>
  <c r="Z27" i="2"/>
  <c r="I30" i="22" s="1"/>
  <c r="Z139" i="2"/>
  <c r="I142" i="22" s="1"/>
  <c r="Z31" i="2"/>
  <c r="I34" i="22" s="1"/>
  <c r="Z111" i="2"/>
  <c r="I114" i="22" s="1"/>
  <c r="AH65" i="2"/>
  <c r="AH130" i="2"/>
  <c r="AH22" i="2"/>
  <c r="AH125" i="2"/>
  <c r="AH23" i="2"/>
  <c r="AH11" i="2"/>
  <c r="AH189" i="2"/>
  <c r="Z133" i="2"/>
  <c r="I136" i="22" s="1"/>
  <c r="Z173" i="2"/>
  <c r="I176" i="22" s="1"/>
  <c r="Z94" i="2"/>
  <c r="I97" i="22" s="1"/>
  <c r="Z32" i="2"/>
  <c r="I35" i="22" s="1"/>
  <c r="Z164" i="2"/>
  <c r="I167" i="22" s="1"/>
  <c r="AH12" i="2"/>
  <c r="AH50" i="2"/>
  <c r="AH80" i="2"/>
  <c r="Z170" i="2"/>
  <c r="I173" i="22" s="1"/>
  <c r="Z89" i="2"/>
  <c r="I92" i="22" s="1"/>
  <c r="Z176" i="2"/>
  <c r="I179" i="22" s="1"/>
  <c r="Z161" i="2"/>
  <c r="I164" i="22" s="1"/>
  <c r="Z182" i="2"/>
  <c r="I185" i="22" s="1"/>
  <c r="Z46" i="2"/>
  <c r="I49" i="22" s="1"/>
  <c r="AH187" i="2"/>
  <c r="AH157" i="2"/>
  <c r="AH8" i="2"/>
  <c r="AH10" i="2"/>
  <c r="AH169" i="2"/>
  <c r="Z103" i="2"/>
  <c r="I106" i="22" s="1"/>
  <c r="Z92" i="2"/>
  <c r="I95" i="22" s="1"/>
  <c r="AH64" i="2"/>
  <c r="AH18" i="2"/>
  <c r="AH162" i="2"/>
  <c r="AH81" i="2"/>
  <c r="AH15" i="2"/>
  <c r="AH84" i="2"/>
  <c r="AH108" i="2"/>
  <c r="AH147" i="2"/>
  <c r="AH142" i="2"/>
  <c r="AH117" i="2"/>
  <c r="AH87" i="2"/>
  <c r="AH20" i="2"/>
  <c r="AH136" i="2"/>
  <c r="AT147" i="2"/>
  <c r="AT52" i="2"/>
  <c r="AT58" i="2"/>
  <c r="AY122" i="2"/>
  <c r="BA27" i="2"/>
  <c r="BA17" i="2"/>
  <c r="AY7" i="2"/>
  <c r="AT191" i="2"/>
  <c r="AT37" i="2"/>
  <c r="AT148" i="2"/>
  <c r="AT13" i="2"/>
  <c r="AY167" i="2"/>
  <c r="AY2" i="2"/>
  <c r="AT55" i="2"/>
  <c r="AT23" i="2"/>
  <c r="AT51" i="2"/>
  <c r="AT196" i="2"/>
  <c r="AT46" i="2"/>
  <c r="AT129" i="2"/>
  <c r="AT113" i="2"/>
  <c r="AT105" i="2"/>
  <c r="BA73" i="2"/>
  <c r="AY14" i="2"/>
  <c r="AY29" i="2"/>
  <c r="AY37" i="2"/>
  <c r="AY48" i="2"/>
  <c r="BA95" i="2"/>
  <c r="AY94" i="2"/>
  <c r="BA112" i="2"/>
  <c r="AY15" i="2"/>
  <c r="BA120" i="2"/>
  <c r="BA33" i="2"/>
  <c r="AY157" i="2"/>
  <c r="AY96" i="2"/>
  <c r="AY8" i="2"/>
  <c r="BA82" i="2"/>
  <c r="BA114" i="2"/>
  <c r="BA24" i="2"/>
  <c r="BA192" i="2"/>
  <c r="BA47" i="2"/>
  <c r="BA110" i="2"/>
  <c r="AY68" i="2"/>
  <c r="AY162" i="2"/>
  <c r="AY178" i="2"/>
  <c r="BA26" i="2"/>
  <c r="BA173" i="2"/>
  <c r="BA84" i="2"/>
  <c r="AY159" i="2"/>
  <c r="BA147" i="2"/>
  <c r="AY103" i="2"/>
  <c r="BA161" i="2"/>
  <c r="AY63" i="2"/>
  <c r="AT45" i="2"/>
  <c r="AT184" i="2"/>
  <c r="AT24" i="2"/>
  <c r="AT149" i="2"/>
  <c r="AT107" i="2"/>
  <c r="AT66" i="2"/>
  <c r="AT138" i="2"/>
  <c r="AT32" i="2"/>
  <c r="AT159" i="2"/>
  <c r="AT31" i="2"/>
  <c r="AT154" i="2"/>
  <c r="AT57" i="2"/>
  <c r="AT117" i="2"/>
  <c r="AT180" i="2"/>
  <c r="AT4" i="2"/>
  <c r="AT199" i="2"/>
  <c r="BA117" i="2"/>
  <c r="BA144" i="2"/>
  <c r="AY12" i="2"/>
  <c r="AY89" i="2"/>
  <c r="AY99" i="2"/>
  <c r="BA127" i="2"/>
  <c r="BA83" i="2"/>
  <c r="AY199" i="2"/>
  <c r="BA25" i="2"/>
  <c r="BA76" i="2"/>
  <c r="BA78" i="2"/>
  <c r="BA134" i="2"/>
  <c r="BA171" i="2"/>
  <c r="AY140" i="2"/>
  <c r="BA13" i="2"/>
  <c r="AY198" i="2"/>
  <c r="AY33" i="2"/>
  <c r="BA163" i="2"/>
  <c r="AY143" i="2"/>
  <c r="BA131" i="2"/>
  <c r="AY111" i="2"/>
  <c r="BA103" i="2"/>
  <c r="BA102" i="2"/>
  <c r="AY130" i="2"/>
  <c r="AY60" i="2"/>
  <c r="AY133" i="2"/>
  <c r="BA194" i="2"/>
  <c r="BA135" i="2"/>
  <c r="AY57" i="2"/>
  <c r="AY49" i="2"/>
  <c r="BA66" i="2"/>
  <c r="AY35" i="2"/>
  <c r="AT79" i="2"/>
  <c r="AT193" i="2"/>
  <c r="AT198" i="2"/>
  <c r="AT91" i="2"/>
  <c r="AT162" i="2"/>
  <c r="AT88" i="2"/>
  <c r="AT78" i="2"/>
  <c r="BA128" i="2"/>
  <c r="AT114" i="2"/>
  <c r="AT143" i="2"/>
  <c r="AT81" i="2"/>
  <c r="AT127" i="2"/>
  <c r="AT176" i="2"/>
  <c r="AT156" i="2"/>
  <c r="AT69" i="2"/>
  <c r="AT30" i="2"/>
  <c r="AT119" i="2"/>
  <c r="AT48" i="2"/>
  <c r="AT94" i="2"/>
  <c r="BA101" i="2"/>
  <c r="AY45" i="2"/>
  <c r="AY110" i="2"/>
  <c r="BA12" i="2"/>
  <c r="BA10" i="2"/>
  <c r="BA39" i="2"/>
  <c r="BA40" i="2"/>
  <c r="BA80" i="2"/>
  <c r="AY9" i="2"/>
  <c r="AY95" i="2"/>
  <c r="BA188" i="2"/>
  <c r="AY187" i="2"/>
  <c r="BA111" i="2"/>
  <c r="AY65" i="2"/>
  <c r="BA29" i="2"/>
  <c r="BA139" i="2"/>
  <c r="BA32" i="2"/>
  <c r="BA123" i="2"/>
  <c r="BA169" i="2"/>
  <c r="AY54" i="2"/>
  <c r="AY55" i="2"/>
  <c r="BA187" i="2"/>
  <c r="AY153" i="2"/>
  <c r="BA54" i="2"/>
  <c r="AY123" i="2"/>
  <c r="BA162" i="2"/>
  <c r="AY69" i="2"/>
  <c r="AY67" i="2"/>
  <c r="BA31" i="2"/>
  <c r="BA5" i="2"/>
  <c r="AY70" i="2"/>
  <c r="AY11" i="2"/>
  <c r="AH112" i="2"/>
  <c r="AH55" i="2"/>
  <c r="AH113" i="2"/>
  <c r="AH70" i="2"/>
  <c r="AH170" i="2"/>
  <c r="AH185" i="2"/>
  <c r="AH54" i="2"/>
  <c r="AH132" i="2"/>
  <c r="AH40" i="2"/>
  <c r="AH27" i="2"/>
  <c r="AH31" i="2"/>
  <c r="AH68" i="2"/>
  <c r="AH91" i="2"/>
  <c r="AH72" i="2"/>
  <c r="AH69" i="2"/>
  <c r="AH29" i="2"/>
  <c r="AH34" i="2"/>
  <c r="AH103" i="2"/>
  <c r="AH99" i="2"/>
  <c r="AH116" i="2"/>
  <c r="AH53" i="2"/>
  <c r="AH98" i="2"/>
  <c r="AH71" i="2"/>
  <c r="AH144" i="2"/>
  <c r="AH89" i="2"/>
  <c r="AH179" i="2"/>
  <c r="AH41" i="2"/>
  <c r="AH37" i="2"/>
  <c r="AH33" i="2"/>
  <c r="AH39" i="2"/>
  <c r="AH35" i="2"/>
  <c r="AH28" i="2"/>
  <c r="AH131" i="2"/>
  <c r="AH104" i="2"/>
  <c r="AH173" i="2"/>
  <c r="AH191" i="2"/>
  <c r="AH194" i="2"/>
  <c r="AH43" i="2"/>
  <c r="AH182" i="2"/>
  <c r="AH38" i="2"/>
  <c r="AH188" i="2"/>
  <c r="AH36" i="2"/>
  <c r="AH30" i="2"/>
  <c r="AH90" i="2"/>
  <c r="AH161" i="2"/>
  <c r="AH26" i="2"/>
  <c r="AH139" i="2"/>
  <c r="AH148" i="2"/>
  <c r="AH111" i="2"/>
  <c r="AH164" i="2"/>
  <c r="AH158" i="2"/>
  <c r="AH197" i="2"/>
  <c r="AH176" i="2"/>
  <c r="AH42" i="2"/>
  <c r="AH149" i="2"/>
  <c r="AH133" i="2"/>
  <c r="AH140" i="2"/>
  <c r="AH167" i="2"/>
  <c r="AH134" i="2"/>
  <c r="AH120" i="2"/>
  <c r="AH32" i="2"/>
  <c r="AH67" i="2"/>
  <c r="AT60" i="2"/>
  <c r="AT29" i="2"/>
  <c r="AT74" i="2"/>
  <c r="AT28" i="2"/>
  <c r="AT43" i="2"/>
  <c r="AT108" i="2"/>
  <c r="AT167" i="2"/>
  <c r="AT128" i="2"/>
  <c r="AT9" i="2"/>
  <c r="AT158" i="2"/>
  <c r="AT92" i="2"/>
  <c r="AT34" i="2"/>
  <c r="AY173" i="2"/>
  <c r="AY180" i="2"/>
  <c r="BA197" i="2"/>
  <c r="BA96" i="2"/>
  <c r="BA90" i="2"/>
  <c r="BA130" i="2"/>
  <c r="AY184" i="2"/>
  <c r="BA28" i="2"/>
  <c r="BA50" i="2"/>
  <c r="AY129" i="2"/>
  <c r="BA129" i="2"/>
  <c r="AY109" i="2"/>
  <c r="BA148" i="2"/>
  <c r="BA158" i="2"/>
  <c r="BA51" i="2"/>
  <c r="BA64" i="2"/>
  <c r="AY176" i="2"/>
  <c r="BA175" i="2"/>
  <c r="AY91" i="2"/>
  <c r="AY93" i="2"/>
  <c r="BA174" i="2"/>
  <c r="BA3" i="2"/>
  <c r="BA70" i="2"/>
  <c r="AY5" i="2"/>
  <c r="BA30" i="2"/>
  <c r="AY97" i="2"/>
  <c r="AY41" i="2"/>
  <c r="AY115" i="2"/>
  <c r="BA152" i="2"/>
  <c r="AY166" i="2"/>
  <c r="BA180" i="2"/>
  <c r="BA16" i="2"/>
  <c r="AT139" i="2"/>
  <c r="AT121" i="2"/>
  <c r="AT171" i="2"/>
  <c r="AT87" i="2"/>
  <c r="AT166" i="2"/>
  <c r="AT157" i="2"/>
  <c r="AT93" i="2"/>
  <c r="AT76" i="2"/>
  <c r="AT89" i="2"/>
  <c r="AT182" i="2"/>
  <c r="AT137" i="2"/>
  <c r="AT174" i="2"/>
  <c r="AT11" i="2"/>
  <c r="AT126" i="2"/>
  <c r="AT142" i="2"/>
  <c r="BA89" i="2"/>
  <c r="BA11" i="2"/>
  <c r="BA182" i="2"/>
  <c r="BA86" i="2"/>
  <c r="AY85" i="2"/>
  <c r="BA179" i="2"/>
  <c r="AY90" i="2"/>
  <c r="AY101" i="2"/>
  <c r="BA48" i="2"/>
  <c r="BA8" i="2"/>
  <c r="BA189" i="2"/>
  <c r="AY47" i="2"/>
  <c r="AY107" i="2"/>
  <c r="BA18" i="2"/>
  <c r="BA67" i="2"/>
  <c r="BA99" i="2"/>
  <c r="AY82" i="2"/>
  <c r="AY175" i="2"/>
  <c r="BA124" i="2"/>
  <c r="AY77" i="2"/>
  <c r="AY182" i="2"/>
  <c r="AY177" i="2"/>
  <c r="AY42" i="2"/>
  <c r="BA88" i="2"/>
  <c r="BA106" i="2"/>
  <c r="AY18" i="2"/>
  <c r="AY135" i="2"/>
  <c r="BA191" i="2"/>
  <c r="BA125" i="2"/>
  <c r="BA59" i="2"/>
  <c r="AY80" i="2"/>
  <c r="BA19" i="2"/>
  <c r="AT192" i="2"/>
  <c r="AT160" i="2"/>
  <c r="AT155" i="2"/>
  <c r="AT97" i="2"/>
  <c r="AT153" i="2"/>
  <c r="AT20" i="2"/>
  <c r="AT175" i="2"/>
  <c r="AT161" i="2"/>
  <c r="AT104" i="2"/>
  <c r="AT90" i="2"/>
  <c r="AT183" i="2"/>
  <c r="AT26" i="2"/>
  <c r="AT59" i="2"/>
  <c r="AT40" i="2"/>
  <c r="AT181" i="2"/>
  <c r="AY40" i="2"/>
  <c r="AY16" i="2"/>
  <c r="BA108" i="2"/>
  <c r="AY151" i="2"/>
  <c r="BA122" i="2"/>
  <c r="AY144" i="2"/>
  <c r="AY124" i="2"/>
  <c r="BA126" i="2"/>
  <c r="BA7" i="2"/>
  <c r="AY139" i="2"/>
  <c r="BA150" i="2"/>
  <c r="AY136" i="2"/>
  <c r="AY113" i="2"/>
  <c r="BA119" i="2"/>
  <c r="AY192" i="2"/>
  <c r="AY164" i="2"/>
  <c r="AY134" i="2"/>
  <c r="AY64" i="2"/>
  <c r="AY28" i="2"/>
  <c r="AY131" i="2"/>
  <c r="AY53" i="2"/>
  <c r="BA91" i="2"/>
  <c r="BA183" i="2"/>
  <c r="BA61" i="2"/>
  <c r="AY171" i="2"/>
  <c r="BA159" i="2"/>
  <c r="BA98" i="2"/>
  <c r="AY100" i="2"/>
  <c r="BA109" i="2"/>
  <c r="AY121" i="2"/>
  <c r="BA43" i="2"/>
  <c r="AT163" i="2"/>
  <c r="AT99" i="2"/>
  <c r="AT115" i="2"/>
  <c r="AT19" i="2"/>
  <c r="AT49" i="2"/>
  <c r="AT56" i="2"/>
  <c r="AT173" i="2"/>
  <c r="AT170" i="2"/>
  <c r="AT178" i="2"/>
  <c r="AT7" i="2"/>
  <c r="AT135" i="2"/>
  <c r="AT22" i="2"/>
  <c r="AT25" i="2"/>
  <c r="AT177" i="2"/>
  <c r="AT71" i="2"/>
  <c r="AT186" i="2"/>
  <c r="AT16" i="2"/>
  <c r="AT100" i="2"/>
  <c r="AT120" i="2"/>
  <c r="AT14" i="2"/>
  <c r="AT130" i="2"/>
  <c r="AT168" i="2"/>
  <c r="BA133" i="2"/>
  <c r="AY81" i="2"/>
  <c r="BA55" i="2"/>
  <c r="BA74" i="2"/>
  <c r="AY31" i="2"/>
  <c r="BA138" i="2"/>
  <c r="AY87" i="2"/>
  <c r="AY185" i="2"/>
  <c r="BA166" i="2"/>
  <c r="BA151" i="2"/>
  <c r="AY34" i="2"/>
  <c r="AY179" i="2"/>
  <c r="AY76" i="2"/>
  <c r="AY112" i="2"/>
  <c r="AY172" i="2"/>
  <c r="BA41" i="2"/>
  <c r="AY128" i="2"/>
  <c r="AY92" i="2"/>
  <c r="AY83" i="2"/>
  <c r="BA149" i="2"/>
  <c r="AY88" i="2"/>
  <c r="AY120" i="2"/>
  <c r="BA87" i="2"/>
  <c r="AY71" i="2"/>
  <c r="BA37" i="2"/>
  <c r="AY196" i="2"/>
  <c r="BA38" i="2"/>
  <c r="BA160" i="2"/>
  <c r="AY10" i="2"/>
  <c r="AY174" i="2"/>
  <c r="AY170" i="2"/>
  <c r="AY79" i="2"/>
  <c r="AT70" i="2"/>
  <c r="AT172" i="2"/>
  <c r="AT8" i="2"/>
  <c r="AT165" i="2"/>
  <c r="AT111" i="2"/>
  <c r="AT101" i="2"/>
  <c r="AT145" i="2"/>
  <c r="AT122" i="2"/>
  <c r="AT18" i="2"/>
  <c r="AT83" i="2"/>
  <c r="AT197" i="2"/>
  <c r="AT140" i="2"/>
  <c r="AT67" i="2"/>
  <c r="AT53" i="2"/>
  <c r="AT80" i="2"/>
  <c r="AT54" i="2"/>
  <c r="AT50" i="2"/>
  <c r="AT86" i="2"/>
  <c r="AT190" i="2"/>
  <c r="AT47" i="2"/>
  <c r="AT194" i="2"/>
  <c r="AT35" i="2"/>
  <c r="AT103" i="2"/>
  <c r="AT116" i="2"/>
  <c r="AT106" i="2"/>
  <c r="AT134" i="2"/>
  <c r="AT68" i="2"/>
  <c r="AT169" i="2"/>
  <c r="BA56" i="2"/>
  <c r="BA132" i="2"/>
  <c r="BA116" i="2"/>
  <c r="BA34" i="2"/>
  <c r="AY141" i="2"/>
  <c r="AY197" i="2"/>
  <c r="BA23" i="2"/>
  <c r="BA15" i="2"/>
  <c r="BA63" i="2"/>
  <c r="BA156" i="2"/>
  <c r="AY125" i="2"/>
  <c r="AY142" i="2"/>
  <c r="BA185" i="2"/>
  <c r="AY21" i="2"/>
  <c r="BA71" i="2"/>
  <c r="AY195" i="2"/>
  <c r="BA168" i="2"/>
  <c r="AY43" i="2"/>
  <c r="BA36" i="2"/>
  <c r="AY156" i="2"/>
  <c r="AY39" i="2"/>
  <c r="BA137" i="2"/>
  <c r="BA77" i="2"/>
  <c r="AY160" i="2"/>
  <c r="AY25" i="2"/>
  <c r="AY74" i="2"/>
  <c r="BA140" i="2"/>
  <c r="BA172" i="2"/>
  <c r="AY20" i="2"/>
  <c r="AY138" i="2"/>
  <c r="AY62" i="2"/>
  <c r="BA142" i="2"/>
  <c r="AT123" i="2"/>
  <c r="AT195" i="2"/>
  <c r="AT39" i="2"/>
  <c r="AT136" i="2"/>
  <c r="AT17" i="2"/>
  <c r="AT63" i="2"/>
  <c r="AT146" i="2"/>
  <c r="AT64" i="2"/>
  <c r="AT109" i="2"/>
  <c r="AT179" i="2"/>
  <c r="AT133" i="2"/>
  <c r="AT141" i="2"/>
  <c r="AT77" i="2"/>
  <c r="AT152" i="2"/>
  <c r="AT21" i="2"/>
  <c r="AT10" i="2"/>
  <c r="AY117" i="2"/>
  <c r="BA52" i="2"/>
  <c r="AY154" i="2"/>
  <c r="BA145" i="2"/>
  <c r="AY24" i="2"/>
  <c r="AY183" i="2"/>
  <c r="AY145" i="2"/>
  <c r="BA107" i="2"/>
  <c r="AY194" i="2"/>
  <c r="BA94" i="2"/>
  <c r="BA193" i="2"/>
  <c r="AY84" i="2"/>
  <c r="BA104" i="2"/>
  <c r="BA181" i="2"/>
  <c r="BA154" i="2"/>
  <c r="AY147" i="2"/>
  <c r="AY46" i="2"/>
  <c r="BA155" i="2"/>
  <c r="AY181" i="2"/>
  <c r="AY102" i="2"/>
  <c r="BA85" i="2"/>
  <c r="BA60" i="2"/>
  <c r="AY149" i="2"/>
  <c r="BA115" i="2"/>
  <c r="AY3" i="2"/>
  <c r="BA118" i="2"/>
  <c r="BA72" i="2"/>
  <c r="AY22" i="2"/>
  <c r="BA69" i="2"/>
  <c r="AY126" i="2"/>
  <c r="AY161" i="2"/>
  <c r="BA92" i="2"/>
  <c r="AT27" i="2"/>
  <c r="AT73" i="2"/>
  <c r="AT95" i="2"/>
  <c r="AT164" i="2"/>
  <c r="AT65" i="2"/>
  <c r="AT12" i="2"/>
  <c r="AT41" i="2"/>
  <c r="AT187" i="2"/>
  <c r="AT61" i="2"/>
  <c r="AT118" i="2"/>
  <c r="AT33" i="2"/>
  <c r="AT42" i="2"/>
  <c r="AT96" i="2"/>
  <c r="AT5" i="2"/>
  <c r="AT110" i="2"/>
  <c r="BA157" i="2"/>
  <c r="BA153" i="2"/>
  <c r="AY150" i="2"/>
  <c r="BA167" i="2"/>
  <c r="BA62" i="2"/>
  <c r="AY146" i="2"/>
  <c r="BA21" i="2"/>
  <c r="BA49" i="2"/>
  <c r="AY108" i="2"/>
  <c r="AY188" i="2"/>
  <c r="BA100" i="2"/>
  <c r="AY44" i="2"/>
  <c r="BA198" i="2"/>
  <c r="AY163" i="2"/>
  <c r="AY186" i="2"/>
  <c r="AY193" i="2"/>
  <c r="AY30" i="2"/>
  <c r="BA14" i="2"/>
  <c r="BA68" i="2"/>
  <c r="AY36" i="2"/>
  <c r="AY52" i="2"/>
  <c r="BA170" i="2"/>
  <c r="AY169" i="2"/>
  <c r="AY191" i="2"/>
  <c r="AY148" i="2"/>
  <c r="BA57" i="2"/>
  <c r="BA42" i="2"/>
  <c r="AY165" i="2"/>
  <c r="AY152" i="2"/>
  <c r="AY114" i="2"/>
  <c r="AY26" i="2"/>
  <c r="BA190" i="2"/>
  <c r="AT62" i="2"/>
  <c r="AT44" i="2"/>
  <c r="AT3" i="2"/>
  <c r="AT189" i="2"/>
  <c r="AT125" i="2"/>
  <c r="AT15" i="2"/>
  <c r="AT85" i="2"/>
  <c r="AT84" i="2"/>
  <c r="BA45" i="2"/>
  <c r="AY116" i="2"/>
  <c r="AY118" i="2"/>
  <c r="AY50" i="2"/>
  <c r="AY158" i="2"/>
  <c r="AY27" i="2"/>
  <c r="AY106" i="2"/>
  <c r="AY73" i="2"/>
  <c r="AY23" i="2"/>
  <c r="AY127" i="2"/>
  <c r="AY155" i="2"/>
  <c r="AY98" i="2"/>
  <c r="BA81" i="2"/>
  <c r="AY137" i="2"/>
  <c r="AY59" i="2"/>
  <c r="BA141" i="2"/>
  <c r="BA97" i="2"/>
  <c r="BA184" i="2"/>
  <c r="BA79" i="2"/>
  <c r="BA196" i="2"/>
  <c r="AY168" i="2"/>
  <c r="BA22" i="2"/>
  <c r="AY32" i="2"/>
  <c r="AY61" i="2"/>
  <c r="BA195" i="2"/>
  <c r="AY72" i="2"/>
  <c r="AY190" i="2"/>
  <c r="AT124" i="2"/>
  <c r="AT98" i="2"/>
  <c r="AT36" i="2"/>
  <c r="AT38" i="2"/>
  <c r="AT112" i="2"/>
  <c r="AT151" i="2"/>
  <c r="BA53" i="2"/>
  <c r="BA2" i="2"/>
  <c r="AT185" i="2"/>
  <c r="AT82" i="2"/>
  <c r="AT150" i="2"/>
  <c r="AT72" i="2"/>
  <c r="BA165" i="2"/>
  <c r="BA143" i="2"/>
  <c r="AY51" i="2"/>
  <c r="BA136" i="2"/>
  <c r="AY17" i="2"/>
  <c r="BA44" i="2"/>
  <c r="BA164" i="2"/>
  <c r="BA199" i="2"/>
  <c r="AY66" i="2"/>
  <c r="BA46" i="2"/>
  <c r="BA9" i="2"/>
  <c r="AY56" i="2"/>
  <c r="AY189" i="2"/>
  <c r="BA121" i="2"/>
  <c r="AY19" i="2"/>
  <c r="BA93" i="2"/>
  <c r="BA186" i="2"/>
  <c r="AY132" i="2"/>
  <c r="AY78" i="2"/>
  <c r="BA146" i="2"/>
  <c r="BA35" i="2"/>
  <c r="BA176" i="2"/>
  <c r="BA65" i="2"/>
  <c r="BA178" i="2"/>
  <c r="BA113" i="2"/>
  <c r="BA20" i="2"/>
  <c r="AY13" i="2"/>
  <c r="AY104" i="2"/>
  <c r="AY38" i="2"/>
  <c r="BA177" i="2"/>
  <c r="AY86" i="2"/>
  <c r="AY119" i="2"/>
  <c r="AT188" i="2"/>
  <c r="AT102" i="2"/>
  <c r="AT132" i="2"/>
  <c r="AT131" i="2"/>
  <c r="AT144" i="2"/>
  <c r="AF3" i="2" l="1"/>
  <c r="J6" i="22" s="1"/>
  <c r="BK143" i="2"/>
  <c r="BL143" i="2" s="1"/>
  <c r="BK2" i="2"/>
  <c r="BL2" i="2" s="1"/>
  <c r="J5" i="22"/>
  <c r="Z118" i="2"/>
  <c r="I121" i="22" s="1"/>
  <c r="Z4" i="2"/>
  <c r="I7" i="22" s="1"/>
  <c r="Z198" i="2"/>
  <c r="I201" i="22" s="1"/>
  <c r="Z87" i="2"/>
  <c r="I90" i="22" s="1"/>
  <c r="Z95" i="2"/>
  <c r="I98" i="22" s="1"/>
  <c r="Z49" i="2"/>
  <c r="I52" i="22" s="1"/>
  <c r="Z135" i="2"/>
  <c r="I138" i="22" s="1"/>
  <c r="Z195" i="2"/>
  <c r="I198" i="22" s="1"/>
  <c r="Z190" i="2"/>
  <c r="I193" i="22" s="1"/>
  <c r="Z177" i="2"/>
  <c r="I180" i="22" s="1"/>
  <c r="Z56" i="2"/>
  <c r="I59" i="22" s="1"/>
  <c r="Z77" i="2"/>
  <c r="I80" i="22" s="1"/>
  <c r="Z183" i="2"/>
  <c r="I186" i="22" s="1"/>
  <c r="Z20" i="2"/>
  <c r="I23" i="22" s="1"/>
  <c r="Z147" i="2"/>
  <c r="I150" i="22" s="1"/>
  <c r="Z7" i="2"/>
  <c r="I10" i="22" s="1"/>
  <c r="Z76" i="2"/>
  <c r="I79" i="22" s="1"/>
  <c r="Z169" i="2"/>
  <c r="I172" i="22" s="1"/>
  <c r="Z10" i="2"/>
  <c r="I13" i="22" s="1"/>
  <c r="Z65" i="2"/>
  <c r="I68" i="22" s="1"/>
  <c r="Z193" i="2"/>
  <c r="I196" i="22" s="1"/>
  <c r="Z84" i="2"/>
  <c r="I87" i="22" s="1"/>
  <c r="Z171" i="2"/>
  <c r="I174" i="22" s="1"/>
  <c r="Z48" i="2"/>
  <c r="I51" i="22" s="1"/>
  <c r="Z138" i="2"/>
  <c r="I141" i="22" s="1"/>
  <c r="Z160" i="2"/>
  <c r="I163" i="22" s="1"/>
  <c r="Z146" i="2"/>
  <c r="I149" i="22" s="1"/>
  <c r="Z168" i="2"/>
  <c r="I171" i="22" s="1"/>
  <c r="Z153" i="2"/>
  <c r="I156" i="22" s="1"/>
  <c r="Z57" i="2"/>
  <c r="I60" i="22" s="1"/>
  <c r="Z122" i="2"/>
  <c r="I125" i="22" s="1"/>
  <c r="Z50" i="2"/>
  <c r="I53" i="22" s="1"/>
  <c r="Z181" i="2"/>
  <c r="I184" i="22" s="1"/>
  <c r="Z82" i="2"/>
  <c r="I85" i="22" s="1"/>
  <c r="Z66" i="2"/>
  <c r="I69" i="22" s="1"/>
  <c r="Z9" i="2"/>
  <c r="I12" i="22" s="1"/>
  <c r="Z136" i="2"/>
  <c r="I139" i="22" s="1"/>
  <c r="Z3" i="2"/>
  <c r="Z127" i="2"/>
  <c r="I130" i="22" s="1"/>
  <c r="Z19" i="2"/>
  <c r="I22" i="22" s="1"/>
  <c r="Z59" i="2"/>
  <c r="I62" i="22" s="1"/>
  <c r="Z163" i="2"/>
  <c r="I166" i="22" s="1"/>
  <c r="Z13" i="2"/>
  <c r="I16" i="22" s="1"/>
  <c r="Z159" i="2"/>
  <c r="I162" i="22" s="1"/>
  <c r="Z8" i="2"/>
  <c r="I11" i="22" s="1"/>
  <c r="Z102" i="2"/>
  <c r="I105" i="22" s="1"/>
  <c r="Z115" i="2"/>
  <c r="I118" i="22" s="1"/>
  <c r="Z21" i="2"/>
  <c r="I24" i="22" s="1"/>
  <c r="Z157" i="2"/>
  <c r="I160" i="22" s="1"/>
  <c r="Z14" i="2"/>
  <c r="I17" i="22" s="1"/>
  <c r="Z175" i="2"/>
  <c r="I178" i="22" s="1"/>
  <c r="Z88" i="2"/>
  <c r="I91" i="22" s="1"/>
  <c r="Z80" i="2"/>
  <c r="I83" i="22" s="1"/>
  <c r="Z187" i="2"/>
  <c r="I190" i="22" s="1"/>
  <c r="Z128" i="2"/>
  <c r="I131" i="22" s="1"/>
  <c r="Z17" i="2"/>
  <c r="I20" i="22" s="1"/>
  <c r="Z74" i="2"/>
  <c r="I77" i="22" s="1"/>
  <c r="Z125" i="2"/>
  <c r="I128" i="22" s="1"/>
  <c r="Z52" i="2"/>
  <c r="I55" i="22" s="1"/>
  <c r="Z119" i="2"/>
  <c r="I122" i="22" s="1"/>
  <c r="Z107" i="2"/>
  <c r="I110" i="22" s="1"/>
  <c r="Z51" i="2"/>
  <c r="I54" i="22" s="1"/>
  <c r="Z16" i="2"/>
  <c r="I19" i="22" s="1"/>
  <c r="Z100" i="2"/>
  <c r="I103" i="22" s="1"/>
  <c r="Z78" i="2"/>
  <c r="I81" i="22" s="1"/>
  <c r="Z165" i="2"/>
  <c r="I168" i="22" s="1"/>
  <c r="Z143" i="2"/>
  <c r="I146" i="22" s="1"/>
  <c r="Z192" i="2"/>
  <c r="I195" i="22" s="1"/>
  <c r="Z123" i="2"/>
  <c r="I126" i="22" s="1"/>
  <c r="Z81" i="2"/>
  <c r="I84" i="22" s="1"/>
  <c r="Z174" i="2"/>
  <c r="I177" i="22" s="1"/>
  <c r="Z11" i="2"/>
  <c r="I14" i="22" s="1"/>
  <c r="Z156" i="2"/>
  <c r="I159" i="22" s="1"/>
  <c r="Z130" i="2"/>
  <c r="I133" i="22" s="1"/>
  <c r="Z184" i="2"/>
  <c r="I187" i="22" s="1"/>
  <c r="Z141" i="2"/>
  <c r="I144" i="22" s="1"/>
  <c r="Z106" i="2"/>
  <c r="I109" i="22" s="1"/>
  <c r="Z162" i="2"/>
  <c r="I165" i="22" s="1"/>
  <c r="Z73" i="2"/>
  <c r="I76" i="22" s="1"/>
  <c r="Z12" i="2"/>
  <c r="I15" i="22" s="1"/>
  <c r="Z150" i="2"/>
  <c r="I153" i="22" s="1"/>
  <c r="Z196" i="2"/>
  <c r="I199" i="22" s="1"/>
  <c r="Z117" i="2"/>
  <c r="I120" i="22" s="1"/>
  <c r="Z108" i="2"/>
  <c r="I111" i="22" s="1"/>
  <c r="Z155" i="2"/>
  <c r="I158" i="22" s="1"/>
  <c r="Z96" i="2"/>
  <c r="I99" i="22" s="1"/>
  <c r="Z5" i="2"/>
  <c r="I8" i="22" s="1"/>
  <c r="Z186" i="2"/>
  <c r="I189" i="22" s="1"/>
  <c r="Z97" i="2"/>
  <c r="I100" i="22" s="1"/>
  <c r="Z61" i="2"/>
  <c r="I64" i="22" s="1"/>
  <c r="Z124" i="2"/>
  <c r="I127" i="22" s="1"/>
  <c r="Z85" i="2"/>
  <c r="I88" i="22" s="1"/>
  <c r="Z126" i="2"/>
  <c r="I129" i="22" s="1"/>
  <c r="Z180" i="2"/>
  <c r="I183" i="22" s="1"/>
  <c r="Z18" i="2"/>
  <c r="I21" i="22" s="1"/>
  <c r="Z189" i="2"/>
  <c r="I192" i="22" s="1"/>
  <c r="Z154" i="2"/>
  <c r="I157" i="22" s="1"/>
  <c r="Z152" i="2"/>
  <c r="I155" i="22" s="1"/>
  <c r="Z58" i="2"/>
  <c r="I61" i="22" s="1"/>
  <c r="Z166" i="2"/>
  <c r="I169" i="22" s="1"/>
  <c r="Z178" i="2"/>
  <c r="I181" i="22" s="1"/>
  <c r="Z23" i="2"/>
  <c r="I26" i="22" s="1"/>
  <c r="Z199" i="2"/>
  <c r="I202" i="22" s="1"/>
  <c r="Z121" i="2"/>
  <c r="I124" i="22" s="1"/>
  <c r="Z142" i="2"/>
  <c r="I145" i="22" s="1"/>
  <c r="Z109" i="2"/>
  <c r="I112" i="22" s="1"/>
  <c r="Z60" i="2"/>
  <c r="I63" i="22" s="1"/>
  <c r="Z22" i="2"/>
  <c r="I25" i="22" s="1"/>
  <c r="Z79" i="2"/>
  <c r="I82" i="22" s="1"/>
  <c r="Z129" i="2"/>
  <c r="I132" i="22" s="1"/>
  <c r="Z24" i="2"/>
  <c r="I27" i="22" s="1"/>
  <c r="Z63" i="2"/>
  <c r="I66" i="22" s="1"/>
  <c r="Z105" i="2"/>
  <c r="I108" i="22" s="1"/>
  <c r="Z64" i="2"/>
  <c r="I67" i="22" s="1"/>
  <c r="Z137" i="2"/>
  <c r="I140" i="22" s="1"/>
  <c r="Z62" i="2"/>
  <c r="I65" i="22" s="1"/>
  <c r="Z83" i="2"/>
  <c r="I86" i="22" s="1"/>
  <c r="Z15" i="2"/>
  <c r="I18" i="22" s="1"/>
  <c r="Z114" i="2"/>
  <c r="I117" i="22" s="1"/>
  <c r="Z86" i="2"/>
  <c r="I89" i="22" s="1"/>
  <c r="Z145" i="2"/>
  <c r="I148" i="22" s="1"/>
  <c r="Z101" i="2"/>
  <c r="I104" i="22" s="1"/>
  <c r="Z151" i="2"/>
  <c r="I154" i="22" s="1"/>
  <c r="Z172" i="2"/>
  <c r="I175" i="22" s="1"/>
  <c r="BK192" i="2"/>
  <c r="BL192" i="2" s="1"/>
  <c r="BK193" i="2"/>
  <c r="BL193" i="2" s="1"/>
  <c r="BK194" i="2"/>
  <c r="BL194" i="2" s="1"/>
  <c r="BK196" i="2"/>
  <c r="BL196" i="2" s="1"/>
  <c r="BK197" i="2"/>
  <c r="BL197" i="2" s="1"/>
  <c r="BK198" i="2"/>
  <c r="BL198" i="2" s="1"/>
  <c r="BK199" i="2"/>
  <c r="BL199" i="2" s="1"/>
  <c r="BK195" i="2"/>
  <c r="BL195" i="2" s="1"/>
  <c r="BK105" i="2"/>
  <c r="BL105" i="2" s="1"/>
  <c r="BK58" i="2"/>
  <c r="BL58" i="2" s="1"/>
  <c r="BK5" i="2"/>
  <c r="BL5" i="2" s="1"/>
  <c r="BK4" i="2"/>
  <c r="BL4" i="2" s="1"/>
  <c r="AF170" i="2"/>
  <c r="J173" i="22" s="1"/>
  <c r="AF168" i="2"/>
  <c r="J171" i="22" s="1"/>
  <c r="AF147" i="2"/>
  <c r="J150" i="22" s="1"/>
  <c r="AF131" i="2"/>
  <c r="J134" i="22" s="1"/>
  <c r="AF126" i="2"/>
  <c r="J129" i="22" s="1"/>
  <c r="AF108" i="2"/>
  <c r="J111" i="22" s="1"/>
  <c r="AF34" i="2"/>
  <c r="J37" i="22" s="1"/>
  <c r="AF52" i="2"/>
  <c r="J55" i="22" s="1"/>
  <c r="AF96" i="2"/>
  <c r="J99" i="22" s="1"/>
  <c r="AF172" i="2"/>
  <c r="J175" i="22" s="1"/>
  <c r="AF140" i="2"/>
  <c r="J143" i="22" s="1"/>
  <c r="AF121" i="2"/>
  <c r="J124" i="22" s="1"/>
  <c r="AF151" i="2"/>
  <c r="J154" i="22" s="1"/>
  <c r="AF84" i="2"/>
  <c r="J87" i="22" s="1"/>
  <c r="AF18" i="2"/>
  <c r="J21" i="22" s="1"/>
  <c r="AF167" i="2"/>
  <c r="J170" i="22" s="1"/>
  <c r="AF194" i="2"/>
  <c r="J197" i="22" s="1"/>
  <c r="AF90" i="2"/>
  <c r="J93" i="22" s="1"/>
  <c r="AF51" i="2"/>
  <c r="J54" i="22" s="1"/>
  <c r="AF99" i="2"/>
  <c r="J102" i="22" s="1"/>
  <c r="AF42" i="2"/>
  <c r="J45" i="22" s="1"/>
  <c r="AF183" i="2"/>
  <c r="J186" i="22" s="1"/>
  <c r="AF149" i="2"/>
  <c r="J152" i="22" s="1"/>
  <c r="AF162" i="2"/>
  <c r="J165" i="22" s="1"/>
  <c r="AF132" i="2"/>
  <c r="J135" i="22" s="1"/>
  <c r="AF109" i="2"/>
  <c r="J112" i="22" s="1"/>
  <c r="AF144" i="2"/>
  <c r="J147" i="22" s="1"/>
  <c r="AF41" i="2"/>
  <c r="J44" i="22" s="1"/>
  <c r="AF129" i="2"/>
  <c r="J132" i="22" s="1"/>
  <c r="AF159" i="2"/>
  <c r="J162" i="22" s="1"/>
  <c r="AF30" i="2"/>
  <c r="J33" i="22" s="1"/>
  <c r="AF91" i="2"/>
  <c r="J94" i="22" s="1"/>
  <c r="AF130" i="2"/>
  <c r="J133" i="22" s="1"/>
  <c r="AF180" i="2"/>
  <c r="J183" i="22" s="1"/>
  <c r="AF79" i="2"/>
  <c r="J82" i="22" s="1"/>
  <c r="AF154" i="2"/>
  <c r="J157" i="22" s="1"/>
  <c r="AF156" i="2"/>
  <c r="J159" i="22" s="1"/>
  <c r="AF163" i="2"/>
  <c r="J166" i="22" s="1"/>
  <c r="AF98" i="2"/>
  <c r="J101" i="22" s="1"/>
  <c r="AF150" i="2"/>
  <c r="J153" i="22" s="1"/>
  <c r="AF27" i="2"/>
  <c r="J30" i="22" s="1"/>
  <c r="AF198" i="2"/>
  <c r="J201" i="22" s="1"/>
  <c r="AF28" i="2"/>
  <c r="J31" i="22" s="1"/>
  <c r="AF14" i="2"/>
  <c r="J17" i="22" s="1"/>
  <c r="AF11" i="2"/>
  <c r="J14" i="22" s="1"/>
  <c r="AF176" i="2"/>
  <c r="J179" i="22" s="1"/>
  <c r="AF45" i="2"/>
  <c r="J48" i="22" s="1"/>
  <c r="AF102" i="2"/>
  <c r="J105" i="22" s="1"/>
  <c r="AF164" i="2"/>
  <c r="J167" i="22" s="1"/>
  <c r="AF197" i="2"/>
  <c r="J200" i="22" s="1"/>
  <c r="AF87" i="2"/>
  <c r="J90" i="22" s="1"/>
  <c r="AF116" i="2"/>
  <c r="J119" i="22" s="1"/>
  <c r="AF186" i="2"/>
  <c r="J189" i="22" s="1"/>
  <c r="AF153" i="2"/>
  <c r="J156" i="22" s="1"/>
  <c r="AF64" i="2"/>
  <c r="J67" i="22" s="1"/>
  <c r="AF143" i="2"/>
  <c r="J146" i="22" s="1"/>
  <c r="AF196" i="2"/>
  <c r="J199" i="22" s="1"/>
  <c r="AF78" i="2"/>
  <c r="J81" i="22" s="1"/>
  <c r="AF33" i="2"/>
  <c r="J36" i="22" s="1"/>
  <c r="AF72" i="2"/>
  <c r="J75" i="22" s="1"/>
  <c r="AF193" i="2"/>
  <c r="J196" i="22" s="1"/>
  <c r="AF133" i="2"/>
  <c r="J136" i="22" s="1"/>
  <c r="AF80" i="2"/>
  <c r="J83" i="22" s="1"/>
  <c r="AF148" i="2"/>
  <c r="J151" i="22" s="1"/>
  <c r="AF114" i="2"/>
  <c r="J117" i="22" s="1"/>
  <c r="AF152" i="2"/>
  <c r="J155" i="22" s="1"/>
  <c r="AF77" i="2"/>
  <c r="J80" i="22" s="1"/>
  <c r="AF146" i="2"/>
  <c r="J149" i="22" s="1"/>
  <c r="AF95" i="2"/>
  <c r="J98" i="22" s="1"/>
  <c r="AF20" i="2"/>
  <c r="J23" i="22" s="1"/>
  <c r="AF60" i="2"/>
  <c r="J63" i="22" s="1"/>
  <c r="AF69" i="2"/>
  <c r="J72" i="22" s="1"/>
  <c r="AF81" i="2"/>
  <c r="J84" i="22" s="1"/>
  <c r="AF158" i="2"/>
  <c r="J161" i="22" s="1"/>
  <c r="AF50" i="2"/>
  <c r="J53" i="22" s="1"/>
  <c r="AF47" i="2"/>
  <c r="J50" i="22" s="1"/>
  <c r="AF12" i="2"/>
  <c r="J15" i="22" s="1"/>
  <c r="AF134" i="2"/>
  <c r="J137" i="22" s="1"/>
  <c r="AF38" i="2"/>
  <c r="J41" i="22" s="1"/>
  <c r="AF31" i="2"/>
  <c r="J34" i="22" s="1"/>
  <c r="AF171" i="2"/>
  <c r="J174" i="22" s="1"/>
  <c r="AF178" i="2"/>
  <c r="J181" i="22" s="1"/>
  <c r="AF92" i="2"/>
  <c r="J95" i="22" s="1"/>
  <c r="AF88" i="2"/>
  <c r="J91" i="22" s="1"/>
  <c r="AF142" i="2"/>
  <c r="J145" i="22" s="1"/>
  <c r="AF128" i="2"/>
  <c r="J131" i="22" s="1"/>
  <c r="AF118" i="2"/>
  <c r="J121" i="22" s="1"/>
  <c r="AF184" i="2"/>
  <c r="J187" i="22" s="1"/>
  <c r="AF65" i="2"/>
  <c r="J68" i="22" s="1"/>
  <c r="AF189" i="2"/>
  <c r="J192" i="22" s="1"/>
  <c r="AF123" i="2"/>
  <c r="J126" i="22" s="1"/>
  <c r="AF5" i="2"/>
  <c r="J8" i="22" s="1"/>
  <c r="AF25" i="2"/>
  <c r="J28" i="22" s="1"/>
  <c r="AF185" i="2"/>
  <c r="J188" i="22" s="1"/>
  <c r="AF137" i="2"/>
  <c r="J140" i="22" s="1"/>
  <c r="AF187" i="2"/>
  <c r="J190" i="22" s="1"/>
  <c r="AF85" i="2"/>
  <c r="J88" i="22" s="1"/>
  <c r="AF174" i="2"/>
  <c r="J177" i="22" s="1"/>
  <c r="AF74" i="2"/>
  <c r="J77" i="22" s="1"/>
  <c r="AF103" i="2"/>
  <c r="J106" i="22" s="1"/>
  <c r="AF106" i="2"/>
  <c r="J109" i="22" s="1"/>
  <c r="AF188" i="2"/>
  <c r="J191" i="22" s="1"/>
  <c r="AF24" i="2"/>
  <c r="J27" i="22" s="1"/>
  <c r="AF101" i="2"/>
  <c r="J104" i="22" s="1"/>
  <c r="AF21" i="2"/>
  <c r="J24" i="22" s="1"/>
  <c r="AF48" i="2"/>
  <c r="J51" i="22" s="1"/>
  <c r="AF141" i="2"/>
  <c r="J144" i="22" s="1"/>
  <c r="AF136" i="2"/>
  <c r="J139" i="22" s="1"/>
  <c r="AF124" i="2"/>
  <c r="J127" i="22" s="1"/>
  <c r="AF53" i="2"/>
  <c r="J56" i="22" s="1"/>
  <c r="AF199" i="2"/>
  <c r="J202" i="22" s="1"/>
  <c r="AF175" i="2"/>
  <c r="J178" i="22" s="1"/>
  <c r="AF46" i="2"/>
  <c r="J49" i="22" s="1"/>
  <c r="AF54" i="2"/>
  <c r="J57" i="22" s="1"/>
  <c r="AF169" i="2"/>
  <c r="J172" i="22" s="1"/>
  <c r="AF94" i="2"/>
  <c r="J97" i="22" s="1"/>
  <c r="AF157" i="2"/>
  <c r="J160" i="22" s="1"/>
  <c r="AF36" i="2"/>
  <c r="J39" i="22" s="1"/>
  <c r="AF115" i="2"/>
  <c r="J118" i="22" s="1"/>
  <c r="AF62" i="2"/>
  <c r="J65" i="22" s="1"/>
  <c r="AF111" i="2"/>
  <c r="J114" i="22" s="1"/>
  <c r="AF190" i="2"/>
  <c r="J193" i="22" s="1"/>
  <c r="AF127" i="2"/>
  <c r="J130" i="22" s="1"/>
  <c r="AF8" i="2"/>
  <c r="J11" i="22" s="1"/>
  <c r="AF83" i="2"/>
  <c r="J86" i="22" s="1"/>
  <c r="AF112" i="2"/>
  <c r="J115" i="22" s="1"/>
  <c r="AF122" i="2"/>
  <c r="J125" i="22" s="1"/>
  <c r="AF10" i="2"/>
  <c r="J13" i="22" s="1"/>
  <c r="AF117" i="2"/>
  <c r="J120" i="22" s="1"/>
  <c r="AF61" i="2"/>
  <c r="J64" i="22" s="1"/>
  <c r="AF89" i="2"/>
  <c r="J92" i="22" s="1"/>
  <c r="AF16" i="2"/>
  <c r="J19" i="22" s="1"/>
  <c r="AF120" i="2"/>
  <c r="J123" i="22" s="1"/>
  <c r="AF110" i="2"/>
  <c r="J113" i="22" s="1"/>
  <c r="AF192" i="2"/>
  <c r="J195" i="22" s="1"/>
  <c r="AF71" i="2"/>
  <c r="J74" i="22" s="1"/>
  <c r="AF57" i="2"/>
  <c r="J60" i="22" s="1"/>
  <c r="AF37" i="2"/>
  <c r="J40" i="22" s="1"/>
  <c r="AF135" i="2"/>
  <c r="J138" i="22" s="1"/>
  <c r="AF155" i="2"/>
  <c r="J158" i="22" s="1"/>
  <c r="AF55" i="2"/>
  <c r="J58" i="22" s="1"/>
  <c r="AF9" i="2"/>
  <c r="J12" i="22" s="1"/>
  <c r="AF29" i="2"/>
  <c r="J32" i="22" s="1"/>
  <c r="AF104" i="2"/>
  <c r="J107" i="22" s="1"/>
  <c r="AF82" i="2"/>
  <c r="J85" i="22" s="1"/>
  <c r="AF173" i="2"/>
  <c r="J176" i="22" s="1"/>
  <c r="AF40" i="2"/>
  <c r="J43" i="22" s="1"/>
  <c r="AF56" i="2"/>
  <c r="J59" i="22" s="1"/>
  <c r="AF113" i="2"/>
  <c r="J116" i="22" s="1"/>
  <c r="AF182" i="2"/>
  <c r="J185" i="22" s="1"/>
  <c r="AF100" i="2"/>
  <c r="J103" i="22" s="1"/>
  <c r="AF23" i="2"/>
  <c r="J26" i="22" s="1"/>
  <c r="AF138" i="2"/>
  <c r="J141" i="22" s="1"/>
  <c r="AF139" i="2"/>
  <c r="J142" i="22" s="1"/>
  <c r="AF15" i="2"/>
  <c r="J18" i="22" s="1"/>
  <c r="AF39" i="2"/>
  <c r="J42" i="22" s="1"/>
  <c r="AF93" i="2"/>
  <c r="J96" i="22" s="1"/>
  <c r="AF32" i="2"/>
  <c r="J35" i="22" s="1"/>
  <c r="AF177" i="2"/>
  <c r="J180" i="22" s="1"/>
  <c r="AF43" i="2"/>
  <c r="J46" i="22" s="1"/>
  <c r="AF70" i="2"/>
  <c r="J73" i="22" s="1"/>
  <c r="AF191" i="2"/>
  <c r="J194" i="22" s="1"/>
  <c r="AF59" i="2"/>
  <c r="J62" i="22" s="1"/>
  <c r="AF68" i="2"/>
  <c r="J71" i="22" s="1"/>
  <c r="AF165" i="2"/>
  <c r="J168" i="22" s="1"/>
  <c r="AF7" i="2"/>
  <c r="J10" i="22" s="1"/>
  <c r="AF13" i="2"/>
  <c r="J16" i="22" s="1"/>
  <c r="AF107" i="2"/>
  <c r="J110" i="22" s="1"/>
  <c r="AF160" i="2"/>
  <c r="J163" i="22" s="1"/>
  <c r="AF179" i="2"/>
  <c r="J182" i="22" s="1"/>
  <c r="AF76" i="2"/>
  <c r="J79" i="22" s="1"/>
  <c r="AF49" i="2"/>
  <c r="J52" i="22" s="1"/>
  <c r="AF161" i="2"/>
  <c r="J164" i="22" s="1"/>
  <c r="AF181" i="2"/>
  <c r="J184" i="22" s="1"/>
  <c r="AF63" i="2"/>
  <c r="J66" i="22" s="1"/>
  <c r="AF22" i="2"/>
  <c r="J25" i="22" s="1"/>
  <c r="AF26" i="2"/>
  <c r="J29" i="22" s="1"/>
  <c r="AF195" i="2"/>
  <c r="J198" i="22" s="1"/>
  <c r="AF66" i="2"/>
  <c r="J69" i="22" s="1"/>
  <c r="AF73" i="2"/>
  <c r="J76" i="22" s="1"/>
  <c r="AF35" i="2"/>
  <c r="J38" i="22" s="1"/>
  <c r="AF86" i="2"/>
  <c r="J89" i="22" s="1"/>
  <c r="AF19" i="2"/>
  <c r="J22" i="22" s="1"/>
  <c r="AF119" i="2"/>
  <c r="J122" i="22" s="1"/>
  <c r="AF166" i="2"/>
  <c r="J169" i="22" s="1"/>
  <c r="AF17" i="2"/>
  <c r="J20" i="22" s="1"/>
  <c r="AF97" i="2"/>
  <c r="J100" i="22" s="1"/>
  <c r="AF125" i="2"/>
  <c r="J128" i="22" s="1"/>
  <c r="AF145" i="2"/>
  <c r="J148" i="22" s="1"/>
  <c r="AF67" i="2"/>
  <c r="J70" i="22" s="1"/>
  <c r="AF44" i="2"/>
  <c r="J47" i="22" s="1"/>
  <c r="BK44" i="2"/>
  <c r="BL44" i="2" s="1"/>
  <c r="BK91" i="2"/>
  <c r="BL91" i="2" s="1"/>
  <c r="BK139" i="2"/>
  <c r="BL139" i="2" s="1"/>
  <c r="BK187" i="2"/>
  <c r="BL187" i="2" s="1"/>
  <c r="BK37" i="2"/>
  <c r="BL37" i="2" s="1"/>
  <c r="BK85" i="2"/>
  <c r="BL85" i="2" s="1"/>
  <c r="BK136" i="2"/>
  <c r="BL136" i="2" s="1"/>
  <c r="BK184" i="2"/>
  <c r="BL184" i="2" s="1"/>
  <c r="BK74" i="2"/>
  <c r="BL74" i="2" s="1"/>
  <c r="BK177" i="2"/>
  <c r="BL177" i="2" s="1"/>
  <c r="BK83" i="2"/>
  <c r="BL83" i="2" s="1"/>
  <c r="BK178" i="2"/>
  <c r="BL178" i="2" s="1"/>
  <c r="BK78" i="2"/>
  <c r="BL78" i="2" s="1"/>
  <c r="BK173" i="2"/>
  <c r="BL173" i="2" s="1"/>
  <c r="BK71" i="2"/>
  <c r="BL71" i="2" s="1"/>
  <c r="BK166" i="2"/>
  <c r="BL166" i="2" s="1"/>
  <c r="BK48" i="2"/>
  <c r="BL48" i="2" s="1"/>
  <c r="BK95" i="2"/>
  <c r="BL95" i="2" s="1"/>
  <c r="BK191" i="2"/>
  <c r="BL191" i="2" s="1"/>
  <c r="BK41" i="2"/>
  <c r="BL41" i="2" s="1"/>
  <c r="BK92" i="2"/>
  <c r="BL92" i="2" s="1"/>
  <c r="BK140" i="2"/>
  <c r="BL140" i="2" s="1"/>
  <c r="BK188" i="2"/>
  <c r="BL188" i="2" s="1"/>
  <c r="BK82" i="2"/>
  <c r="BL82" i="2" s="1"/>
  <c r="BK185" i="2"/>
  <c r="BL185" i="2" s="1"/>
  <c r="BK90" i="2"/>
  <c r="BL90" i="2" s="1"/>
  <c r="BK186" i="2"/>
  <c r="BL186" i="2" s="1"/>
  <c r="BK86" i="2"/>
  <c r="BL86" i="2" s="1"/>
  <c r="BK181" i="2"/>
  <c r="BL181" i="2" s="1"/>
  <c r="BK79" i="2"/>
  <c r="BL79" i="2" s="1"/>
  <c r="BK174" i="2"/>
  <c r="BL174" i="2" s="1"/>
  <c r="BK52" i="2"/>
  <c r="BL52" i="2" s="1"/>
  <c r="BK99" i="2"/>
  <c r="BL99" i="2" s="1"/>
  <c r="BK147" i="2"/>
  <c r="BL147" i="2" s="1"/>
  <c r="BK45" i="2"/>
  <c r="BL45" i="2" s="1"/>
  <c r="BK96" i="2"/>
  <c r="BL96" i="2" s="1"/>
  <c r="BK144" i="2"/>
  <c r="BL144" i="2" s="1"/>
  <c r="BK98" i="2"/>
  <c r="BL98" i="2" s="1"/>
  <c r="BK93" i="2"/>
  <c r="BL93" i="2" s="1"/>
  <c r="BK87" i="2"/>
  <c r="BL87" i="2" s="1"/>
  <c r="BK182" i="2"/>
  <c r="BL182" i="2" s="1"/>
  <c r="BK9" i="2"/>
  <c r="BL9" i="2" s="1"/>
  <c r="BK60" i="2"/>
  <c r="BL60" i="2" s="1"/>
  <c r="BK107" i="2"/>
  <c r="BL107" i="2" s="1"/>
  <c r="BK155" i="2"/>
  <c r="BL155" i="2" s="1"/>
  <c r="BK6" i="2"/>
  <c r="BL6" i="2" s="1"/>
  <c r="BK53" i="2"/>
  <c r="BL53" i="2" s="1"/>
  <c r="BK104" i="2"/>
  <c r="BL104" i="2" s="1"/>
  <c r="BK152" i="2"/>
  <c r="BL152" i="2" s="1"/>
  <c r="BK3" i="2"/>
  <c r="BL3" i="2" s="1"/>
  <c r="BK113" i="2"/>
  <c r="BL113" i="2" s="1"/>
  <c r="BK20" i="2"/>
  <c r="BL20" i="2" s="1"/>
  <c r="BK114" i="2"/>
  <c r="BL114" i="2" s="1"/>
  <c r="BK15" i="2"/>
  <c r="BL15" i="2" s="1"/>
  <c r="BK109" i="2"/>
  <c r="BL109" i="2" s="1"/>
  <c r="BK8" i="2"/>
  <c r="BL8" i="2" s="1"/>
  <c r="BK102" i="2"/>
  <c r="BL102" i="2" s="1"/>
  <c r="BK89" i="2"/>
  <c r="BL89" i="2" s="1"/>
  <c r="BK189" i="2"/>
  <c r="BL189" i="2" s="1"/>
  <c r="BK56" i="2"/>
  <c r="BL56" i="2" s="1"/>
  <c r="BK103" i="2"/>
  <c r="BL103" i="2" s="1"/>
  <c r="BK151" i="2"/>
  <c r="BL151" i="2" s="1"/>
  <c r="BK49" i="2"/>
  <c r="BL49" i="2" s="1"/>
  <c r="BK100" i="2"/>
  <c r="BL100" i="2" s="1"/>
  <c r="BK148" i="2"/>
  <c r="BL148" i="2" s="1"/>
  <c r="BK97" i="2"/>
  <c r="BL97" i="2" s="1"/>
  <c r="BK12" i="2"/>
  <c r="BL12" i="2" s="1"/>
  <c r="BK106" i="2"/>
  <c r="BL106" i="2" s="1"/>
  <c r="BK7" i="2"/>
  <c r="BL7" i="2" s="1"/>
  <c r="BK101" i="2"/>
  <c r="BL101" i="2" s="1"/>
  <c r="BK94" i="2"/>
  <c r="BL94" i="2" s="1"/>
  <c r="BK190" i="2"/>
  <c r="BL190" i="2" s="1"/>
  <c r="BK13" i="2"/>
  <c r="BL13" i="2" s="1"/>
  <c r="BK64" i="2"/>
  <c r="BL64" i="2" s="1"/>
  <c r="BK111" i="2"/>
  <c r="BL111" i="2" s="1"/>
  <c r="BK159" i="2"/>
  <c r="BL159" i="2" s="1"/>
  <c r="BK10" i="2"/>
  <c r="BL10" i="2" s="1"/>
  <c r="BK57" i="2"/>
  <c r="BL57" i="2" s="1"/>
  <c r="BK108" i="2"/>
  <c r="BL108" i="2" s="1"/>
  <c r="BK156" i="2"/>
  <c r="BL156" i="2" s="1"/>
  <c r="BK11" i="2"/>
  <c r="BL11" i="2" s="1"/>
  <c r="BK121" i="2"/>
  <c r="BL121" i="2" s="1"/>
  <c r="BK27" i="2"/>
  <c r="BL27" i="2" s="1"/>
  <c r="BK122" i="2"/>
  <c r="BL122" i="2" s="1"/>
  <c r="BK23" i="2"/>
  <c r="BL23" i="2" s="1"/>
  <c r="BK117" i="2"/>
  <c r="BL117" i="2" s="1"/>
  <c r="BK16" i="2"/>
  <c r="BL16" i="2" s="1"/>
  <c r="BK110" i="2"/>
  <c r="BL110" i="2" s="1"/>
  <c r="BK17" i="2"/>
  <c r="BL17" i="2" s="1"/>
  <c r="BK68" i="2"/>
  <c r="BL68" i="2" s="1"/>
  <c r="BK115" i="2"/>
  <c r="BL115" i="2" s="1"/>
  <c r="BK163" i="2"/>
  <c r="BL163" i="2" s="1"/>
  <c r="BK14" i="2"/>
  <c r="BL14" i="2" s="1"/>
  <c r="BK61" i="2"/>
  <c r="BL61" i="2" s="1"/>
  <c r="BK112" i="2"/>
  <c r="BL112" i="2" s="1"/>
  <c r="BK160" i="2"/>
  <c r="BL160" i="2" s="1"/>
  <c r="BK19" i="2"/>
  <c r="BL19" i="2" s="1"/>
  <c r="BK129" i="2"/>
  <c r="BL129" i="2" s="1"/>
  <c r="BK35" i="2"/>
  <c r="BL35" i="2" s="1"/>
  <c r="BK130" i="2"/>
  <c r="BL130" i="2" s="1"/>
  <c r="BK30" i="2"/>
  <c r="BL30" i="2" s="1"/>
  <c r="BK125" i="2"/>
  <c r="BL125" i="2" s="1"/>
  <c r="BK24" i="2"/>
  <c r="BL24" i="2" s="1"/>
  <c r="BK118" i="2"/>
  <c r="BL118" i="2" s="1"/>
  <c r="BK180" i="2"/>
  <c r="BL180" i="2" s="1"/>
  <c r="BK165" i="2"/>
  <c r="BL165" i="2" s="1"/>
  <c r="BK21" i="2"/>
  <c r="BL21" i="2" s="1"/>
  <c r="BK72" i="2"/>
  <c r="BL72" i="2" s="1"/>
  <c r="BK119" i="2"/>
  <c r="BL119" i="2" s="1"/>
  <c r="BK167" i="2"/>
  <c r="BL167" i="2" s="1"/>
  <c r="BK18" i="2"/>
  <c r="BL18" i="2" s="1"/>
  <c r="BK65" i="2"/>
  <c r="BL65" i="2" s="1"/>
  <c r="BK116" i="2"/>
  <c r="BL116" i="2" s="1"/>
  <c r="BK164" i="2"/>
  <c r="BL164" i="2" s="1"/>
  <c r="BK26" i="2"/>
  <c r="BL26" i="2" s="1"/>
  <c r="BK137" i="2"/>
  <c r="BL137" i="2" s="1"/>
  <c r="BK43" i="2"/>
  <c r="BL43" i="2" s="1"/>
  <c r="BK138" i="2"/>
  <c r="BL138" i="2" s="1"/>
  <c r="BK38" i="2"/>
  <c r="BL38" i="2" s="1"/>
  <c r="BK133" i="2"/>
  <c r="BL133" i="2" s="1"/>
  <c r="BK31" i="2"/>
  <c r="BL31" i="2" s="1"/>
  <c r="BK126" i="2"/>
  <c r="BL126" i="2" s="1"/>
  <c r="BK28" i="2"/>
  <c r="BL28" i="2" s="1"/>
  <c r="BK76" i="2"/>
  <c r="BL76" i="2" s="1"/>
  <c r="BK123" i="2"/>
  <c r="BL123" i="2" s="1"/>
  <c r="BK171" i="2"/>
  <c r="BL171" i="2" s="1"/>
  <c r="BK22" i="2"/>
  <c r="BL22" i="2" s="1"/>
  <c r="BK69" i="2"/>
  <c r="BL69" i="2" s="1"/>
  <c r="BK120" i="2"/>
  <c r="BL120" i="2" s="1"/>
  <c r="BK168" i="2"/>
  <c r="BL168" i="2" s="1"/>
  <c r="BK34" i="2"/>
  <c r="BL34" i="2" s="1"/>
  <c r="BK145" i="2"/>
  <c r="BL145" i="2" s="1"/>
  <c r="BK51" i="2"/>
  <c r="BL51" i="2" s="1"/>
  <c r="BK146" i="2"/>
  <c r="BL146" i="2" s="1"/>
  <c r="BK46" i="2"/>
  <c r="BL46" i="2" s="1"/>
  <c r="BK141" i="2"/>
  <c r="BL141" i="2" s="1"/>
  <c r="BK39" i="2"/>
  <c r="BL39" i="2" s="1"/>
  <c r="BK134" i="2"/>
  <c r="BL134" i="2" s="1"/>
  <c r="BK36" i="2"/>
  <c r="BL36" i="2" s="1"/>
  <c r="BK84" i="2"/>
  <c r="BL84" i="2" s="1"/>
  <c r="BK131" i="2"/>
  <c r="BL131" i="2" s="1"/>
  <c r="BK179" i="2"/>
  <c r="BL179" i="2" s="1"/>
  <c r="BK29" i="2"/>
  <c r="BL29" i="2" s="1"/>
  <c r="BK77" i="2"/>
  <c r="BL77" i="2" s="1"/>
  <c r="BK128" i="2"/>
  <c r="BL128" i="2" s="1"/>
  <c r="BK176" i="2"/>
  <c r="BL176" i="2" s="1"/>
  <c r="BK50" i="2"/>
  <c r="BL50" i="2" s="1"/>
  <c r="BK161" i="2"/>
  <c r="BL161" i="2" s="1"/>
  <c r="BK67" i="2"/>
  <c r="BL67" i="2" s="1"/>
  <c r="BK162" i="2"/>
  <c r="BL162" i="2" s="1"/>
  <c r="BK62" i="2"/>
  <c r="BL62" i="2" s="1"/>
  <c r="BK157" i="2"/>
  <c r="BL157" i="2" s="1"/>
  <c r="BK55" i="2"/>
  <c r="BL55" i="2" s="1"/>
  <c r="BK150" i="2"/>
  <c r="BL150" i="2" s="1"/>
  <c r="BK40" i="2"/>
  <c r="BL40" i="2" s="1"/>
  <c r="BK88" i="2"/>
  <c r="BL88" i="2" s="1"/>
  <c r="BK135" i="2"/>
  <c r="BL135" i="2" s="1"/>
  <c r="BK183" i="2"/>
  <c r="BL183" i="2" s="1"/>
  <c r="BK33" i="2"/>
  <c r="BL33" i="2" s="1"/>
  <c r="BK81" i="2"/>
  <c r="BL81" i="2" s="1"/>
  <c r="BK132" i="2"/>
  <c r="BL132" i="2" s="1"/>
  <c r="BK66" i="2"/>
  <c r="BL66" i="2" s="1"/>
  <c r="BK169" i="2"/>
  <c r="BL169" i="2" s="1"/>
  <c r="BK75" i="2"/>
  <c r="BL75" i="2" s="1"/>
  <c r="BK170" i="2"/>
  <c r="BL170" i="2" s="1"/>
  <c r="BK70" i="2"/>
  <c r="BL70" i="2" s="1"/>
  <c r="BK63" i="2"/>
  <c r="BL63" i="2" s="1"/>
  <c r="BK32" i="2"/>
  <c r="BL32" i="2" s="1"/>
  <c r="BK80" i="2"/>
  <c r="BL80" i="2" s="1"/>
  <c r="BK127" i="2"/>
  <c r="BL127" i="2" s="1"/>
  <c r="BK175" i="2"/>
  <c r="BL175" i="2" s="1"/>
  <c r="BK25" i="2"/>
  <c r="BL25" i="2" s="1"/>
  <c r="BK73" i="2"/>
  <c r="BL73" i="2" s="1"/>
  <c r="BK124" i="2"/>
  <c r="BL124" i="2" s="1"/>
  <c r="BK172" i="2"/>
  <c r="BL172" i="2" s="1"/>
  <c r="BK42" i="2"/>
  <c r="BL42" i="2" s="1"/>
  <c r="BK153" i="2"/>
  <c r="BL153" i="2" s="1"/>
  <c r="BK59" i="2"/>
  <c r="BL59" i="2" s="1"/>
  <c r="BK154" i="2"/>
  <c r="BL154" i="2" s="1"/>
  <c r="BK54" i="2"/>
  <c r="BL54" i="2" s="1"/>
  <c r="BK149" i="2"/>
  <c r="BL149" i="2" s="1"/>
  <c r="BK47" i="2"/>
  <c r="BL47" i="2" s="1"/>
  <c r="BK142" i="2"/>
  <c r="BL142" i="2" s="1"/>
  <c r="BK158" i="2"/>
  <c r="BL158" i="2" s="1"/>
  <c r="I6" i="22" l="1"/>
  <c r="BM13" i="2"/>
  <c r="BM9" i="2"/>
  <c r="BM3" i="2"/>
  <c r="BM12" i="2"/>
  <c r="BM11" i="2"/>
  <c r="BM7" i="2"/>
  <c r="BM10" i="2"/>
  <c r="BM8" i="2"/>
  <c r="BM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B1" authorId="0" shapeId="0" xr:uid="{3A9E8440-333E-467B-BBAB-7C5486CDE31B}">
      <text>
        <r>
          <rPr>
            <b/>
            <sz val="9"/>
            <color indexed="81"/>
            <rFont val="MS P ゴシック"/>
            <family val="3"/>
            <charset val="128"/>
          </rPr>
          <t>データ貼付け後、1.市区町村コード、2.用途区分、3.連番で並び替えを行う。</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B1" authorId="0" shapeId="0" xr:uid="{F1A82813-AFE9-4675-97CC-3DEB167CAAB7}">
      <text>
        <r>
          <rPr>
            <b/>
            <sz val="9"/>
            <color indexed="81"/>
            <rFont val="MS P ゴシック"/>
            <family val="3"/>
            <charset val="128"/>
          </rPr>
          <t>データ貼付け後、1.市区町村コード、2.用途区分、3.連番、4.AB鑑定で並び替えを行う。</t>
        </r>
        <r>
          <rPr>
            <sz val="9"/>
            <color indexed="81"/>
            <rFont val="MS P ゴシック"/>
            <family val="3"/>
            <charset val="128"/>
          </rPr>
          <t xml:space="preserve">
</t>
        </r>
      </text>
    </comment>
  </commentList>
</comments>
</file>

<file path=xl/sharedStrings.xml><?xml version="1.0" encoding="utf-8"?>
<sst xmlns="http://schemas.openxmlformats.org/spreadsheetml/2006/main" count="18826" uniqueCount="2658">
  <si>
    <t>標準地番号</t>
    <rPh sb="0" eb="3">
      <t>ヒョウジュンチ</t>
    </rPh>
    <rPh sb="3" eb="5">
      <t>バンゴウ</t>
    </rPh>
    <phoneticPr fontId="5"/>
  </si>
  <si>
    <t>所在地番</t>
  </si>
  <si>
    <t>所在地番</t>
    <rPh sb="0" eb="2">
      <t>ショザイ</t>
    </rPh>
    <rPh sb="2" eb="4">
      <t>チバン</t>
    </rPh>
    <phoneticPr fontId="5"/>
  </si>
  <si>
    <t>市町村名</t>
    <rPh sb="0" eb="3">
      <t>シチョウソン</t>
    </rPh>
    <rPh sb="3" eb="4">
      <t>ナ</t>
    </rPh>
    <phoneticPr fontId="5"/>
  </si>
  <si>
    <t>地域名</t>
  </si>
  <si>
    <t>地域名</t>
    <rPh sb="0" eb="2">
      <t>チイキ</t>
    </rPh>
    <rPh sb="2" eb="3">
      <t>ナ</t>
    </rPh>
    <phoneticPr fontId="5"/>
  </si>
  <si>
    <t>前年価格</t>
    <rPh sb="0" eb="2">
      <t>ゼンネン</t>
    </rPh>
    <rPh sb="2" eb="4">
      <t>カカク</t>
    </rPh>
    <phoneticPr fontId="5"/>
  </si>
  <si>
    <t>前年価格順位</t>
    <rPh sb="0" eb="2">
      <t>ゼンネン</t>
    </rPh>
    <rPh sb="2" eb="4">
      <t>カカク</t>
    </rPh>
    <rPh sb="4" eb="6">
      <t>ジュンイ</t>
    </rPh>
    <phoneticPr fontId="5"/>
  </si>
  <si>
    <t>前年変動率</t>
    <rPh sb="0" eb="2">
      <t>ゼンネン</t>
    </rPh>
    <rPh sb="2" eb="5">
      <t>ヘンドウリツ</t>
    </rPh>
    <phoneticPr fontId="5"/>
  </si>
  <si>
    <t>前年変動率四捨五入無</t>
    <rPh sb="0" eb="2">
      <t>ゼンネン</t>
    </rPh>
    <rPh sb="2" eb="5">
      <t>ヘンドウリツ</t>
    </rPh>
    <rPh sb="5" eb="9">
      <t>シシャゴニュウ</t>
    </rPh>
    <rPh sb="9" eb="10">
      <t>ム</t>
    </rPh>
    <phoneticPr fontId="5"/>
  </si>
  <si>
    <t>前年価格順位コード</t>
    <rPh sb="0" eb="2">
      <t>ゼンネン</t>
    </rPh>
    <rPh sb="2" eb="6">
      <t>カカクジュンイ</t>
    </rPh>
    <phoneticPr fontId="5"/>
  </si>
  <si>
    <t>前年変動率順位</t>
    <rPh sb="0" eb="2">
      <t>ゼンネン</t>
    </rPh>
    <rPh sb="2" eb="5">
      <t>ヘンドウリツ</t>
    </rPh>
    <rPh sb="5" eb="7">
      <t>ジュンイ</t>
    </rPh>
    <phoneticPr fontId="5"/>
  </si>
  <si>
    <t>前年順位コード</t>
    <rPh sb="0" eb="2">
      <t>ゼンネン</t>
    </rPh>
    <rPh sb="2" eb="4">
      <t>ジュンイ</t>
    </rPh>
    <phoneticPr fontId="5"/>
  </si>
  <si>
    <t>本年価格順位</t>
    <rPh sb="0" eb="2">
      <t>ホンネン</t>
    </rPh>
    <rPh sb="2" eb="4">
      <t>カカク</t>
    </rPh>
    <rPh sb="4" eb="6">
      <t>ジュンイ</t>
    </rPh>
    <phoneticPr fontId="5"/>
  </si>
  <si>
    <t>本年価格順位コード</t>
    <rPh sb="0" eb="2">
      <t>ホンネン</t>
    </rPh>
    <rPh sb="2" eb="4">
      <t>カカク</t>
    </rPh>
    <rPh sb="4" eb="6">
      <t>ジュンイ</t>
    </rPh>
    <phoneticPr fontId="5"/>
  </si>
  <si>
    <t>本年価格順位確定</t>
    <rPh sb="0" eb="2">
      <t>ホンネン</t>
    </rPh>
    <rPh sb="2" eb="4">
      <t>カカク</t>
    </rPh>
    <rPh sb="4" eb="6">
      <t>ジュンイ</t>
    </rPh>
    <rPh sb="6" eb="8">
      <t>カクテイ</t>
    </rPh>
    <phoneticPr fontId="5"/>
  </si>
  <si>
    <t>本年価格順位降順確定</t>
    <rPh sb="0" eb="2">
      <t>ホンネン</t>
    </rPh>
    <rPh sb="2" eb="4">
      <t>カカク</t>
    </rPh>
    <rPh sb="4" eb="6">
      <t>ジュンイ</t>
    </rPh>
    <rPh sb="6" eb="8">
      <t>コウジュン</t>
    </rPh>
    <rPh sb="8" eb="10">
      <t>カクテイ</t>
    </rPh>
    <phoneticPr fontId="5"/>
  </si>
  <si>
    <t>本年変動率</t>
    <rPh sb="0" eb="2">
      <t>ホンネン</t>
    </rPh>
    <rPh sb="2" eb="5">
      <t>ヘンドウリツ</t>
    </rPh>
    <phoneticPr fontId="5"/>
  </si>
  <si>
    <t>本年変動率四捨五入無</t>
    <rPh sb="0" eb="2">
      <t>ホンネン</t>
    </rPh>
    <rPh sb="2" eb="5">
      <t>ヘンドウリツ</t>
    </rPh>
    <rPh sb="5" eb="10">
      <t>シシャゴニュウナシ</t>
    </rPh>
    <phoneticPr fontId="5"/>
  </si>
  <si>
    <t>本年度変動率順位</t>
    <rPh sb="0" eb="3">
      <t>ホンネンド</t>
    </rPh>
    <rPh sb="3" eb="6">
      <t>ヘンドウリツ</t>
    </rPh>
    <rPh sb="6" eb="8">
      <t>ジュンイ</t>
    </rPh>
    <phoneticPr fontId="5"/>
  </si>
  <si>
    <t>本年変動率順位コード</t>
    <rPh sb="0" eb="2">
      <t>ホンネン</t>
    </rPh>
    <rPh sb="2" eb="5">
      <t>ヘンドウリツ</t>
    </rPh>
    <rPh sb="5" eb="7">
      <t>ジュンイ</t>
    </rPh>
    <phoneticPr fontId="5"/>
  </si>
  <si>
    <t>本年変動率順位確定</t>
    <rPh sb="0" eb="2">
      <t>ホンネン</t>
    </rPh>
    <rPh sb="2" eb="5">
      <t>ヘンドウリツ</t>
    </rPh>
    <rPh sb="5" eb="7">
      <t>ジュンイ</t>
    </rPh>
    <rPh sb="7" eb="9">
      <t>カクテイ</t>
    </rPh>
    <phoneticPr fontId="5"/>
  </si>
  <si>
    <t>本年変動率順位降順コード</t>
    <rPh sb="0" eb="2">
      <t>ホンネン</t>
    </rPh>
    <rPh sb="2" eb="5">
      <t>ヘンドウリツ</t>
    </rPh>
    <rPh sb="5" eb="7">
      <t>ジュンイ</t>
    </rPh>
    <rPh sb="7" eb="9">
      <t>コウジュン</t>
    </rPh>
    <phoneticPr fontId="5"/>
  </si>
  <si>
    <t>本年変動率順位降順確定</t>
    <rPh sb="0" eb="2">
      <t>ホンネン</t>
    </rPh>
    <rPh sb="2" eb="4">
      <t>ヘンドウ</t>
    </rPh>
    <rPh sb="4" eb="5">
      <t>リツ</t>
    </rPh>
    <rPh sb="5" eb="7">
      <t>ジュンイ</t>
    </rPh>
    <rPh sb="7" eb="9">
      <t>コウジュン</t>
    </rPh>
    <rPh sb="9" eb="11">
      <t>カクテイ</t>
    </rPh>
    <phoneticPr fontId="5"/>
  </si>
  <si>
    <t>住居表示</t>
  </si>
  <si>
    <t>住居表示</t>
    <rPh sb="0" eb="2">
      <t>ジュウキョ</t>
    </rPh>
    <rPh sb="2" eb="4">
      <t>ヒョウジ</t>
    </rPh>
    <phoneticPr fontId="5"/>
  </si>
  <si>
    <t>店舗名等</t>
    <rPh sb="0" eb="2">
      <t>テンポ</t>
    </rPh>
    <rPh sb="2" eb="3">
      <t>ナ</t>
    </rPh>
    <rPh sb="3" eb="4">
      <t>ナド</t>
    </rPh>
    <phoneticPr fontId="5"/>
  </si>
  <si>
    <t>本年A鑑</t>
    <rPh sb="0" eb="2">
      <t>ホンネン</t>
    </rPh>
    <rPh sb="3" eb="4">
      <t>カン</t>
    </rPh>
    <phoneticPr fontId="5"/>
  </si>
  <si>
    <t>本年B鑑</t>
    <rPh sb="0" eb="2">
      <t>ホンネン</t>
    </rPh>
    <rPh sb="3" eb="4">
      <t>カン</t>
    </rPh>
    <phoneticPr fontId="5"/>
  </si>
  <si>
    <t>コード</t>
  </si>
  <si>
    <t>評価員</t>
    <rPh sb="0" eb="2">
      <t>ヒョウカ</t>
    </rPh>
    <rPh sb="2" eb="3">
      <t>イン</t>
    </rPh>
    <phoneticPr fontId="1"/>
  </si>
  <si>
    <t>市町村</t>
    <rPh sb="0" eb="3">
      <t>シチョウソン</t>
    </rPh>
    <phoneticPr fontId="2"/>
  </si>
  <si>
    <t>地域区分</t>
    <rPh sb="0" eb="2">
      <t>チイキ</t>
    </rPh>
    <rPh sb="2" eb="4">
      <t>クブン</t>
    </rPh>
    <phoneticPr fontId="3"/>
  </si>
  <si>
    <t>用途分類</t>
    <rPh sb="0" eb="4">
      <t>ヨウトブンルイ</t>
    </rPh>
    <phoneticPr fontId="4"/>
  </si>
  <si>
    <t>道路の種類</t>
    <rPh sb="0" eb="2">
      <t>ドウロ</t>
    </rPh>
    <rPh sb="3" eb="5">
      <t>シュルイ</t>
    </rPh>
    <phoneticPr fontId="4"/>
  </si>
  <si>
    <t>側道等接面状況</t>
    <rPh sb="2" eb="3">
      <t>ナド</t>
    </rPh>
    <rPh sb="3" eb="7">
      <t>セツメンジョウキョウ</t>
    </rPh>
    <phoneticPr fontId="4"/>
  </si>
  <si>
    <t>標準化補正</t>
    <rPh sb="0" eb="3">
      <t>ヒョウジュンカ</t>
    </rPh>
    <rPh sb="3" eb="5">
      <t>ホセイ</t>
    </rPh>
    <phoneticPr fontId="4"/>
  </si>
  <si>
    <t>赤藤　元玄</t>
  </si>
  <si>
    <t>山形市</t>
    <rPh sb="0" eb="2">
      <t>ヤマガタ</t>
    </rPh>
    <rPh sb="2" eb="3">
      <t>シ</t>
    </rPh>
    <phoneticPr fontId="1"/>
  </si>
  <si>
    <t>住宅地(高級)</t>
    <rPh sb="0" eb="3">
      <t>ジュウタクチ</t>
    </rPh>
    <rPh sb="4" eb="6">
      <t>コウキュウ</t>
    </rPh>
    <phoneticPr fontId="4"/>
  </si>
  <si>
    <t>国道</t>
  </si>
  <si>
    <t>側道</t>
  </si>
  <si>
    <t>道路の系統・連続性</t>
  </si>
  <si>
    <t>安孫子　直樹</t>
  </si>
  <si>
    <t>米沢市</t>
    <rPh sb="0" eb="2">
      <t>ヨネザワ</t>
    </rPh>
    <rPh sb="2" eb="3">
      <t>シ</t>
    </rPh>
    <phoneticPr fontId="1"/>
  </si>
  <si>
    <t>住宅地(共同)</t>
    <rPh sb="0" eb="3">
      <t>ジュウタクチ</t>
    </rPh>
    <rPh sb="4" eb="6">
      <t>キョウドウ</t>
    </rPh>
    <phoneticPr fontId="4"/>
  </si>
  <si>
    <t>都道</t>
  </si>
  <si>
    <t>三方路</t>
  </si>
  <si>
    <t>道路の幅員</t>
  </si>
  <si>
    <t>阿部　和宏</t>
  </si>
  <si>
    <t>鶴岡市</t>
    <rPh sb="0" eb="2">
      <t>ツルオカ</t>
    </rPh>
    <rPh sb="2" eb="3">
      <t>シ</t>
    </rPh>
    <phoneticPr fontId="1"/>
  </si>
  <si>
    <t>住宅地(戸建)</t>
    <rPh sb="0" eb="3">
      <t>ジュウタクチ</t>
    </rPh>
    <rPh sb="4" eb="6">
      <t>コダテ</t>
    </rPh>
    <phoneticPr fontId="4"/>
  </si>
  <si>
    <t>道道</t>
  </si>
  <si>
    <t>四方路</t>
  </si>
  <si>
    <t>道路の舗装の状態</t>
  </si>
  <si>
    <t>石川　聡</t>
  </si>
  <si>
    <t>酒田市</t>
    <rPh sb="0" eb="2">
      <t>サカタ</t>
    </rPh>
    <rPh sb="2" eb="3">
      <t>シ</t>
    </rPh>
    <phoneticPr fontId="1"/>
  </si>
  <si>
    <t>住宅地(混在)</t>
    <rPh sb="0" eb="3">
      <t>ジュウタクチ</t>
    </rPh>
    <rPh sb="4" eb="6">
      <t>コンザイ</t>
    </rPh>
    <phoneticPr fontId="4"/>
  </si>
  <si>
    <t>府道</t>
  </si>
  <si>
    <t>背面道</t>
  </si>
  <si>
    <t>道路の歩道の状態</t>
  </si>
  <si>
    <t>植松　知明</t>
  </si>
  <si>
    <t>新庄市</t>
    <rPh sb="0" eb="2">
      <t>シンジョウ</t>
    </rPh>
    <rPh sb="2" eb="3">
      <t>シ</t>
    </rPh>
    <phoneticPr fontId="1"/>
  </si>
  <si>
    <t>住宅地(農家)</t>
    <rPh sb="0" eb="3">
      <t>ジュウタクチ</t>
    </rPh>
    <rPh sb="4" eb="6">
      <t>ノウカ</t>
    </rPh>
    <phoneticPr fontId="4"/>
  </si>
  <si>
    <t>県道</t>
  </si>
  <si>
    <t>記載無し</t>
  </si>
  <si>
    <t>その他</t>
  </si>
  <si>
    <t>植松　広央</t>
  </si>
  <si>
    <t>寒河江市</t>
    <rPh sb="0" eb="3">
      <t>サガエ</t>
    </rPh>
    <rPh sb="3" eb="4">
      <t>シ</t>
    </rPh>
    <phoneticPr fontId="1"/>
  </si>
  <si>
    <t>住宅地(別荘その他)</t>
    <rPh sb="0" eb="3">
      <t>ジュウタクチ</t>
    </rPh>
    <rPh sb="4" eb="6">
      <t>ベッソウ</t>
    </rPh>
    <rPh sb="8" eb="9">
      <t>タ</t>
    </rPh>
    <phoneticPr fontId="4"/>
  </si>
  <si>
    <t>市道</t>
  </si>
  <si>
    <t>最寄り駅への接近性</t>
  </si>
  <si>
    <t>臼井　晶</t>
  </si>
  <si>
    <t>上山市</t>
    <rPh sb="0" eb="2">
      <t>カミノヤマ</t>
    </rPh>
    <rPh sb="2" eb="3">
      <t>シ</t>
    </rPh>
    <phoneticPr fontId="1"/>
  </si>
  <si>
    <t>商業地(高度)</t>
    <rPh sb="0" eb="3">
      <t>ショウギョウチ</t>
    </rPh>
    <rPh sb="4" eb="6">
      <t>コウド</t>
    </rPh>
    <phoneticPr fontId="4"/>
  </si>
  <si>
    <t>区道</t>
  </si>
  <si>
    <t>舗装</t>
  </si>
  <si>
    <t>最寄りバス停への接近性</t>
  </si>
  <si>
    <t>大貫　良一</t>
  </si>
  <si>
    <t>村山市</t>
    <rPh sb="0" eb="2">
      <t>ムラヤマ</t>
    </rPh>
    <rPh sb="2" eb="3">
      <t>シ</t>
    </rPh>
    <phoneticPr fontId="1"/>
  </si>
  <si>
    <t>商業地(オフィス街)</t>
    <rPh sb="0" eb="3">
      <t>ショウギョウチ</t>
    </rPh>
    <rPh sb="8" eb="9">
      <t>ガイ</t>
    </rPh>
    <phoneticPr fontId="4"/>
  </si>
  <si>
    <t>町道</t>
  </si>
  <si>
    <t>最寄り駅の性格</t>
  </si>
  <si>
    <t>篠田　卓洋</t>
  </si>
  <si>
    <t>長井市</t>
    <rPh sb="0" eb="2">
      <t>ナガイ</t>
    </rPh>
    <rPh sb="2" eb="3">
      <t>シ</t>
    </rPh>
    <phoneticPr fontId="1"/>
  </si>
  <si>
    <t>商業地(準高度)</t>
    <rPh sb="0" eb="3">
      <t>ショウギョウチ</t>
    </rPh>
    <rPh sb="4" eb="5">
      <t>ジュン</t>
    </rPh>
    <rPh sb="5" eb="7">
      <t>コウド</t>
    </rPh>
    <phoneticPr fontId="4"/>
  </si>
  <si>
    <t>村道</t>
  </si>
  <si>
    <t>未舗装</t>
  </si>
  <si>
    <t>商業施設への接近性</t>
  </si>
  <si>
    <t>高嶋　俊幸</t>
  </si>
  <si>
    <t>天童市</t>
    <rPh sb="0" eb="2">
      <t>テンドウ</t>
    </rPh>
    <rPh sb="2" eb="3">
      <t>シ</t>
    </rPh>
    <phoneticPr fontId="1"/>
  </si>
  <si>
    <t>商業地(普通)</t>
    <rPh sb="0" eb="3">
      <t>ショウギョウチ</t>
    </rPh>
    <rPh sb="4" eb="6">
      <t>フツウ</t>
    </rPh>
    <phoneticPr fontId="4"/>
  </si>
  <si>
    <t>私道</t>
  </si>
  <si>
    <t>記載無</t>
  </si>
  <si>
    <t>公共施設への接近性</t>
  </si>
  <si>
    <t>月田　真吾</t>
  </si>
  <si>
    <t>東根市</t>
    <rPh sb="0" eb="2">
      <t>ヒガシネ</t>
    </rPh>
    <rPh sb="2" eb="3">
      <t>シ</t>
    </rPh>
    <phoneticPr fontId="1"/>
  </si>
  <si>
    <t>商業地(近隣)</t>
    <rPh sb="0" eb="3">
      <t>ショウギョウチ</t>
    </rPh>
    <rPh sb="4" eb="6">
      <t>キンリン</t>
    </rPh>
    <phoneticPr fontId="4"/>
  </si>
  <si>
    <t>農道</t>
  </si>
  <si>
    <t>中村　剛</t>
  </si>
  <si>
    <t>尾花沢市</t>
    <rPh sb="0" eb="3">
      <t>オバナザワ</t>
    </rPh>
    <rPh sb="3" eb="4">
      <t>シ</t>
    </rPh>
    <phoneticPr fontId="1"/>
  </si>
  <si>
    <t>商業地(路線)</t>
    <rPh sb="0" eb="3">
      <t>ショウギョウチ</t>
    </rPh>
    <rPh sb="4" eb="6">
      <t>ロセン</t>
    </rPh>
    <phoneticPr fontId="4"/>
  </si>
  <si>
    <t>林道</t>
  </si>
  <si>
    <t>供給処理</t>
    <rPh sb="0" eb="4">
      <t>キョウキュウショリ</t>
    </rPh>
    <phoneticPr fontId="4"/>
  </si>
  <si>
    <t>日照・通風等</t>
  </si>
  <si>
    <t>福山　善智</t>
  </si>
  <si>
    <t>南陽市</t>
    <rPh sb="0" eb="2">
      <t>ナンヨウ</t>
    </rPh>
    <rPh sb="2" eb="3">
      <t>シ</t>
    </rPh>
    <phoneticPr fontId="1"/>
  </si>
  <si>
    <t>工業地(工場)</t>
    <rPh sb="0" eb="3">
      <t>コウギョウチ</t>
    </rPh>
    <rPh sb="4" eb="6">
      <t>コウジョウ</t>
    </rPh>
    <phoneticPr fontId="4"/>
  </si>
  <si>
    <t>区画街路</t>
  </si>
  <si>
    <t>有</t>
    <rPh sb="0" eb="1">
      <t>ユウ</t>
    </rPh>
    <phoneticPr fontId="4"/>
  </si>
  <si>
    <t>地質・地盤・地勢等</t>
  </si>
  <si>
    <t>森谷　崇史</t>
  </si>
  <si>
    <t>山辺町</t>
    <rPh sb="0" eb="2">
      <t>ヤマノベ</t>
    </rPh>
    <rPh sb="2" eb="3">
      <t>マチ</t>
    </rPh>
    <phoneticPr fontId="1"/>
  </si>
  <si>
    <t>工業地(家内)</t>
    <rPh sb="0" eb="3">
      <t>コウギョウチ</t>
    </rPh>
    <rPh sb="4" eb="6">
      <t>カナイ</t>
    </rPh>
    <phoneticPr fontId="4"/>
  </si>
  <si>
    <t>道路</t>
  </si>
  <si>
    <t>無</t>
    <rPh sb="0" eb="1">
      <t>ム</t>
    </rPh>
    <phoneticPr fontId="4"/>
  </si>
  <si>
    <t>隣接不動産等周囲の状態</t>
  </si>
  <si>
    <t>小笠原　寛明</t>
  </si>
  <si>
    <t>中山町</t>
    <rPh sb="0" eb="2">
      <t>ナカヤマ</t>
    </rPh>
    <rPh sb="2" eb="3">
      <t>マチ</t>
    </rPh>
    <phoneticPr fontId="1"/>
  </si>
  <si>
    <t>工業地(流通業務)</t>
    <rPh sb="0" eb="3">
      <t>コウギョウチ</t>
    </rPh>
    <rPh sb="4" eb="8">
      <t>リュウツウギョウム</t>
    </rPh>
    <phoneticPr fontId="4"/>
  </si>
  <si>
    <t>居住環境</t>
  </si>
  <si>
    <t>金子　純也</t>
  </si>
  <si>
    <t>河北町</t>
    <rPh sb="0" eb="2">
      <t>カホク</t>
    </rPh>
    <rPh sb="2" eb="3">
      <t>マチ</t>
    </rPh>
    <phoneticPr fontId="1"/>
  </si>
  <si>
    <t>宅地見込地</t>
    <rPh sb="0" eb="2">
      <t>タクチ</t>
    </rPh>
    <rPh sb="2" eb="5">
      <t>ミコミチ</t>
    </rPh>
    <phoneticPr fontId="4"/>
  </si>
  <si>
    <t>区域区分</t>
    <rPh sb="0" eb="2">
      <t>クイキ</t>
    </rPh>
    <rPh sb="2" eb="4">
      <t>クブン</t>
    </rPh>
    <phoneticPr fontId="4"/>
  </si>
  <si>
    <t>用途の多様性</t>
  </si>
  <si>
    <t>橋本　一憲</t>
  </si>
  <si>
    <t>西川町</t>
    <rPh sb="0" eb="2">
      <t>ニシカワ</t>
    </rPh>
    <rPh sb="2" eb="3">
      <t>マチ</t>
    </rPh>
    <phoneticPr fontId="1"/>
  </si>
  <si>
    <t>宅地見込地(森林)</t>
    <rPh sb="0" eb="2">
      <t>タクチ</t>
    </rPh>
    <rPh sb="2" eb="5">
      <t>ミコミチ</t>
    </rPh>
    <rPh sb="6" eb="8">
      <t>シンリン</t>
    </rPh>
    <phoneticPr fontId="4"/>
  </si>
  <si>
    <t>市街化区域</t>
  </si>
  <si>
    <t>繁華性の程度</t>
  </si>
  <si>
    <t>森谷　昌幸</t>
  </si>
  <si>
    <t>朝日町</t>
    <rPh sb="0" eb="2">
      <t>アサヒ</t>
    </rPh>
    <rPh sb="2" eb="3">
      <t>マチ</t>
    </rPh>
    <phoneticPr fontId="1"/>
  </si>
  <si>
    <t>森林</t>
    <rPh sb="0" eb="2">
      <t>シンリン</t>
    </rPh>
    <phoneticPr fontId="4"/>
  </si>
  <si>
    <t>非線引都市計画区域</t>
  </si>
  <si>
    <t>供給処理施設の状態</t>
  </si>
  <si>
    <t>東海林　正昭</t>
  </si>
  <si>
    <t>大江町</t>
    <rPh sb="0" eb="2">
      <t>オオエ</t>
    </rPh>
    <rPh sb="2" eb="3">
      <t>マチ</t>
    </rPh>
    <phoneticPr fontId="1"/>
  </si>
  <si>
    <t>現況林地</t>
    <rPh sb="0" eb="4">
      <t>ゲンキョウリンチ</t>
    </rPh>
    <phoneticPr fontId="4"/>
  </si>
  <si>
    <t>市街化調整区域</t>
  </si>
  <si>
    <t>危険・嫌悪施設への接近性</t>
  </si>
  <si>
    <t>今田　修一</t>
  </si>
  <si>
    <t>大石田町</t>
    <rPh sb="0" eb="3">
      <t>オオイシダ</t>
    </rPh>
    <rPh sb="3" eb="4">
      <t>マチ</t>
    </rPh>
    <phoneticPr fontId="1"/>
  </si>
  <si>
    <t>その他</t>
    <rPh sb="2" eb="3">
      <t>タ</t>
    </rPh>
    <phoneticPr fontId="4"/>
  </si>
  <si>
    <t>準都市計画区域</t>
  </si>
  <si>
    <t>金山町</t>
    <rPh sb="0" eb="2">
      <t>カネヤマ</t>
    </rPh>
    <rPh sb="2" eb="3">
      <t>マチ</t>
    </rPh>
    <phoneticPr fontId="1"/>
  </si>
  <si>
    <t>都市計画区域外</t>
  </si>
  <si>
    <t>規模</t>
  </si>
  <si>
    <t>最上町</t>
    <rPh sb="0" eb="2">
      <t>モガミ</t>
    </rPh>
    <rPh sb="2" eb="3">
      <t>マチ</t>
    </rPh>
    <phoneticPr fontId="1"/>
  </si>
  <si>
    <t>形状</t>
    <rPh sb="0" eb="2">
      <t>ケイジョウ</t>
    </rPh>
    <phoneticPr fontId="4"/>
  </si>
  <si>
    <t>間口・奥行の関係</t>
  </si>
  <si>
    <t>舟形町</t>
    <rPh sb="0" eb="2">
      <t>フナガタ</t>
    </rPh>
    <rPh sb="2" eb="3">
      <t>マチ</t>
    </rPh>
    <phoneticPr fontId="2"/>
  </si>
  <si>
    <t>正方形</t>
  </si>
  <si>
    <t>用途地域</t>
    <rPh sb="0" eb="4">
      <t>ヨウトチイキ</t>
    </rPh>
    <phoneticPr fontId="4"/>
  </si>
  <si>
    <t>形状</t>
  </si>
  <si>
    <t>真室川町</t>
    <rPh sb="0" eb="3">
      <t>マムロガワ</t>
    </rPh>
    <rPh sb="3" eb="4">
      <t>マチ</t>
    </rPh>
    <phoneticPr fontId="1"/>
  </si>
  <si>
    <t>ほぼ正方形</t>
  </si>
  <si>
    <t>近隣商業地域</t>
  </si>
  <si>
    <t>方位</t>
  </si>
  <si>
    <t>用途</t>
    <rPh sb="0" eb="2">
      <t>ヨウト</t>
    </rPh>
    <phoneticPr fontId="3"/>
  </si>
  <si>
    <t>大蔵村</t>
    <rPh sb="0" eb="2">
      <t>オオクラ</t>
    </rPh>
    <rPh sb="2" eb="3">
      <t>ムラ</t>
    </rPh>
    <phoneticPr fontId="2"/>
  </si>
  <si>
    <t>長方形</t>
  </si>
  <si>
    <t>商業地域</t>
  </si>
  <si>
    <t>高低差</t>
  </si>
  <si>
    <t>住宅地</t>
    <rPh sb="0" eb="2">
      <t>ジュウタク</t>
    </rPh>
    <rPh sb="2" eb="3">
      <t>チ</t>
    </rPh>
    <phoneticPr fontId="3"/>
  </si>
  <si>
    <t>鮭川村</t>
    <rPh sb="0" eb="2">
      <t>サケガワ</t>
    </rPh>
    <rPh sb="2" eb="3">
      <t>ムラ</t>
    </rPh>
    <phoneticPr fontId="2"/>
  </si>
  <si>
    <t>ほぼ長方形</t>
  </si>
  <si>
    <t>工業専用地域</t>
  </si>
  <si>
    <t>角地</t>
  </si>
  <si>
    <t>戸沢村</t>
    <rPh sb="0" eb="2">
      <t>トザワ</t>
    </rPh>
    <rPh sb="2" eb="3">
      <t>ムラ</t>
    </rPh>
    <phoneticPr fontId="2"/>
  </si>
  <si>
    <t>台形</t>
  </si>
  <si>
    <t>工業地域</t>
  </si>
  <si>
    <t>準角地</t>
  </si>
  <si>
    <t>商業地</t>
    <rPh sb="0" eb="2">
      <t>ショウギョウ</t>
    </rPh>
    <rPh sb="2" eb="3">
      <t>チ</t>
    </rPh>
    <phoneticPr fontId="3"/>
  </si>
  <si>
    <t>高畠町</t>
    <rPh sb="0" eb="2">
      <t>タカハタ</t>
    </rPh>
    <rPh sb="2" eb="3">
      <t>マチ</t>
    </rPh>
    <phoneticPr fontId="1"/>
  </si>
  <si>
    <t>ほぼ台形</t>
  </si>
  <si>
    <t>準工業地域</t>
  </si>
  <si>
    <t>二方路</t>
  </si>
  <si>
    <t>工業地</t>
    <rPh sb="0" eb="2">
      <t>コウギョウ</t>
    </rPh>
    <rPh sb="2" eb="3">
      <t>チ</t>
    </rPh>
    <phoneticPr fontId="3"/>
  </si>
  <si>
    <t>川西町</t>
    <rPh sb="0" eb="2">
      <t>カワニシ</t>
    </rPh>
    <rPh sb="2" eb="3">
      <t>マチ</t>
    </rPh>
    <phoneticPr fontId="1"/>
  </si>
  <si>
    <t>不整形</t>
  </si>
  <si>
    <t>第１種低層住居専用地域</t>
  </si>
  <si>
    <t>林地</t>
    <rPh sb="0" eb="2">
      <t>リンチ</t>
    </rPh>
    <phoneticPr fontId="3"/>
  </si>
  <si>
    <t>小国町</t>
    <rPh sb="0" eb="2">
      <t>オグニ</t>
    </rPh>
    <rPh sb="2" eb="3">
      <t>マチ</t>
    </rPh>
    <phoneticPr fontId="1"/>
  </si>
  <si>
    <t>ほぼ整形</t>
  </si>
  <si>
    <t>第２種低層住居専用地域</t>
  </si>
  <si>
    <t>白鷹町</t>
    <rPh sb="0" eb="2">
      <t>シラタカ</t>
    </rPh>
    <rPh sb="2" eb="3">
      <t>マチ</t>
    </rPh>
    <phoneticPr fontId="1"/>
  </si>
  <si>
    <t>袋地等</t>
  </si>
  <si>
    <t>第１種中高層住居専用地域</t>
  </si>
  <si>
    <t>中間画地</t>
  </si>
  <si>
    <t>構造</t>
    <rPh sb="0" eb="2">
      <t>コウゾウ</t>
    </rPh>
    <phoneticPr fontId="4"/>
  </si>
  <si>
    <t>飯豊町</t>
    <rPh sb="0" eb="2">
      <t>イイデ</t>
    </rPh>
    <rPh sb="2" eb="3">
      <t>マチ</t>
    </rPh>
    <phoneticPr fontId="2"/>
  </si>
  <si>
    <t>第２種中高層住居専用地域</t>
  </si>
  <si>
    <t>鉄骨鉄筋コンクリート造</t>
  </si>
  <si>
    <t>三川町</t>
    <rPh sb="0" eb="2">
      <t>ミカワ</t>
    </rPh>
    <rPh sb="2" eb="3">
      <t>マチ</t>
    </rPh>
    <phoneticPr fontId="1"/>
  </si>
  <si>
    <t>第１種住居地域</t>
  </si>
  <si>
    <t>用途地域</t>
  </si>
  <si>
    <t>鉄筋コンクリート造</t>
  </si>
  <si>
    <t>庄内町</t>
    <rPh sb="0" eb="2">
      <t>ショウナイ</t>
    </rPh>
    <rPh sb="2" eb="3">
      <t>マチ</t>
    </rPh>
    <phoneticPr fontId="1"/>
  </si>
  <si>
    <t>方位</t>
    <rPh sb="0" eb="2">
      <t>ホウイ</t>
    </rPh>
    <phoneticPr fontId="4"/>
  </si>
  <si>
    <t>第２種住居地域</t>
  </si>
  <si>
    <t>その他の地域・地区等</t>
  </si>
  <si>
    <t>鉄骨造</t>
  </si>
  <si>
    <t>遊佐町</t>
    <rPh sb="0" eb="2">
      <t>ユザ</t>
    </rPh>
    <rPh sb="2" eb="3">
      <t>マチ</t>
    </rPh>
    <phoneticPr fontId="1"/>
  </si>
  <si>
    <t>東</t>
  </si>
  <si>
    <t>準住居地域</t>
  </si>
  <si>
    <t>建蔽率</t>
  </si>
  <si>
    <t>木造</t>
  </si>
  <si>
    <t>南</t>
  </si>
  <si>
    <t>田園住居地域</t>
  </si>
  <si>
    <t>容積率</t>
  </si>
  <si>
    <t>ブロック造</t>
  </si>
  <si>
    <t>西</t>
  </si>
  <si>
    <t>将来性</t>
  </si>
  <si>
    <t>軽量鉄骨</t>
  </si>
  <si>
    <t>北</t>
  </si>
  <si>
    <t>市場性</t>
  </si>
  <si>
    <t>南東</t>
  </si>
  <si>
    <t>防火地域</t>
  </si>
  <si>
    <t>南西</t>
  </si>
  <si>
    <t>北西</t>
  </si>
  <si>
    <t>準防火地域</t>
  </si>
  <si>
    <t>北東</t>
  </si>
  <si>
    <t>無指定</t>
  </si>
  <si>
    <t>道路の舗装状態</t>
  </si>
  <si>
    <t>接面道路無</t>
  </si>
  <si>
    <t>道路の歩道状態</t>
  </si>
  <si>
    <t>街路の整然性</t>
  </si>
  <si>
    <t>街路の方位</t>
  </si>
  <si>
    <t>都心との距離</t>
  </si>
  <si>
    <t>背後地の状態</t>
  </si>
  <si>
    <t>顧客の状態</t>
  </si>
  <si>
    <t>商業施設の配置</t>
  </si>
  <si>
    <t>画地の規模</t>
  </si>
  <si>
    <t>画地の配置の状態</t>
  </si>
  <si>
    <t>土地の利用度</t>
  </si>
  <si>
    <t>用途地域等</t>
  </si>
  <si>
    <t>同一需給圏内の地位</t>
  </si>
  <si>
    <t>(評価員名)</t>
    <rPh sb="1" eb="4">
      <t>ヒョウカイン</t>
    </rPh>
    <rPh sb="4" eb="5">
      <t>ナ</t>
    </rPh>
    <phoneticPr fontId="5"/>
  </si>
  <si>
    <t>県コード（標）</t>
  </si>
  <si>
    <t>市区町村コード（標）</t>
  </si>
  <si>
    <t>地域名（標）</t>
  </si>
  <si>
    <t>用途区分（標）</t>
  </si>
  <si>
    <t>連番（標）</t>
  </si>
  <si>
    <t>分科会番号</t>
  </si>
  <si>
    <t>評価員番号Ａ（本年）</t>
  </si>
  <si>
    <t>評価員番号Ｂ（本年）</t>
  </si>
  <si>
    <t>評価員番号Ａ（１前）</t>
  </si>
  <si>
    <t>評価員番号Ｂ（１前）</t>
  </si>
  <si>
    <t>評価員番号Ａ（２前）</t>
  </si>
  <si>
    <t>評価員番号Ｂ（２前）</t>
  </si>
  <si>
    <t>評価員番号Ａ（３前）</t>
  </si>
  <si>
    <t>評価員番号Ｂ（３前）</t>
  </si>
  <si>
    <t>評価員番号Ａ（４前）</t>
  </si>
  <si>
    <t>評価員番号Ｂ（４前）</t>
  </si>
  <si>
    <t>評価員番号Ａ（５前）</t>
  </si>
  <si>
    <t>評価員番号Ｂ（５前）</t>
  </si>
  <si>
    <t>標準地区分</t>
  </si>
  <si>
    <t>県コード（代）</t>
  </si>
  <si>
    <t>市区町村コード（代）</t>
  </si>
  <si>
    <t>地域名（代）</t>
  </si>
  <si>
    <t>用途区分（代）</t>
  </si>
  <si>
    <t>連番（代）</t>
  </si>
  <si>
    <t>幹事意見価格</t>
  </si>
  <si>
    <t>幹事意見見込価格</t>
  </si>
  <si>
    <t>前々年公示価格（２年前）</t>
  </si>
  <si>
    <t>前々年地価調査価格（１年半前）</t>
  </si>
  <si>
    <t>前々年１０／１価格（１年３ヶ月前）</t>
  </si>
  <si>
    <t>前年公示価格（１年前）</t>
  </si>
  <si>
    <t>四月一日価格（９ヶ月前）</t>
  </si>
  <si>
    <t>前年地価調査価格（６ヶ月前）</t>
  </si>
  <si>
    <t>十月一日価格（３ヶ月前）</t>
  </si>
  <si>
    <t>調整理由</t>
  </si>
  <si>
    <t>変動要因</t>
  </si>
  <si>
    <t>比較対象</t>
  </si>
  <si>
    <t>判定理由</t>
  </si>
  <si>
    <t>理由担当</t>
  </si>
  <si>
    <t>理由（６年連続割当）</t>
  </si>
  <si>
    <t>選択フラグ</t>
  </si>
  <si>
    <t>山形</t>
  </si>
  <si>
    <t>上山</t>
  </si>
  <si>
    <t>規模が小さいほか間口も狭く、駐車場や除雪場所を考慮すると経済合理的な賃貸住宅の経営が困難であるため。</t>
  </si>
  <si>
    <t>区画整理未整備の戸建住宅を中心とする住宅地域であり、画地規模が小さく、間口狭小のため、戸数分の駐車場を考慮すると、経済合理的な賃貸住宅の経営が困難である。</t>
  </si>
  <si>
    <t>規模が大きく最有効使用を分譲マンション用地と判断したため。</t>
  </si>
  <si>
    <t>画地規模が小さく間口も狭いため、駐車ますや除雪場所の確保が困難で共同住宅の建築を想定することが現実的でない。</t>
  </si>
  <si>
    <t>市街化調整区域内の農家住宅を中心とする既成住宅地域であり、賃貸住宅の新築が困難で、かつ民間の賃貸住宅が見いだせず、賃貸市場が成立していない。</t>
  </si>
  <si>
    <t>市街化調整区域内の農家住宅を中心とする既成住宅地域であり、賃貸住宅の新築が困難で、かつ民間の賃貸住宅が見出せず、賃貸市場が成立していない。</t>
  </si>
  <si>
    <t>市中心部へのアクセスに優れた幹線沿いであり、堅調な需要が見込まれるため、上昇基調は継続</t>
  </si>
  <si>
    <t>市街化調整区域内で、観光資源等の有効利用上必要な施設に限定されるとともに、旅館等は自己所有が支配的であり、賃貸市場が成立していない。</t>
  </si>
  <si>
    <t>中心地から程近く、利便性の面で優り、住宅地需要も見込まれ、選好性が高く、需要は堅調。</t>
  </si>
  <si>
    <t>山大医学部及び病院に近接していることから、アパート需要も含め宅地の根強い需要がある。</t>
  </si>
  <si>
    <t>中心部に近接する商業地域であるが、表通りとの開差が大きく、割安感から堅調な需要が継続</t>
  </si>
  <si>
    <t>大規模小売店舗に隣接する人気の高いエリアであり、需要は底堅く、地価は上昇基調で推移</t>
  </si>
  <si>
    <t>工場の賃貸は極めて稀で、賃貸物件がほとんどないため、賃貸市場が成立していない。</t>
  </si>
  <si>
    <t>事務所・工場・倉庫等の自己使用を目的とした取引が中心の地域であり、民間の貸工場や貸倉庫が見出せず、賃貸市場が成立していない。</t>
  </si>
  <si>
    <t>物流施設、工場等の賃貸は稀であり、賃貸物件がほとんど存しておらず、賃貸市場が成立していない。</t>
  </si>
  <si>
    <t>米沢</t>
  </si>
  <si>
    <t>戸建住宅を中心とした住宅地域で、アパート等の賃貸物件の供給がなく、賃貸市場が未成熟であるので適用しなかった。</t>
  </si>
  <si>
    <t>郊外商業地域に比べ、既存商業地域の需要は低調で推移している。</t>
  </si>
  <si>
    <t>鶴岡</t>
  </si>
  <si>
    <t>一部アパートも見られるが、第一種低層住居専用地域内に存するとともに、建築費の高止まり等により投資額に見合う賃料が得られず、経済合理的な賃貸住宅の経営が困難であるため。</t>
  </si>
  <si>
    <t>総額の手頃感から一定の需要が見込まれるため、地価の上昇基調が継続</t>
  </si>
  <si>
    <t>市街化調整区域内の戸建住宅用にミニ開発された住宅地域で、近隣地域内にはアパートは見られず、賃貸借市場が成立していない。</t>
  </si>
  <si>
    <t>地積が過小であること、建築費の高騰により投資採算性が無くなった。</t>
  </si>
  <si>
    <t>一般住宅や農家住宅が混在する米作の農業を中心とした地域で、民間の賃貸住宅が見出せず、賃貸市場が成立していない。</t>
  </si>
  <si>
    <t>旧藤島町中心部に近接する区画整然とした住宅地域であり、賃貸住宅の需要・供給は見出せず、賃貸市場が成立していない。</t>
  </si>
  <si>
    <t>鶴岡中心部から離れた海岸近くの住宅地域であり、民間の賃貸住宅が見出せず、賃貸市場が成立していない。</t>
  </si>
  <si>
    <t>調整区域内の開発住宅団地。価格水準の割安感から低価格指向の受け皿的な需要が継続</t>
  </si>
  <si>
    <t>自用の旅館・店舗等が中心であり、貸店舗等の需要は見出せず、賃貸市場が成立していない。</t>
  </si>
  <si>
    <t>酒田</t>
  </si>
  <si>
    <t>郊外型店舗が集積する人気の高いエリアであり、需要は底堅く、地価は上昇基調で推移</t>
  </si>
  <si>
    <t>小売店等に事務所等が混在する地域であるが、店舗・事務所は自前の建物が一般的で、賃貸市場が成立していない。</t>
  </si>
  <si>
    <t>旧櫛引町中心部の商住混在地域。値頃感から住宅地としての需要も認められ一定の需要が継続</t>
  </si>
  <si>
    <t>規模が小さく間口が狭いため、駐車場や除雪を考慮すると経済合理的な賃貸経営が困難であるため。</t>
  </si>
  <si>
    <t>画地規模が小さく、間口も狭いため、戸数分の駐車場を考慮すると、経済合理的な賃貸経営が困難である。</t>
  </si>
  <si>
    <t>郊外部の既成住宅地域で賃貸住宅のほとんどが公営住宅であり、また第一種低層住居専用地域に用途指定されるため、経済合理的な賃貸経営が困難である。</t>
  </si>
  <si>
    <t>アパート建築を想定した場合、小規模画地のため、当該画地内に戸数分の駐車場、除雪スペースの確保が難しく、経済合理的なアパート経営は困難である。</t>
  </si>
  <si>
    <t>合併前旧八幡町の戸建住宅が建ち並ぶ既成住宅地域で、共同住宅の需要・供給は見られず、賃貸借市場は成立していない。</t>
  </si>
  <si>
    <t>画地規模が小さく間口も狭いため、駐車場や除雪場所等の確保が困難で、合理的な賃貸住宅の経営が困難である。</t>
  </si>
  <si>
    <t>海岸沿い砂丘地に形成された市街化調整区域内の農家集落地域で、市街地から遠く建築規制もあって、アパート等の需要や供給が見出せず、賃貸借市場が成立していない。</t>
  </si>
  <si>
    <t>第１種低層住居専用地域に存し、画地規模が小さく間口も狭いため、駐車場や除雪場所等を考慮すると経済合理的な賃貸住宅の経営が困難である。</t>
  </si>
  <si>
    <t>岸寄りの砂丘地に形成された農家集落地域であり、建築規制もあって、賃貸住宅の需要や供給が見出せず、賃貸市場が成立していない。</t>
  </si>
  <si>
    <t>利便性の良好な区画整理された住宅地域で、安定的な需要が継続。</t>
  </si>
  <si>
    <t>一部空テナントも存するが、車両交通量が多く、一定の需要が認められる。</t>
  </si>
  <si>
    <t>自前の工場、倉庫等が一般的で、貸工場や貸倉庫等の需要や供給は見出せず、賃貸市場が成立していない。</t>
  </si>
  <si>
    <t>自用の工場、倉庫等が殆どであり、貸工場や貸倉庫等の需要や供給が見出せず、賃貸市場が成立していない。</t>
  </si>
  <si>
    <t>自己用の事業所、倉庫等が一般的な業務地域であり、賃貸物件はほとんど見られず、賃貸市場が成立していない。</t>
  </si>
  <si>
    <t>新庄</t>
  </si>
  <si>
    <t>街並みは古く、街路条件がやや劣るが、市中心部から程近いため、一定の需要が見込まれる。</t>
  </si>
  <si>
    <t>豪雪地帯で、画地規模小、間口が狭小なことより、戸数分の駐車場、除雪場所の確保を考慮すると、経済合理的な賃貸住宅の経営が不可能で、アパート敷地には適さない為非適用と判断した。</t>
  </si>
  <si>
    <t>街並みは古く、新興の分譲住宅地と比べて選好性は劣るが、値頃感から一定の需要が見込まれる。</t>
  </si>
  <si>
    <t>豪雪地帯で、画地規模小、間口が狭小なことより、戸数分の駐車場、除雪場所の確保を考慮すると、経済合理的な賃貸住宅の経営が不可能で、アパート敷地には適さない。</t>
  </si>
  <si>
    <t>新興の分譲住宅地と比べて選好性は劣るものの、生活利便性が高く、一定の需要が見込まれる。</t>
  </si>
  <si>
    <t>新興の路線商業地域であり、背後の住宅地人口も安定的、アクセスも良好、需要が見込まれる。</t>
  </si>
  <si>
    <t>駅前大通りに位置し、値頃感はあるものの、郊外型大型店舗等への顧客流出が継続。</t>
  </si>
  <si>
    <t>寒河江</t>
  </si>
  <si>
    <t>間口が狭く、駐車場や除雪場所等の確保を考慮すると、経済合理的な賃貸住宅の運営が困難である。</t>
  </si>
  <si>
    <t>近隣地域内に一部アパートは存するが、戸建住宅を中心に形成された区画整理済みの住宅地域であり、第一種低層住居専用地域の用途指定、法令上の規制等を考慮すると、経済合理的な賃貸住宅の運営が困難である。</t>
  </si>
  <si>
    <t>天童</t>
  </si>
  <si>
    <t>自己居住目的の戸建住宅を中心とした分譲住宅地域で、最有効使用及び市場参加者の観点から収益還元法は規範性に乏しいため。</t>
  </si>
  <si>
    <t>市街化調整区域の農家住宅地域で、アパート等の賃貸物件の需要・供給が見出せず、賃貸市場が成立していない。</t>
  </si>
  <si>
    <t>村山</t>
  </si>
  <si>
    <t>長井</t>
  </si>
  <si>
    <t>中心部に比較的近接するが、街並みがやや雑然としており、需要は弱含み。</t>
  </si>
  <si>
    <t>南部地域に選好性が移行しており、当地域の需要は弱い。</t>
  </si>
  <si>
    <t>山形川西</t>
  </si>
  <si>
    <t>郊外部にある既成住宅地域で、底値感はあるが引き続き需要は低迷。</t>
  </si>
  <si>
    <t>建築費の高騰等により投資額に見合う賃料が得られず、経済合理的な賃貸住宅の経営が困難である。</t>
  </si>
  <si>
    <t>各種店舗が集積し、選好性が高く、需要は堅調。</t>
  </si>
  <si>
    <t>区画街路が整然とした住宅地域で、生活利便性が高く、住宅需要は引き続き堅調である。</t>
  </si>
  <si>
    <t>果樹畑地帯の中にある市街化調整区域の住宅地域で、市街地から遠くアパート等の賃貸需要や供給が見いだせず、賃貸市場が成立していない。</t>
  </si>
  <si>
    <t>調整区域内の農家集落地域であるが、市内中心部に近く、相応の住宅需要が見込まれる。</t>
  </si>
  <si>
    <t>果樹畑地帯の中にある市街化調整区域の農家住宅地域で、市街地から遠くアパート等の賃貸需要や供給が見いだせず、賃貸市場が成立していない。</t>
  </si>
  <si>
    <t>第一種低層住居専用地域に存し、かつ地区計画により共同住宅の建築が制限されているため、経済合理的な賃貸住宅の経営が困難なため。</t>
  </si>
  <si>
    <t>東根</t>
  </si>
  <si>
    <t>小学校に比較的近く、周辺では新築住宅が散見され、街並みは比較的新しく、需要は堅調。</t>
  </si>
  <si>
    <t>小学校から比較的遠いが、東根駅から程近い住宅地域、値頃感から一定の需要あり。</t>
  </si>
  <si>
    <t>近隣地域及び同周辺には共同住宅が存在せず、戸建住宅用に開発された住宅地域で賃貸市場は未成熟である。第１種低層住居専用地域の用途指定、法令上の規制等を考慮した。</t>
  </si>
  <si>
    <t>供給が少なく、取引は少ないが、大型店舗を核として、低層店舗の集積、商業地需要は堅調。</t>
  </si>
  <si>
    <t>尾花沢</t>
  </si>
  <si>
    <t>アパート等居住用賃貸物件の新規供給が殆ど見られないほか、豪雪地帯のため除雪スペースや除雪費用及び駐車スペースの確保等を考慮すると経済合理的な賃貸経営が困難である。</t>
  </si>
  <si>
    <t>南陽</t>
  </si>
  <si>
    <t>山辺</t>
  </si>
  <si>
    <t>旧役場に近接する古くからの住宅地域であり、地価は安定的に推移している。</t>
  </si>
  <si>
    <t>戸建住宅を中心とした住宅地域で、アパート等の賃貸物件は稀であり、賃貸市場が未成熟であるため。</t>
  </si>
  <si>
    <t>市街化調整区域内の農家集落地域で、新規の宅地需要は限定的であり、地価の下落が継続</t>
  </si>
  <si>
    <t>市街化調整区域内の農家住宅を中心とする既成住宅地域であり、アパート等の賃貸物件が見いだせず、賃貸市場が成立していない。</t>
  </si>
  <si>
    <t>中山</t>
  </si>
  <si>
    <t>戸建住宅等が連たんする既成住宅地域で、共同住宅等の賃貸住宅は存せず、賃貸借市場は未熟成である。</t>
  </si>
  <si>
    <t>戸建住宅が連たんする住宅団地で、共同住宅等の賃貸住宅は存せず、賃貸借市場は未熟成である。</t>
  </si>
  <si>
    <t>農家住宅が多い既成農家住宅地域で、共同住宅等の賃貸住宅は存せず、賃貸借市場は成立していない。</t>
  </si>
  <si>
    <t>山形河北</t>
  </si>
  <si>
    <t>近年、町の世帯数増加傾向が続く中、商業施設に近く、居住環境が良好であり、需要は安定的。</t>
  </si>
  <si>
    <t>建築費の高騰等により投資額に見合う賃料が得られず、経済合理的な賃貸住宅の経営が困難であるため。</t>
  </si>
  <si>
    <t>区画整理済の閑静な住宅地域であり、町内では比較的選好性は高く、需要は安定的。</t>
  </si>
  <si>
    <t>町内を商圏とする旧来からの商業地域で、貸店舗や貸事務所等の収益物件は殆ど見られず、賃貸市場が成立していない。</t>
  </si>
  <si>
    <t>山形西川</t>
  </si>
  <si>
    <t>山形朝日</t>
  </si>
  <si>
    <t>過疎化が継続しており、宅地の取引件数も極端に少なく、住宅地需要は低調なままである。</t>
  </si>
  <si>
    <t>居住者所有の戸建住宅が多い住宅地域で、近隣地域内にはアパート等の民間賃貸借物件は存せず、賃貸借市場は成立していない。</t>
  </si>
  <si>
    <t>旧幹線道路沿いに、一般住宅や農家住宅のほか一部店舗が混在する農業を中心とした地域で、近隣地域及び同周辺地域にはアパート等の賃貸借物件は存せず、賃貸借市場は成立していない。</t>
  </si>
  <si>
    <t>過疎化が継続しており、商業施設も乏しいことから隣接市への顧客の流出が大きく需要は低調。</t>
  </si>
  <si>
    <t>食料品店舗、飲食店舗等に一般住宅等が混在する幹線道路沿線の近隣商業地域で、近隣地域内には貸店舗等の賃貸借物件は殆ど存せず、賃貸借市場は熟成していない。</t>
  </si>
  <si>
    <t>戸建住宅を中心とした既成住宅地域であり、賃貸住宅の需要や供給が見出せず、賃貸市場が成立していない。</t>
  </si>
  <si>
    <t>戸建住宅が中心の地域であり、賃貸住宅の需要や供給が見出せず、賃貸市場が成立していない。</t>
  </si>
  <si>
    <t>町内を商圏とした日用品店舗のほか一般住宅等が混在する地域であり、貸店舗や貸事務所等の収益物件は殆ど見られず、賃貸市場が成立していない。</t>
  </si>
  <si>
    <t>山形大江</t>
  </si>
  <si>
    <t>自己使用の戸建住宅地域であり民間の賃貸住宅が見いだせず、賃貸市場が成立していない。</t>
  </si>
  <si>
    <t>一般住宅や農家住宅が混在する米作・果樹栽培が盛んの地域で、民間の賃貸住宅が見出せず、賃貸市場が成立していない。</t>
  </si>
  <si>
    <t>町内を商圏とする日用品や一般住宅が混在する旧来からの地域で、貸店舗や貸事務所が見出せず、賃貸市場が成立していない。</t>
  </si>
  <si>
    <t>大石田</t>
  </si>
  <si>
    <t>一般住宅と農家住宅が混在する既成住宅地域であり、民間の賃貸住宅が見出せず、賃貸市場が成立していない。</t>
  </si>
  <si>
    <t>一般住宅を中心とする既成住宅地域であり、民間の賃貸住宅が見出せず、賃貸市場が成立していない。</t>
  </si>
  <si>
    <t>店舗併用住宅を中心とする近隣商業地域であり、民間の貸店舗や貸事務所が見出せず、賃貸市場が成立していない。</t>
  </si>
  <si>
    <t>金山</t>
  </si>
  <si>
    <t>自己所有が支配的であり、民間の賃貸住宅が見出せず、賃貸市場が成立していない。</t>
  </si>
  <si>
    <t>自己所有店舗が支配的であり、貸店舗や貸事務所が見出せず、賃貸市場が成立していない。</t>
  </si>
  <si>
    <t>最上</t>
  </si>
  <si>
    <t>一般住宅や農家住宅が混在する農林業を中心とした地域で、民間の賃貸住宅が見出せず、賃貸借市場が成立していない。</t>
  </si>
  <si>
    <t>日用品店舗や飲食店が混在する町全域を商圏とする駅前商業地域で、貸店舗や貸事務所が見出せず、賃貸借市場が成立していない。</t>
  </si>
  <si>
    <t>真室川</t>
  </si>
  <si>
    <t>高畠</t>
  </si>
  <si>
    <t>規模が小さく、駐車場や除雪を考慮すると経済合理的な賃貸経営が困難であるため。</t>
  </si>
  <si>
    <t>底値感はあるが、既成住宅地域において取引は僅少で、需要は弱含み。</t>
  </si>
  <si>
    <t>一般住宅や農家住宅が混在する農業を中心とした地域で、賃貸市場が見出せず、賃貸市場が成立していない。</t>
  </si>
  <si>
    <t>商況は低調で、店舗地需要は弱いが、旧役場跡地整備による中心市街地再活性化が期待される。</t>
  </si>
  <si>
    <t>店舗併用住宅のほか一般住宅が混在する旧来からの近隣商業地域で、貸店舗や貸事務所が見出せず、賃貸市場が成立していない。</t>
  </si>
  <si>
    <t>小国</t>
  </si>
  <si>
    <t>他市町村から孤立した山間部に位置する工業、農業、林業等を基幹産業とした地域で、自己使用目的の一般住宅が主体で、民間の賃貸住宅が見出せず、賃貸市場が成立していないため。</t>
  </si>
  <si>
    <t>町内を商圏とする自用の日用品店舗、飲食店、一般住宅等が混在する駅前地区で、貸店舗や貸事務所が見出せず、賃貸市場が成立していないため。</t>
  </si>
  <si>
    <t>白鷹</t>
  </si>
  <si>
    <t>自己使用目的での取引が中心の戸建住宅地域であり、アパート等の収益物件は殆ど見られず、賃貸市場が成立していない。</t>
  </si>
  <si>
    <t>人口及び世帯数の減少が継続しており、回復見込みもないことから住宅地の需要は低迷している。</t>
  </si>
  <si>
    <t>一般住宅や農家住宅が混在する農業を中心とした戸建住宅地域であり、アパート等の収益物件は殆ど見られず、賃貸市場が成立していない。</t>
  </si>
  <si>
    <t>三川</t>
  </si>
  <si>
    <t>町役場に近く、町内でも人気の住宅地域であり、住宅需要は引き続き堅調である。</t>
  </si>
  <si>
    <t>一般住宅が建ち並ぶ区画整然とした既成住宅地域であり、民間の賃貸住宅が見出せず、賃貸市場が成立していない。</t>
  </si>
  <si>
    <t>農家集落地域であり、地縁的な選好性が強く、住宅需要は限定的である。</t>
  </si>
  <si>
    <t>農家住宅が建ち並ぶ既成住宅地域であり、民間の賃貸住宅が見出せず、賃貸市場が成立していない。</t>
  </si>
  <si>
    <t>町役場近くの小規模な商業地域で、住宅需要も見込める立地から地価は安定的に推移している。</t>
  </si>
  <si>
    <t>店舗併用住宅と病院、薬局等が混在する近隣商業地域であり、民間の貸店舗や貸事務所が見出せず、賃貸市場が成立していない。</t>
  </si>
  <si>
    <t>山形庄内</t>
  </si>
  <si>
    <t>大規模一般住宅が多い既成住宅地域で、近隣地域にアパート等の賃貸物件の供給がなく、賃貸市場が成立していない。</t>
  </si>
  <si>
    <t>大規模農家住宅等が所在する地域で、アパート等の賃貸物件の供給がなく、賃貸市場が成立していない。</t>
  </si>
  <si>
    <t>自己所有店舗が支配的であり、貸店舗や貸事務所はほとんど見られず、賃貸市場が成立していない。</t>
  </si>
  <si>
    <t>遊佐</t>
  </si>
  <si>
    <t>農家住宅、一般住宅等が混在する既成住宅地域で、共同住宅等の賃貸住宅は存せず、賃貸借市場は成立していない。</t>
  </si>
  <si>
    <t>戸建住宅が建ち並ぶ既成住宅地域で、共同住宅等の賃貸住宅は存せず、賃貸借市場は成立していない。</t>
  </si>
  <si>
    <t>標準地番号</t>
    <rPh sb="0" eb="5">
      <t>ヒョウジュンチバンゴウ</t>
    </rPh>
    <phoneticPr fontId="5"/>
  </si>
  <si>
    <t>公示年</t>
  </si>
  <si>
    <t>県コード（標・変更前）</t>
  </si>
  <si>
    <t>市区町村コード（標・変更前）</t>
  </si>
  <si>
    <t>地域名（標・変更前）</t>
  </si>
  <si>
    <t>用途区分（標・変更前）</t>
  </si>
  <si>
    <t>連番（標・変更前）</t>
  </si>
  <si>
    <t>Ａ鑑定</t>
  </si>
  <si>
    <t>Ｂ鑑定</t>
  </si>
  <si>
    <t>選定替元フラグ</t>
  </si>
  <si>
    <t>選定区分</t>
  </si>
  <si>
    <t>点検区分</t>
  </si>
  <si>
    <t>用途分類</t>
  </si>
  <si>
    <t>外字区分</t>
  </si>
  <si>
    <t>提出年月日</t>
  </si>
  <si>
    <t>仮換地番号</t>
  </si>
  <si>
    <t>地積</t>
  </si>
  <si>
    <t>内私道分</t>
  </si>
  <si>
    <t>形状区分</t>
  </si>
  <si>
    <t>間口</t>
  </si>
  <si>
    <t>奥行</t>
  </si>
  <si>
    <t>現況</t>
  </si>
  <si>
    <t>構造</t>
  </si>
  <si>
    <t>地上階数</t>
  </si>
  <si>
    <t>地下階数</t>
  </si>
  <si>
    <t>周辺の土地の利用の現況</t>
  </si>
  <si>
    <t>方位（前）</t>
  </si>
  <si>
    <t>駅前区分（前）</t>
  </si>
  <si>
    <t>道路幅員（前）</t>
  </si>
  <si>
    <t>舗装状況（前）</t>
  </si>
  <si>
    <t>道路の種類（前）</t>
  </si>
  <si>
    <t>側道方位</t>
  </si>
  <si>
    <t>側道等接面状況</t>
  </si>
  <si>
    <t>水道</t>
  </si>
  <si>
    <t>ガス</t>
  </si>
  <si>
    <t>下水道</t>
  </si>
  <si>
    <t>交通施設</t>
  </si>
  <si>
    <t>距離</t>
  </si>
  <si>
    <t>近接区分</t>
  </si>
  <si>
    <t>区域区分</t>
  </si>
  <si>
    <t>指定建蔽率</t>
  </si>
  <si>
    <t>指定容積率</t>
  </si>
  <si>
    <t>森林法</t>
  </si>
  <si>
    <t>公園法</t>
  </si>
  <si>
    <t>自然環境</t>
  </si>
  <si>
    <t>所見（区分）</t>
  </si>
  <si>
    <t>所見（理由）</t>
  </si>
  <si>
    <t>土地所有者</t>
  </si>
  <si>
    <t>居住者名</t>
  </si>
  <si>
    <t>店舗又はビル名等</t>
  </si>
  <si>
    <t>通称名</t>
  </si>
  <si>
    <t>方位考慮有無</t>
  </si>
  <si>
    <t>路線名</t>
  </si>
  <si>
    <t>駅名</t>
  </si>
  <si>
    <t>駅方位</t>
  </si>
  <si>
    <t>駅距離</t>
  </si>
  <si>
    <t>駅近接</t>
  </si>
  <si>
    <t>バス停名</t>
  </si>
  <si>
    <t>バス距離</t>
  </si>
  <si>
    <t>バス近接</t>
  </si>
  <si>
    <t>建物築年号等区分</t>
  </si>
  <si>
    <t>建物築年</t>
  </si>
  <si>
    <t>緯度</t>
  </si>
  <si>
    <t>経度</t>
  </si>
  <si>
    <t>選定年</t>
  </si>
  <si>
    <t>県コード（標・前年度）</t>
  </si>
  <si>
    <t>市区町村コード（標・前年度）</t>
  </si>
  <si>
    <t>地域名（標・前年度）</t>
  </si>
  <si>
    <t>用途区分（標・前年度）</t>
  </si>
  <si>
    <t>連番（標・前年度）</t>
  </si>
  <si>
    <t>小白川町４丁目８１番４</t>
  </si>
  <si>
    <t>小白川町４－２８－６</t>
  </si>
  <si>
    <t>住宅</t>
  </si>
  <si>
    <t>中規模一般住宅が建ち並ぶ閑静な住宅地域</t>
  </si>
  <si>
    <t>村田秀範</t>
  </si>
  <si>
    <t>長町４丁目２４６２番</t>
  </si>
  <si>
    <t>長町４－４－２１</t>
  </si>
  <si>
    <t>一般住宅の中に農地等が見られる住宅地域</t>
  </si>
  <si>
    <t>羽前千歳</t>
  </si>
  <si>
    <t>吉田　仙寿・吉田　厚子</t>
  </si>
  <si>
    <t>蔵王</t>
  </si>
  <si>
    <t>奥羽本線</t>
  </si>
  <si>
    <t>城西町５丁目７番２</t>
  </si>
  <si>
    <t>城西町５－８－６</t>
  </si>
  <si>
    <t>一般住宅等が建ち並ぶ区画整理済の住宅地域</t>
  </si>
  <si>
    <t>星　幸治</t>
  </si>
  <si>
    <t>荒楯町１丁目９番３外</t>
  </si>
  <si>
    <t>荒楯町１－９－１０</t>
  </si>
  <si>
    <t>中規模一般住宅が建ち並ぶ区画整理済の住宅地域</t>
  </si>
  <si>
    <t>橋本　茂</t>
  </si>
  <si>
    <t>橋本　茂、橋本　健志</t>
  </si>
  <si>
    <t>小姓町６９番１４外</t>
  </si>
  <si>
    <t>小姓町６－４８</t>
  </si>
  <si>
    <t>市中心部の中規模の一般住宅が建ち並ぶ住宅地域</t>
  </si>
  <si>
    <t>沼澤幸四郎、沼澤千恵子</t>
  </si>
  <si>
    <t>印役町１丁目８番１４外</t>
  </si>
  <si>
    <t>印役町１－８－２５</t>
  </si>
  <si>
    <t>中規模一般住宅が密集する既成住宅地域</t>
  </si>
  <si>
    <t>北山形</t>
  </si>
  <si>
    <t>髙内　正好</t>
  </si>
  <si>
    <t>双月町３丁目８番５</t>
  </si>
  <si>
    <t>双月町３－１－１９</t>
  </si>
  <si>
    <t>中小規模の住宅が建ち並ぶ未整備の既成住宅地域</t>
  </si>
  <si>
    <t>石綿　康子</t>
  </si>
  <si>
    <t>双月町字岡畑１２５番３４</t>
  </si>
  <si>
    <t>中規模一般住宅が多い区画整然とした住宅地域</t>
  </si>
  <si>
    <t>須藤　綾子</t>
  </si>
  <si>
    <t>深町２丁目７３番３</t>
  </si>
  <si>
    <t>深町２－７－３</t>
  </si>
  <si>
    <t>中規模一般住宅が建ち並ぶ未整備の住宅地域</t>
  </si>
  <si>
    <t>佐藤清美</t>
  </si>
  <si>
    <t>佐藤清美、佐藤佐貴子、佐藤亨</t>
  </si>
  <si>
    <t>飯田西４丁目１５７０番３</t>
  </si>
  <si>
    <t>飯田西４－８－１０</t>
  </si>
  <si>
    <t>中規模一般住宅が多い区画整理済の住宅地域</t>
  </si>
  <si>
    <t>伊藤　光一</t>
  </si>
  <si>
    <t>久保田３丁目７番１４</t>
  </si>
  <si>
    <t>久保田３－７－３２</t>
  </si>
  <si>
    <t>中小規模の一般住宅が多い区画整理済の住宅地域</t>
  </si>
  <si>
    <t>武田年氾</t>
  </si>
  <si>
    <t>瀬波１丁目１２番５</t>
  </si>
  <si>
    <t>瀬波１－１２－８</t>
  </si>
  <si>
    <t>中規模住宅の中にアパート等も見られる住宅地域</t>
  </si>
  <si>
    <t>東金井</t>
  </si>
  <si>
    <t>小松敏雄</t>
  </si>
  <si>
    <t>小松敏雄　外</t>
  </si>
  <si>
    <t>宮町５丁目７０番１</t>
  </si>
  <si>
    <t>宮町５－４－８</t>
  </si>
  <si>
    <t>一般住宅の中に作業所等が混在する既成住宅地域</t>
  </si>
  <si>
    <t>井上裕子、高橋恵子</t>
  </si>
  <si>
    <t>長谷川</t>
  </si>
  <si>
    <t>富の中２丁目１１５６番１</t>
  </si>
  <si>
    <t>富の中２－３－１０</t>
  </si>
  <si>
    <t>一般住宅の中にアパート等が見られる住宅地域</t>
  </si>
  <si>
    <t>後藤靜雄</t>
  </si>
  <si>
    <t>八日町１丁目６９６番</t>
  </si>
  <si>
    <t>八日町１－２－５</t>
  </si>
  <si>
    <t>共同住宅</t>
  </si>
  <si>
    <t>一般住宅、マンションが多い既成住宅地域</t>
  </si>
  <si>
    <t>所有権敷地権</t>
  </si>
  <si>
    <t>ヴェルビュ八日町</t>
  </si>
  <si>
    <t>成沢西４丁目６０１番９外</t>
  </si>
  <si>
    <t>成沢西４－８－６１</t>
  </si>
  <si>
    <t>一般住宅が建ち並ぶ区画整然とした住宅地域</t>
  </si>
  <si>
    <t>深瀬達男</t>
  </si>
  <si>
    <t>城南町３丁目４番８</t>
  </si>
  <si>
    <t>城南町３－４－８</t>
  </si>
  <si>
    <t>志田よし子</t>
  </si>
  <si>
    <t>志田よし子・六男</t>
  </si>
  <si>
    <t>江俣３丁目４番１９</t>
  </si>
  <si>
    <t>江俣３－１５－３６</t>
  </si>
  <si>
    <t>一般住宅が建ち並ぶ区画整理済の住宅地域</t>
  </si>
  <si>
    <t>緑町４丁目４番１３</t>
  </si>
  <si>
    <t>緑町４－４－３</t>
  </si>
  <si>
    <t>中規模一般住宅が建ち並ぶ閑静な既成住宅地域</t>
  </si>
  <si>
    <t>阿部好正、阿部桂子</t>
  </si>
  <si>
    <t>阿部好正</t>
  </si>
  <si>
    <t>大字中野字楯４１７番</t>
  </si>
  <si>
    <t>農家住宅が建ち並ぶ既成住宅地域</t>
  </si>
  <si>
    <t>熊谷裕行</t>
  </si>
  <si>
    <t>千歳１丁目２７２７番</t>
  </si>
  <si>
    <t>千歳１－２０－２４</t>
  </si>
  <si>
    <t>中規模一般住宅の中に空地が見られる住宅地域</t>
  </si>
  <si>
    <t>髙山佳朗</t>
  </si>
  <si>
    <t>飯町字日森岡１４番</t>
  </si>
  <si>
    <t>武田信夫</t>
  </si>
  <si>
    <t>武田泰蔵</t>
  </si>
  <si>
    <t>白山３丁目１１番１</t>
  </si>
  <si>
    <t>田</t>
  </si>
  <si>
    <t>既成住宅地域に隣接し、農地等が存する地域</t>
  </si>
  <si>
    <t>丹野隆之</t>
  </si>
  <si>
    <t>七日町１丁目４５５番１外</t>
  </si>
  <si>
    <t>七日町１－２－３９</t>
  </si>
  <si>
    <t>店舗、公民館兼駐車場</t>
  </si>
  <si>
    <t>店舗ビル、専門店が建ち並ぶ中心商業地域</t>
  </si>
  <si>
    <t>野口勝彦　外</t>
  </si>
  <si>
    <t>アズ七日町</t>
  </si>
  <si>
    <t>城南町２丁目１５９番３外</t>
  </si>
  <si>
    <t>城南町２－１０－３</t>
  </si>
  <si>
    <t>店舗、事務所兼共同住宅</t>
  </si>
  <si>
    <t>低層の店舗、事務所等が混在する商業地域</t>
  </si>
  <si>
    <t>福原豊治、福原ソヨ</t>
  </si>
  <si>
    <t>福原ビル</t>
  </si>
  <si>
    <t>円応寺町１番４</t>
  </si>
  <si>
    <t>円応寺町１－２</t>
  </si>
  <si>
    <t>店舗、事務所兼住宅</t>
  </si>
  <si>
    <t>低層店舗、一般住宅等が混在する近隣商業地域</t>
  </si>
  <si>
    <t>酒巻満</t>
  </si>
  <si>
    <t>（株）レクト</t>
  </si>
  <si>
    <t>香澄町３丁目１番６</t>
  </si>
  <si>
    <t>香澄町３－１－７</t>
  </si>
  <si>
    <t>事務所</t>
  </si>
  <si>
    <t>高層の事務所ビルが多い駅前の中心的商業地域</t>
  </si>
  <si>
    <t>朝日生命保険相互会社</t>
  </si>
  <si>
    <t>朝日生命ビル</t>
  </si>
  <si>
    <t>駅前大通り</t>
  </si>
  <si>
    <t>十日町４丁目４２６番外</t>
  </si>
  <si>
    <t>十日町４－３－３１</t>
  </si>
  <si>
    <t>小売店舗、事務所等が建ち並ぶ既成商業地域</t>
  </si>
  <si>
    <t>日本アバカス（株）</t>
  </si>
  <si>
    <t>日本アバカスビル</t>
  </si>
  <si>
    <t>桜町６０番４</t>
  </si>
  <si>
    <t>桜町３－２９</t>
  </si>
  <si>
    <t>店舗兼住宅</t>
  </si>
  <si>
    <t>會田行雄</t>
  </si>
  <si>
    <t>空家</t>
  </si>
  <si>
    <t>東原町３丁目１２３番１</t>
  </si>
  <si>
    <t>東原町３－９－１１</t>
  </si>
  <si>
    <t>店舗兼共同住宅</t>
  </si>
  <si>
    <t>低層の店舗、事務所が建ち並ぶ商業地域</t>
  </si>
  <si>
    <t>佐藤　惠子</t>
  </si>
  <si>
    <t>ディマンド東原</t>
  </si>
  <si>
    <t>松波４丁目１１番５</t>
  </si>
  <si>
    <t>松波４－１１－１０</t>
  </si>
  <si>
    <t>店舗</t>
  </si>
  <si>
    <t>店舗、事業所等が建ち並ぶ国道沿いの商業地域</t>
  </si>
  <si>
    <t>会田　充男</t>
  </si>
  <si>
    <t>綾波</t>
  </si>
  <si>
    <t>若宮２丁目１２番４外</t>
  </si>
  <si>
    <t>若宮２－１２－２２</t>
  </si>
  <si>
    <t>大規模の小売店舗等が多い郊外の新興商業地域</t>
  </si>
  <si>
    <t>アベイル吉原店</t>
  </si>
  <si>
    <t>鉄砲町１丁目２３１番</t>
  </si>
  <si>
    <t>鉄砲町１－１０－１１</t>
  </si>
  <si>
    <t>小規模店舗等が建ち並ぶ国道沿いの商業地域</t>
  </si>
  <si>
    <t>原田不二夫</t>
  </si>
  <si>
    <t>やまりん</t>
  </si>
  <si>
    <t>蔵王温泉字川前９３５番１８外</t>
  </si>
  <si>
    <t>旅館兼住宅</t>
  </si>
  <si>
    <t>土産店、飲食店等が建ち並ぶ温泉街の商業地域</t>
  </si>
  <si>
    <t>有限会社斉藤興業</t>
  </si>
  <si>
    <t>ｐｅｎｓｉｏｎキャンドル</t>
  </si>
  <si>
    <t>錦町６４５番１外</t>
  </si>
  <si>
    <t>錦町１１－１４</t>
  </si>
  <si>
    <t>低層の店舗併用住宅が多い近隣商業地域</t>
  </si>
  <si>
    <t>武田栄介</t>
  </si>
  <si>
    <t>武田正貴商店</t>
  </si>
  <si>
    <t>桜田西１丁目２番７外</t>
  </si>
  <si>
    <t>桜田西１－２－１２</t>
  </si>
  <si>
    <t>低層の店舗、アパート等が混在する路線商業地域</t>
  </si>
  <si>
    <t>阿部勇蔵</t>
  </si>
  <si>
    <t>シーガル桜田店</t>
  </si>
  <si>
    <t>山家町２丁目４５２番３</t>
  </si>
  <si>
    <t>山家町２－７－８</t>
  </si>
  <si>
    <t>低層事務所、店舗が多い国道沿いの路線商業地域</t>
  </si>
  <si>
    <t>株式会社真和商会</t>
  </si>
  <si>
    <t>桧町４丁目７番２８</t>
  </si>
  <si>
    <t>桧町４－７－２</t>
  </si>
  <si>
    <t>事務所兼住宅</t>
  </si>
  <si>
    <t>低層の店舗、事務所等が建ち並ぶ近隣商業地域</t>
  </si>
  <si>
    <t>山形第一アイビー化粧品販売（株）</t>
  </si>
  <si>
    <t>吉原１丁目１４番１３外</t>
  </si>
  <si>
    <t>吉原１－１４－２１</t>
  </si>
  <si>
    <t>店舗、事務所、一般住宅等が混在する商業地域</t>
  </si>
  <si>
    <t>菊地彩華</t>
  </si>
  <si>
    <t>タイヤカー用品ハウスＢ．Ｂ</t>
  </si>
  <si>
    <t>旅篭町１丁目２１１番２外</t>
  </si>
  <si>
    <t>旅篭町１－１－１４</t>
  </si>
  <si>
    <t>店舗、事務所、住宅等が混在する既成商業地域</t>
  </si>
  <si>
    <t>コーヒー園</t>
  </si>
  <si>
    <t>馬見ケ崎１丁目１４番５</t>
  </si>
  <si>
    <t>馬見ケ崎１－１４－１１</t>
  </si>
  <si>
    <t>低層店舗が多く建ち並ぶ路線商業地域</t>
  </si>
  <si>
    <t>杉木　あや子</t>
  </si>
  <si>
    <t>眼鏡市場</t>
  </si>
  <si>
    <t>銅町１丁目１番５</t>
  </si>
  <si>
    <t>工場</t>
  </si>
  <si>
    <t>小規模工場、住宅等が混在する工業地域</t>
  </si>
  <si>
    <t>県道山形天童線</t>
  </si>
  <si>
    <t>中央印刷株式会社</t>
  </si>
  <si>
    <t>富神台２８番</t>
  </si>
  <si>
    <t>建設事業所が建ち並ぶ街区整然とした工業団地</t>
  </si>
  <si>
    <t>国道３４８号</t>
  </si>
  <si>
    <t>山新建装（株）</t>
  </si>
  <si>
    <t>蔵王松ケ丘２丁目１番６外</t>
  </si>
  <si>
    <t>中規模の工場が多い国道に近接する工業団地</t>
  </si>
  <si>
    <t>国道１３号</t>
  </si>
  <si>
    <t>東ソー・スペシャリティマテリアル株式会社</t>
  </si>
  <si>
    <t>近田８１番外</t>
  </si>
  <si>
    <t>事務所兼倉庫</t>
  </si>
  <si>
    <t>中規模倉庫、工場等が存するＩＣに近い工業地域</t>
  </si>
  <si>
    <t>株式会社山星屋</t>
  </si>
  <si>
    <t>ＡＲＩＳＴＡ山星屋　山形物流センター</t>
  </si>
  <si>
    <t>仙山線</t>
  </si>
  <si>
    <t>楯山</t>
  </si>
  <si>
    <t>城西３丁目５２５９番</t>
  </si>
  <si>
    <t>城西３－２－７</t>
  </si>
  <si>
    <t>中規模一般住宅が多い利便性の良い住宅地域</t>
  </si>
  <si>
    <t>西米沢</t>
  </si>
  <si>
    <t>二宮隆次</t>
  </si>
  <si>
    <t>通町４丁目１２番４</t>
  </si>
  <si>
    <t>通町４－１２－４</t>
  </si>
  <si>
    <t>山口秀樹</t>
  </si>
  <si>
    <t>大町５丁目４４２４番７外</t>
  </si>
  <si>
    <t>大町５－１－５８</t>
  </si>
  <si>
    <t>中規模一般住宅が多い既成住宅地域</t>
  </si>
  <si>
    <t>窪田町窪田字堰場５９６番４３</t>
  </si>
  <si>
    <t>中規模一般住宅が多い郊外の新興住宅地域</t>
  </si>
  <si>
    <t>置賜</t>
  </si>
  <si>
    <t>武田寿一</t>
  </si>
  <si>
    <t>舘山５丁目６５１５番３</t>
  </si>
  <si>
    <t>舘山５－１－５１－３</t>
  </si>
  <si>
    <t>小規模一般住宅が多い近年開発され住宅地域</t>
  </si>
  <si>
    <t>竹股芳紀　他</t>
  </si>
  <si>
    <t>門東町３丁目２９９７番１１外</t>
  </si>
  <si>
    <t>門東町３－２－５８</t>
  </si>
  <si>
    <t>専門店、飲食店等が建ち並ぶ商業地域</t>
  </si>
  <si>
    <t>株式会社モンテローザ</t>
  </si>
  <si>
    <t>モンテローザ米沢ビル</t>
  </si>
  <si>
    <t>平和通り</t>
  </si>
  <si>
    <t>門東町２丁目３００１番２１</t>
  </si>
  <si>
    <t>門東町２－５－２６</t>
  </si>
  <si>
    <t>小売店舗の中に駐車場が見られる近隣商業地域</t>
  </si>
  <si>
    <t>羽生吉弘</t>
  </si>
  <si>
    <t>有限会社羽生</t>
  </si>
  <si>
    <t>中央７丁目３５８４番外</t>
  </si>
  <si>
    <t>中央７－３－１８</t>
  </si>
  <si>
    <t>磯部幾子、磯部近男</t>
  </si>
  <si>
    <t>磯部幾子</t>
  </si>
  <si>
    <t>親玉まんじゅう</t>
  </si>
  <si>
    <t>家中新町６－４５</t>
  </si>
  <si>
    <t>中規模一般住宅が多い閑静な既成住宅地域</t>
  </si>
  <si>
    <t>武久　連子</t>
  </si>
  <si>
    <t>今井</t>
  </si>
  <si>
    <t>羽越本線</t>
  </si>
  <si>
    <t>苗津町７番１３</t>
  </si>
  <si>
    <t>苗津町７－５</t>
  </si>
  <si>
    <t>中規模一般住宅が建ち並ぶ住宅地域</t>
  </si>
  <si>
    <t>堀井仁</t>
  </si>
  <si>
    <t>白山字興野１２４番４</t>
  </si>
  <si>
    <t>住宅のほか事業所等も見られる郊外の住宅地域</t>
  </si>
  <si>
    <t>羽前大山</t>
  </si>
  <si>
    <t>阿部　玲</t>
  </si>
  <si>
    <t>城北町１６番７</t>
  </si>
  <si>
    <t>城北町１６－７</t>
  </si>
  <si>
    <t>中規模一般住宅にアパートも見られる住宅地域</t>
  </si>
  <si>
    <t>青梨　努</t>
  </si>
  <si>
    <t>西荒屋字杉下４１番</t>
  </si>
  <si>
    <t>中規模農家住宅が建ち並ぶ既成の住宅地域</t>
  </si>
  <si>
    <t>佐久間</t>
  </si>
  <si>
    <t>道形町３６番３</t>
  </si>
  <si>
    <t>道形町３６－６</t>
  </si>
  <si>
    <t>一般住宅に空地が見られる区画整理済の住宅地域</t>
  </si>
  <si>
    <t>今野　俊子</t>
  </si>
  <si>
    <t>美咲町８番７</t>
  </si>
  <si>
    <t>美咲町８－７</t>
  </si>
  <si>
    <t>一般住宅が多い区画整然とした郊外の住宅地域</t>
  </si>
  <si>
    <t>菅原正信、菅原正和</t>
  </si>
  <si>
    <t>菅原正信</t>
  </si>
  <si>
    <t>藤島字笹花５２番１６</t>
  </si>
  <si>
    <t>一般住宅等が建ち並ぶ区画整然とした住宅地域</t>
  </si>
  <si>
    <t>藤島</t>
  </si>
  <si>
    <t>齋藤律子</t>
  </si>
  <si>
    <t>鼠ヶ関字横路２９７番３</t>
  </si>
  <si>
    <t>中規模一般住宅が建ち並ぶ既成住宅地域</t>
  </si>
  <si>
    <t>鼠ヶ関</t>
  </si>
  <si>
    <t>本間新二</t>
  </si>
  <si>
    <t>下山添字一里１６０番８</t>
  </si>
  <si>
    <t>中規模一般住宅が建ち並ぶ郊外の住宅地域</t>
  </si>
  <si>
    <t>高橋　正</t>
  </si>
  <si>
    <t>末広町６番１４</t>
  </si>
  <si>
    <t>末広町６－４</t>
  </si>
  <si>
    <t>低層の飲食店舗等が建ち並ぶ駅前既成商業地域</t>
  </si>
  <si>
    <t>（株）宝石の柿崎</t>
  </si>
  <si>
    <t>宝石の柿崎</t>
  </si>
  <si>
    <t>湯温海字湯温海１９１番</t>
  </si>
  <si>
    <t>旅館</t>
  </si>
  <si>
    <t>旅館、土産店、飲食店等が建ち並ぶ温泉商業地域</t>
  </si>
  <si>
    <t>あつみ温泉</t>
  </si>
  <si>
    <t>齋藤　武大</t>
  </si>
  <si>
    <t>かしわや</t>
  </si>
  <si>
    <t>美咲町３２番３</t>
  </si>
  <si>
    <t>美咲町３２－７</t>
  </si>
  <si>
    <t>店舗兼事務所</t>
  </si>
  <si>
    <t>店舗、営業所等が建ち並ぶ路線商業地域</t>
  </si>
  <si>
    <t>株式会社タマツ</t>
  </si>
  <si>
    <t>藤島字古楯跡８５番１</t>
  </si>
  <si>
    <t>小売店舗、事務所等が多い近隣商業地域</t>
  </si>
  <si>
    <t>豊田瑞穂</t>
  </si>
  <si>
    <t>（有）豊田測量設計事務所</t>
  </si>
  <si>
    <t>上山添字文栄５９番</t>
  </si>
  <si>
    <t>店舗兼住宅と一般住宅が混在する近隣商業地域</t>
  </si>
  <si>
    <t>菅原信一</t>
  </si>
  <si>
    <t>菅原青果店</t>
  </si>
  <si>
    <t>本町１丁目７番５５</t>
  </si>
  <si>
    <t>本町１－７－５０</t>
  </si>
  <si>
    <t>中小規模の専門店が建ち並ぶ既成商業地域</t>
  </si>
  <si>
    <t>長谷川正美</t>
  </si>
  <si>
    <t>＿</t>
  </si>
  <si>
    <t>まつや玩具店</t>
  </si>
  <si>
    <t>銀座通り</t>
  </si>
  <si>
    <t>千石町１丁目６番４８</t>
  </si>
  <si>
    <t>千石町１－６－２２</t>
  </si>
  <si>
    <t>中小規模一般住宅が建ち並ぶ既成住宅地域</t>
  </si>
  <si>
    <t>三浦清治</t>
  </si>
  <si>
    <t>千日町８５番４</t>
  </si>
  <si>
    <t>千日町１６－１４</t>
  </si>
  <si>
    <t>齊藤加代子</t>
  </si>
  <si>
    <t>旭新町９番４</t>
  </si>
  <si>
    <t>旭新町９－４</t>
  </si>
  <si>
    <t>小規模一般住宅が建ち並ぶ既成住宅地域</t>
  </si>
  <si>
    <t>髙橋与志雄</t>
  </si>
  <si>
    <t>髙橋與志雄</t>
  </si>
  <si>
    <t>若宮町１丁目２０番３９４</t>
  </si>
  <si>
    <t>若宮町１－５－１７</t>
  </si>
  <si>
    <t>中規模一般住宅が多い郊外の既成住宅地域</t>
  </si>
  <si>
    <t>池田勝美</t>
  </si>
  <si>
    <t>錦町２丁目７３番４外</t>
  </si>
  <si>
    <t>後藤正</t>
  </si>
  <si>
    <t>曙町１丁目４番１１</t>
  </si>
  <si>
    <t>伊藤メ</t>
  </si>
  <si>
    <t>伊藤メ、伊藤勲</t>
  </si>
  <si>
    <t>亀ケ崎６丁目７番１６</t>
  </si>
  <si>
    <t>亀ケ崎６－７－３１</t>
  </si>
  <si>
    <t>伊藤芳美</t>
  </si>
  <si>
    <t>伊藤智宏、伊藤真紀</t>
  </si>
  <si>
    <t>小泉字上川原１９番１２</t>
  </si>
  <si>
    <t>本楯</t>
  </si>
  <si>
    <t>貝瀬とし子</t>
  </si>
  <si>
    <t>御成町２５番２１外</t>
  </si>
  <si>
    <t>御成町１１－６</t>
  </si>
  <si>
    <t>小規模一般住宅が密集する既成住宅地域</t>
  </si>
  <si>
    <t>松澤稔</t>
  </si>
  <si>
    <t>宮海字向砂畑１４番３</t>
  </si>
  <si>
    <t>農家住宅等が建ち並ぶ既成住宅地域</t>
  </si>
  <si>
    <t>土門直之</t>
  </si>
  <si>
    <t>不明</t>
  </si>
  <si>
    <t>東大町１丁目４番２２</t>
  </si>
  <si>
    <t>中規模住宅が建ち並ぶ区画整理済の住宅地域</t>
  </si>
  <si>
    <t>佐々木久仁男</t>
  </si>
  <si>
    <t>東泉町３丁目１６番１０</t>
  </si>
  <si>
    <t>今野哲昭</t>
  </si>
  <si>
    <t>十里字村東山北１番３６</t>
  </si>
  <si>
    <t>大規模農家住宅が建ち並ぶ既成住宅地域</t>
  </si>
  <si>
    <t>高橋武常</t>
  </si>
  <si>
    <t>南新町１丁目７番１０</t>
  </si>
  <si>
    <t>南新町１－５－６</t>
  </si>
  <si>
    <t>一般住宅、旅館等が混在する既成住宅地域</t>
  </si>
  <si>
    <t>砂川文雄</t>
  </si>
  <si>
    <t>北新橋１丁目９番１７</t>
  </si>
  <si>
    <t>菊池正志</t>
  </si>
  <si>
    <t>大宮町４丁目７番９</t>
  </si>
  <si>
    <t>大宮町４－７－１０</t>
  </si>
  <si>
    <t>一般住宅のほかに事務所等が見られる住宅地域</t>
  </si>
  <si>
    <t>池田周作</t>
  </si>
  <si>
    <t>池田周作、池田とし</t>
  </si>
  <si>
    <t>中町２丁目１２５番１４</t>
  </si>
  <si>
    <t>中町２－５－３８</t>
  </si>
  <si>
    <t>多様な店舗等が建ち並ぶ中心商業地域</t>
  </si>
  <si>
    <t>長谷川浩</t>
  </si>
  <si>
    <t>まる五</t>
  </si>
  <si>
    <t>中通り</t>
  </si>
  <si>
    <t>北新橋１丁目１９番３</t>
  </si>
  <si>
    <t>店舗、営業所等が建ち並ぶ国道沿いの商業地域</t>
  </si>
  <si>
    <t>渡邉和也</t>
  </si>
  <si>
    <t>ＣＵＴＲＯＯＭ　ＣＯＬＯＲ</t>
  </si>
  <si>
    <t>東大町２丁目１番１６</t>
  </si>
  <si>
    <t>低層の店舗、事務所等が建ち並ぶ路線商業地域</t>
  </si>
  <si>
    <t>酒田信用金庫</t>
  </si>
  <si>
    <t>鶴岡信用金庫</t>
  </si>
  <si>
    <t>広栄町１丁目７番４</t>
  </si>
  <si>
    <t>中小規模の工場、営業所等が見られる工業地域</t>
  </si>
  <si>
    <t>国道７号</t>
  </si>
  <si>
    <t>（株）酒田紙工</t>
  </si>
  <si>
    <t>酒田紙工（株）</t>
  </si>
  <si>
    <t>両羽町５番３０外</t>
  </si>
  <si>
    <t>工場、事業所等が建ち並ぶ整然とした工業地域</t>
  </si>
  <si>
    <t>日本海金属工業㈱</t>
  </si>
  <si>
    <t>船場町２丁目２７７番３</t>
  </si>
  <si>
    <t>船場町２－２－１８</t>
  </si>
  <si>
    <t>倉庫兼事務所</t>
  </si>
  <si>
    <t>国道１１２号</t>
  </si>
  <si>
    <t>日本海水産株式会社</t>
  </si>
  <si>
    <t>大町２００番</t>
  </si>
  <si>
    <t>大町１２－１４</t>
  </si>
  <si>
    <t>菅　美貴子</t>
  </si>
  <si>
    <t>下金沢町２５８４番２外</t>
  </si>
  <si>
    <t>下金沢町１３－２５</t>
  </si>
  <si>
    <t>柿﨑　くめ子</t>
  </si>
  <si>
    <t>小田島町１９５番２</t>
  </si>
  <si>
    <t>小田島町６－８</t>
  </si>
  <si>
    <t>中規模一般住宅が多い中心部の既成住宅地域</t>
  </si>
  <si>
    <t>梁瀬　志郎</t>
  </si>
  <si>
    <t>桧町２１番３外</t>
  </si>
  <si>
    <t>医院</t>
  </si>
  <si>
    <t>店舗、事務所、医院等が多い新興商業地域</t>
  </si>
  <si>
    <t>土田浩美</t>
  </si>
  <si>
    <t>たけし歯科クリニック</t>
  </si>
  <si>
    <t>沖の町１０３９番１７外</t>
  </si>
  <si>
    <t>沖の町５－７</t>
  </si>
  <si>
    <t>中小規模の店舗等が建ち並ぶ駅前の商業地域</t>
  </si>
  <si>
    <t>新庄信用金庫</t>
  </si>
  <si>
    <t>郷栄商事株式会社</t>
  </si>
  <si>
    <t>西根１丁目２５５４番８</t>
  </si>
  <si>
    <t>西根１－１－１６</t>
  </si>
  <si>
    <t>一般住宅のほか店舗等が混在する既成住宅地域</t>
  </si>
  <si>
    <t>小野三郎</t>
  </si>
  <si>
    <t>栄町１０５番１</t>
  </si>
  <si>
    <t>栄町３－５</t>
  </si>
  <si>
    <t>一般住宅が多く建ち並ぶ住宅地域</t>
  </si>
  <si>
    <t>武田和利</t>
  </si>
  <si>
    <t>仲谷地２丁目１１番８</t>
  </si>
  <si>
    <t>一般住宅に空地も見られる区画整理済の住宅地域</t>
  </si>
  <si>
    <t>槙すみ子</t>
  </si>
  <si>
    <t>本町２丁目６０１番７外</t>
  </si>
  <si>
    <t>本町２－１－７</t>
  </si>
  <si>
    <t>店舗、事務所が多い区画整理済の中心商業地域</t>
  </si>
  <si>
    <t>有限会社江戸寿司、佐藤達子、本願寺</t>
  </si>
  <si>
    <t>江戸寿司ビル</t>
  </si>
  <si>
    <t>左沢線</t>
  </si>
  <si>
    <t>丸内３丁目４００番２</t>
  </si>
  <si>
    <t>丸内３－１－１</t>
  </si>
  <si>
    <t>低層の店舗、事務所、医院等が混在する商業地域</t>
  </si>
  <si>
    <t>阿部建設（株）</t>
  </si>
  <si>
    <t>トータルカーズクサカベ</t>
  </si>
  <si>
    <t>かみのやま温泉</t>
  </si>
  <si>
    <t>朝日台１丁目７番１３</t>
  </si>
  <si>
    <t>朝日台１－７－２４</t>
  </si>
  <si>
    <t>一般住宅が建ち並ぶ整然とした郊外の住宅地域</t>
  </si>
  <si>
    <t>茂吉記念館前</t>
  </si>
  <si>
    <t>鈴木　恭子　外２名</t>
  </si>
  <si>
    <t>鈴木　恭子</t>
  </si>
  <si>
    <t>美咲町１丁目６７番１５</t>
  </si>
  <si>
    <t>美咲町１－４－３</t>
  </si>
  <si>
    <t>本間コウ</t>
  </si>
  <si>
    <t>金生西２丁目７７９番７</t>
  </si>
  <si>
    <t>金生西２－１６－９</t>
  </si>
  <si>
    <t>一般住宅が建ち並ぶ区画整理済の閑静な住宅地域</t>
  </si>
  <si>
    <t>吉田慎一</t>
  </si>
  <si>
    <t>高松字高松１１２番</t>
  </si>
  <si>
    <t>一般住宅、農家住宅等が見られる郊外の住宅地域</t>
  </si>
  <si>
    <t>土屋孝司</t>
  </si>
  <si>
    <t>土屋孝司・育子</t>
  </si>
  <si>
    <t>長清水３丁目１２３番</t>
  </si>
  <si>
    <t>畑</t>
  </si>
  <si>
    <t>畑地が多い熟成度中位の平坦な地域</t>
  </si>
  <si>
    <t>佐藤正巳</t>
  </si>
  <si>
    <t>矢来１丁目１２１５番４７外</t>
  </si>
  <si>
    <t>矢来１－５－２</t>
  </si>
  <si>
    <t>土産店、小売店舗等が多い駅前の商業地域</t>
  </si>
  <si>
    <t>安孫子喜久勇</t>
  </si>
  <si>
    <t>Ｂｅ－ｓｕｋｅ</t>
  </si>
  <si>
    <t>十日町９１６番</t>
  </si>
  <si>
    <t>十日町７－２</t>
  </si>
  <si>
    <t>小規模店舗、医院等が建ち並ぶ既成商業地域</t>
  </si>
  <si>
    <t>株式会社アインファーマシーズ</t>
  </si>
  <si>
    <t>救済堂薬局上山店</t>
  </si>
  <si>
    <t>湯町角</t>
  </si>
  <si>
    <t>四ツ谷２丁目４１３番１７外</t>
  </si>
  <si>
    <t>四ツ谷２－１－４６</t>
  </si>
  <si>
    <t>事務所、店舗等が建ち並ぶ路線商業地域</t>
  </si>
  <si>
    <t>倉田　康弘</t>
  </si>
  <si>
    <t>有限会社東洋企画印刷</t>
  </si>
  <si>
    <t>楯岡新町３丁目４８９３番２７</t>
  </si>
  <si>
    <t>楯岡新町３－３３－６</t>
  </si>
  <si>
    <t>一般住宅の中に事務所等が見られる住宅地域</t>
  </si>
  <si>
    <t>佐藤隆志</t>
  </si>
  <si>
    <t>楯岡俵町３００番１５</t>
  </si>
  <si>
    <t>楯岡俵町９－１６</t>
  </si>
  <si>
    <t>笹原　潔</t>
  </si>
  <si>
    <t>笹原　潔、笹原　智久</t>
  </si>
  <si>
    <t>楯岡十日町１１３６番１</t>
  </si>
  <si>
    <t>楯岡十日町４－３４</t>
  </si>
  <si>
    <t>店舗、工場兼住宅</t>
  </si>
  <si>
    <t>小規模な店舗兼住宅等が建ち並ぶ中心商業地域</t>
  </si>
  <si>
    <t>布川　淳一</t>
  </si>
  <si>
    <t>松月堂　布川</t>
  </si>
  <si>
    <t>東町２０２１番６外</t>
  </si>
  <si>
    <t>東町１０－１４</t>
  </si>
  <si>
    <t>中小規模一般住宅が建ち並ぶ住宅地域</t>
  </si>
  <si>
    <t>今野聡・今野萬里子</t>
  </si>
  <si>
    <t>今野萬里子・今野聡・今野牧子</t>
  </si>
  <si>
    <t>フラワー長井線</t>
  </si>
  <si>
    <t>清水町１丁目１９２５番２</t>
  </si>
  <si>
    <t>清水町１－１２－２４</t>
  </si>
  <si>
    <t>小嶋宏明</t>
  </si>
  <si>
    <t>小嶋宏明、紀子</t>
  </si>
  <si>
    <t>今泉字本地三１１２２番６</t>
  </si>
  <si>
    <t>中規模一般住宅の中に農地も見られる住宅地域</t>
  </si>
  <si>
    <t>今泉</t>
  </si>
  <si>
    <t>渡部賢次</t>
  </si>
  <si>
    <t>米坂線</t>
  </si>
  <si>
    <t>小出字台の前３７４７番５</t>
  </si>
  <si>
    <t>低層店舗が建ち並ぶ新興商業地域</t>
  </si>
  <si>
    <t>南長井</t>
  </si>
  <si>
    <t>青木雅乎</t>
  </si>
  <si>
    <t>音楽アズム舘長井本店</t>
  </si>
  <si>
    <t>久野本１丁目４番２６</t>
  </si>
  <si>
    <t>久野本１－４－４１</t>
  </si>
  <si>
    <t>住宅、店舗等が混在する区画整理済の住宅地域</t>
  </si>
  <si>
    <t>田中　英也</t>
  </si>
  <si>
    <t>泉町１丁目４番１０</t>
  </si>
  <si>
    <t>泉町１－４－２４</t>
  </si>
  <si>
    <t>薮田　昌一</t>
  </si>
  <si>
    <t>東長岡２丁目４番４</t>
  </si>
  <si>
    <t>東長岡２－４－５</t>
  </si>
  <si>
    <t>高擶</t>
  </si>
  <si>
    <t>出嶋　佳奈</t>
  </si>
  <si>
    <t>乱川３丁目１１番６</t>
  </si>
  <si>
    <t>乱川３－１１－１４</t>
  </si>
  <si>
    <t>乱川</t>
  </si>
  <si>
    <t>髙橋　博明</t>
  </si>
  <si>
    <t>髙橋　博明、美奈子</t>
  </si>
  <si>
    <t>交り江５丁目４番８</t>
  </si>
  <si>
    <t>交り江５－４－１２</t>
  </si>
  <si>
    <t>中規模一般住宅の多い区画整理済の住宅地域</t>
  </si>
  <si>
    <t>水沢　治雄・玲子</t>
  </si>
  <si>
    <t>駅西４丁目８番１２</t>
  </si>
  <si>
    <t>駅西４－８－６</t>
  </si>
  <si>
    <t>澤田　嘉夫、澤田　百合子</t>
  </si>
  <si>
    <t>澤田　嘉夫</t>
  </si>
  <si>
    <t>長岡北１丁目１番２</t>
  </si>
  <si>
    <t>長岡北１－１－５</t>
  </si>
  <si>
    <t>中規模住宅の中に事務所等が混在する住宅地域</t>
  </si>
  <si>
    <t>柏屋　秀幸、美知子</t>
  </si>
  <si>
    <t>大字荒谷字小才勝３９３番１０６</t>
  </si>
  <si>
    <t>中規模一般住宅が多い郊外の閑静な住宅地域</t>
  </si>
  <si>
    <t>高瀬</t>
  </si>
  <si>
    <t>里見　信也</t>
  </si>
  <si>
    <t>大字山元字的場５５番２外</t>
  </si>
  <si>
    <t>農家住宅等が建ち並ぶ古くからの住宅地域</t>
  </si>
  <si>
    <t>武田　伸彦</t>
  </si>
  <si>
    <t>芳賀タウン北２丁目３番７</t>
  </si>
  <si>
    <t>芳賀タウン北２－３－８</t>
  </si>
  <si>
    <t>天童南</t>
  </si>
  <si>
    <t>奥山　源志　外</t>
  </si>
  <si>
    <t>桜町２番２外</t>
  </si>
  <si>
    <t>桜町２－９</t>
  </si>
  <si>
    <t>中規模の店舗等が建ち並ぶ商業地域</t>
  </si>
  <si>
    <t>カッパクリエイト㈱、Ｍ２コーポレーション</t>
  </si>
  <si>
    <t>かっぱ寿司天童店</t>
  </si>
  <si>
    <t>東本町１丁目１５０番</t>
  </si>
  <si>
    <t>東本町１－１５－２２</t>
  </si>
  <si>
    <t>小売店舗、専門店が建ち並ぶ商業地域</t>
  </si>
  <si>
    <t>阿部　ユリ子</t>
  </si>
  <si>
    <t>阿部ビル</t>
  </si>
  <si>
    <t>駅西２丁目８番９</t>
  </si>
  <si>
    <t>駅西２－８－３２</t>
  </si>
  <si>
    <t>店舗、事務所、マンション等が混在する商業地域</t>
  </si>
  <si>
    <t>山口紀子　外１名</t>
  </si>
  <si>
    <t>合同会社リハサポート・フジテクノシステム</t>
  </si>
  <si>
    <t>アーチ天童</t>
  </si>
  <si>
    <t>東久野本３丁目３４３番１</t>
  </si>
  <si>
    <t>東久野本３－２－３２</t>
  </si>
  <si>
    <t>自動車販売会社、店舗等が建ち並ぶ路線商業地域</t>
  </si>
  <si>
    <t>株式会社メタルポート</t>
  </si>
  <si>
    <t>神町東２丁目６０番７</t>
  </si>
  <si>
    <t>神町東２－９－２２</t>
  </si>
  <si>
    <t>中小規模一般住宅が多く見られる住宅地域</t>
  </si>
  <si>
    <t>神町</t>
  </si>
  <si>
    <t>髙橋淳、髙橋佐知子</t>
  </si>
  <si>
    <t>鷺ノ森１丁目１０番１３</t>
  </si>
  <si>
    <t>鷺ノ森１－１０－１４</t>
  </si>
  <si>
    <t>中規模一般住宅の中に空地等が見られる住宅地域</t>
  </si>
  <si>
    <t>鈴木　則一</t>
  </si>
  <si>
    <t>神町北３丁目６１００番２２</t>
  </si>
  <si>
    <t>神町北３－１５－１４</t>
  </si>
  <si>
    <t>相澤　睦子</t>
  </si>
  <si>
    <t>相澤</t>
  </si>
  <si>
    <t>さくらんぼ駅前２丁目９番８</t>
  </si>
  <si>
    <t>さくらんぼ駅前２－９－１６</t>
  </si>
  <si>
    <t>中規模一般住宅に共同住宅等が見られる住宅地域</t>
  </si>
  <si>
    <t>さくらんぼ東根</t>
  </si>
  <si>
    <t>天野健悦</t>
  </si>
  <si>
    <t>天野悦史</t>
  </si>
  <si>
    <t>中央１丁目６番３外</t>
  </si>
  <si>
    <t>中央１－６－２３</t>
  </si>
  <si>
    <t>大中規模の小売店舗等が集積する路線商業地域</t>
  </si>
  <si>
    <t>石山清</t>
  </si>
  <si>
    <t>トレンタ東根店</t>
  </si>
  <si>
    <t>さくらんぼ駅前２丁目１７番５外</t>
  </si>
  <si>
    <t>さくらんぼ駅前２－１７－２０</t>
  </si>
  <si>
    <t>飲食店舗、小売店舗等が多い新興商業地域</t>
  </si>
  <si>
    <t>武田佐内、武田スゲヨ</t>
  </si>
  <si>
    <t>うろこや東根店</t>
  </si>
  <si>
    <t>梺町１丁目２０５９番１７</t>
  </si>
  <si>
    <t>梺町１－３－７</t>
  </si>
  <si>
    <t>若葉町１丁目２７５１番１外</t>
  </si>
  <si>
    <t>若葉町１－６－１２</t>
  </si>
  <si>
    <t>中小規模の一般住宅が建ち並ぶ既成住宅地域</t>
  </si>
  <si>
    <t>飛渡藤四郎</t>
  </si>
  <si>
    <t>新町２丁目３７４５番１</t>
  </si>
  <si>
    <t>新町２－４－２５</t>
  </si>
  <si>
    <t>菅野みつ子</t>
  </si>
  <si>
    <t>上町１丁目２４２４番３</t>
  </si>
  <si>
    <t>上町１－４－１４</t>
  </si>
  <si>
    <t>小売店舗が建ち並ぶ既成商業地域</t>
  </si>
  <si>
    <t>西塚　充</t>
  </si>
  <si>
    <t>西塚電化ストアー</t>
  </si>
  <si>
    <t>椚字松木檀４９３番８</t>
  </si>
  <si>
    <t>中規模一般住宅が多い郊外の住宅地域</t>
  </si>
  <si>
    <t>赤湯</t>
  </si>
  <si>
    <t>平道男</t>
  </si>
  <si>
    <t>宮内字田町二３４２６番６外</t>
  </si>
  <si>
    <t>宮内</t>
  </si>
  <si>
    <t>有限会社川合不動産</t>
  </si>
  <si>
    <t>三間通字東六角１１５番３</t>
  </si>
  <si>
    <t>新関明</t>
  </si>
  <si>
    <t>郡山字的場６２５番１</t>
  </si>
  <si>
    <t>低層店舗に事務所等が混在する路線商業地域</t>
  </si>
  <si>
    <t>大竹正敏</t>
  </si>
  <si>
    <t>大竹動物病院</t>
  </si>
  <si>
    <t>赤湯字森前４０３番１</t>
  </si>
  <si>
    <t>小売店舗の中に一般住宅が混在する商業地域</t>
  </si>
  <si>
    <t>小林雅子</t>
  </si>
  <si>
    <t>美容室アトリエ優雅</t>
  </si>
  <si>
    <t>大字山辺字楯２２番３</t>
  </si>
  <si>
    <t>一般住宅の中に事業所等も見られる既成住宅地域</t>
  </si>
  <si>
    <t>羽前山辺</t>
  </si>
  <si>
    <t>後藤　鉄夫</t>
  </si>
  <si>
    <t>大字山辺字佐竹段２９９４番３</t>
  </si>
  <si>
    <t>一般住宅が建ち並ぶ既成住宅地域</t>
  </si>
  <si>
    <t>斎藤　昭栄</t>
  </si>
  <si>
    <t>大字根際字五宮４５３番</t>
  </si>
  <si>
    <t>農家住宅の中に一般住宅も見られる既成住宅地域</t>
  </si>
  <si>
    <t>武田　三十郎</t>
  </si>
  <si>
    <t>武田　三十郎・喜代・晋也</t>
  </si>
  <si>
    <t>大字長崎字元町１９７番３外</t>
  </si>
  <si>
    <t>羽前長崎</t>
  </si>
  <si>
    <t>渡邉重夫</t>
  </si>
  <si>
    <t>いずみ５８番</t>
  </si>
  <si>
    <t>鈴木政徳</t>
  </si>
  <si>
    <t>大字土橋字北８９番２</t>
  </si>
  <si>
    <t>海野勝之、海野美湖</t>
  </si>
  <si>
    <t>谷地中央４丁目１０番１７</t>
  </si>
  <si>
    <t>秋場好子</t>
  </si>
  <si>
    <t>谷地所岡２丁目１８番１２</t>
  </si>
  <si>
    <t>園部正志</t>
  </si>
  <si>
    <t>谷地字谷地ニ２８番</t>
  </si>
  <si>
    <t>各種小売店舗や飲食店等が建ち並ぶ商業地域</t>
  </si>
  <si>
    <t>合資会社工藤商店</t>
  </si>
  <si>
    <t>かなものくどう</t>
  </si>
  <si>
    <t>大字海味字町浦１３６０番１０</t>
  </si>
  <si>
    <t>一般住宅等が建ち並ぶ中心に近い住宅地域</t>
  </si>
  <si>
    <t>羽前高松</t>
  </si>
  <si>
    <t>渋谷まさえ</t>
  </si>
  <si>
    <t>渋谷信太郎、渋谷まさえ</t>
  </si>
  <si>
    <t>大字水沢字上原４０９番３</t>
  </si>
  <si>
    <t>中規模一般住宅に農家住宅が見られる住宅地域</t>
  </si>
  <si>
    <t>佐藤喜久子</t>
  </si>
  <si>
    <t>大字間沢字金畑２５７番１外</t>
  </si>
  <si>
    <t>路線店舗、小売店舗が多い国道沿いの商業地域</t>
  </si>
  <si>
    <t>設楽明代</t>
  </si>
  <si>
    <t>荒木國雄、荒木憲彦</t>
  </si>
  <si>
    <t>肉のあらき</t>
  </si>
  <si>
    <t>大字宮宿字田中８１７番１３外</t>
  </si>
  <si>
    <t>中規模一般住宅に事業所等が混在する住宅地域</t>
  </si>
  <si>
    <t>左沢</t>
  </si>
  <si>
    <t>岡﨑　博勝</t>
  </si>
  <si>
    <t>大字和合字川前２８３２番１</t>
  </si>
  <si>
    <t>住宅、工場、農地が混在する国道沿いの住宅地域</t>
  </si>
  <si>
    <t>髙橋明子</t>
  </si>
  <si>
    <t>大字宮宿字上宿１１８４番８</t>
  </si>
  <si>
    <t>中小規模の店舗等が建ち並ぶ既成商業地域</t>
  </si>
  <si>
    <t>齋藤　幸</t>
  </si>
  <si>
    <t>絵夢</t>
  </si>
  <si>
    <t>大字左沢字柳田２６４番１４</t>
  </si>
  <si>
    <t>一般住宅の中に事務所等が見られる既成住宅地域</t>
  </si>
  <si>
    <t>鈴木照子</t>
  </si>
  <si>
    <t>大字左沢字愛宕下１１２９番２外</t>
  </si>
  <si>
    <t>一般住宅の中に空地等が見られる山手の住宅地域</t>
  </si>
  <si>
    <t>柏倉真紀子</t>
  </si>
  <si>
    <t>大字左沢字横町３６２番外</t>
  </si>
  <si>
    <t>小國利宏</t>
  </si>
  <si>
    <t>長崎屋文具店</t>
  </si>
  <si>
    <t>大字大石田字東町丙１０３番</t>
  </si>
  <si>
    <t>中規模一般住宅に農家住宅も見られる住宅地域</t>
  </si>
  <si>
    <t>西高子</t>
  </si>
  <si>
    <t>大字大石田字上ノ原甲６１６番５７</t>
  </si>
  <si>
    <t>高橋辰男</t>
  </si>
  <si>
    <t>大字大石田字新大石田甲４１番</t>
  </si>
  <si>
    <t>低層の店舗併用住宅等が建ち並ぶ既成商業地域</t>
  </si>
  <si>
    <t>常盤靖子</t>
  </si>
  <si>
    <t>ふじや鮮魚店</t>
  </si>
  <si>
    <t>大字山崎字愛宕下３３４番</t>
  </si>
  <si>
    <t>農家住宅が建ち並ぶ国道沿いの住宅地域</t>
  </si>
  <si>
    <t>須賀康男</t>
  </si>
  <si>
    <t>須賀隆行</t>
  </si>
  <si>
    <t>大字金山字羽場９６２番１</t>
  </si>
  <si>
    <t>一般住宅、農家住宅が建ち並ぶ既成住宅地域</t>
  </si>
  <si>
    <t>山科美惠子</t>
  </si>
  <si>
    <t>大字金山字町浦４１１番</t>
  </si>
  <si>
    <t>小売店舗が建ち並ぶ町役場近くの中心商業地域</t>
  </si>
  <si>
    <t>佐藤英司</t>
  </si>
  <si>
    <t>クメタロウ商店</t>
  </si>
  <si>
    <t>大字向町字向町６４９番１</t>
  </si>
  <si>
    <t>一般住宅のほか店舗等が見られる既成住宅地域</t>
  </si>
  <si>
    <t>五十嵐俊三</t>
  </si>
  <si>
    <t>大字向町字愛宕前８６３番１０</t>
  </si>
  <si>
    <t>山口隆男</t>
  </si>
  <si>
    <t>大字向町字向町６１９番２</t>
  </si>
  <si>
    <t>小規模の店舗兼住宅等が建ち並ぶ既成商業地域</t>
  </si>
  <si>
    <t>佐藤達雄</t>
  </si>
  <si>
    <t>佐藤菓子店</t>
  </si>
  <si>
    <t>陸羽東線</t>
  </si>
  <si>
    <t>大字平岡字片杉野５９０番２１外</t>
  </si>
  <si>
    <t>中規模一般住宅が多い古くからの住宅地域</t>
  </si>
  <si>
    <t>佐藤英二</t>
  </si>
  <si>
    <t>大字新町字小林７７５番９</t>
  </si>
  <si>
    <t>中規模一般住宅に町営住宅等が見られる住宅地域</t>
  </si>
  <si>
    <t>遠田且子</t>
  </si>
  <si>
    <t>丹和美</t>
  </si>
  <si>
    <t>大字新町字上荒川１４１番１１</t>
  </si>
  <si>
    <t>医院兼住宅</t>
  </si>
  <si>
    <t>店舗兼住宅に医院等が見られる商業地域</t>
  </si>
  <si>
    <t>星川広喜</t>
  </si>
  <si>
    <t>伊藤歯科医院</t>
  </si>
  <si>
    <t>大字安久津字加茂川原２３０１番１１</t>
  </si>
  <si>
    <t>今野貞子</t>
  </si>
  <si>
    <t>大字福沢字鎌台１５０番６</t>
  </si>
  <si>
    <t>井上明彦</t>
  </si>
  <si>
    <t>大字高畠字町裏６８２番３外</t>
  </si>
  <si>
    <t>小規模な小売店舗が建ち並ぶ既成商業地域</t>
  </si>
  <si>
    <t>竹田恵一</t>
  </si>
  <si>
    <t>金計堂本店</t>
  </si>
  <si>
    <t>昭和縁結び通り</t>
  </si>
  <si>
    <t>大字中小松字三日町２８１７番</t>
  </si>
  <si>
    <t>一般住宅に小売店舗等が見られる既成住宅地域</t>
  </si>
  <si>
    <t>羽前小松</t>
  </si>
  <si>
    <t>大字上小松字宮町３３０６番１</t>
  </si>
  <si>
    <t>住宅、小売店舗、工務店等が混在する住宅地域</t>
  </si>
  <si>
    <t>山口　徳夫</t>
  </si>
  <si>
    <t>大字上小松字西五日町３４８８番１外</t>
  </si>
  <si>
    <t>中小規模の店舗が建ち並ぶ近隣商業地域</t>
  </si>
  <si>
    <t>平野　不二代</t>
  </si>
  <si>
    <t>肉のひらの</t>
  </si>
  <si>
    <t>大字小国小坂町２丁目５２番</t>
  </si>
  <si>
    <t>大規模住宅が多い中心部に近接した既成住宅地域</t>
  </si>
  <si>
    <t>今　初太郎</t>
  </si>
  <si>
    <t>大字幸町１０番５</t>
  </si>
  <si>
    <t>渡部　恵子</t>
  </si>
  <si>
    <t>大字岩井沢字町二８３９番１外</t>
  </si>
  <si>
    <t>小規模な小売店舗が建ち並ぶ駅前の商業地域</t>
  </si>
  <si>
    <t>磯部　俊二</t>
  </si>
  <si>
    <t>大字荒砥乙字出来町東９５８番</t>
  </si>
  <si>
    <t>一般住宅の中に店舗等が見られる住宅地域</t>
  </si>
  <si>
    <t>荒砥</t>
  </si>
  <si>
    <t>白田　邦晴</t>
  </si>
  <si>
    <t>大字鮎貝字粡町二２４０６番１</t>
  </si>
  <si>
    <t>一般住宅と農家住宅が建ち並ぶ既成住宅地域</t>
  </si>
  <si>
    <t>四季の郷</t>
  </si>
  <si>
    <t>樋口　くに</t>
  </si>
  <si>
    <t>樋口　孝彦</t>
  </si>
  <si>
    <t>大字荒砥乙字横町１０１４番</t>
  </si>
  <si>
    <t>各種店舗のほか銀行等が見られる商業地域</t>
  </si>
  <si>
    <t>芳賀　一彦</t>
  </si>
  <si>
    <t>芳賀輪店</t>
  </si>
  <si>
    <t>大字押切新田字対馬１０５番１５</t>
  </si>
  <si>
    <t>畠山　裕也</t>
  </si>
  <si>
    <t>大字青山字村ノ内２１９番</t>
  </si>
  <si>
    <t>佐藤伊佐男</t>
  </si>
  <si>
    <t>大字横山字袖東１番８外</t>
  </si>
  <si>
    <t>店舗兼住宅、医院等が混在する商業地域</t>
  </si>
  <si>
    <t>斉藤兵衛</t>
  </si>
  <si>
    <t>斉藤商店</t>
  </si>
  <si>
    <t>余目字猿田９２番６</t>
  </si>
  <si>
    <t>大規模一般住宅が多い既成住宅地域</t>
  </si>
  <si>
    <t>余目</t>
  </si>
  <si>
    <t>菅原精一、菅原好子</t>
  </si>
  <si>
    <t>余目字興野４７番</t>
  </si>
  <si>
    <t>大規模農家住宅の中に寺院等が見られる住宅地域</t>
  </si>
  <si>
    <t>佐々木のり子</t>
  </si>
  <si>
    <t>余目字三人谷地２１９番</t>
  </si>
  <si>
    <t>空地</t>
  </si>
  <si>
    <t>小売店舗、事務所等が建ち並ぶ商業地域</t>
  </si>
  <si>
    <t>髙橋光雄</t>
  </si>
  <si>
    <t>遊佐字古川９２番２</t>
  </si>
  <si>
    <t>一般住宅、農家住宅、作業所が混在する住宅地域</t>
  </si>
  <si>
    <t>山﨑規子</t>
  </si>
  <si>
    <t>菅里字菅野３０４番４０</t>
  </si>
  <si>
    <t>吹浦</t>
  </si>
  <si>
    <t>田村悦子、加々谷典子、加々谷啓</t>
  </si>
  <si>
    <t>県コード</t>
  </si>
  <si>
    <t>市区町村コード</t>
  </si>
  <si>
    <t>用途区分</t>
  </si>
  <si>
    <t>連番</t>
  </si>
  <si>
    <t>評価員番号</t>
  </si>
  <si>
    <t>ＡＢ鑑定</t>
  </si>
  <si>
    <t>鑑定見込価格</t>
  </si>
  <si>
    <t>鑑定評価価格</t>
  </si>
  <si>
    <t>比準価格</t>
  </si>
  <si>
    <t>算定方法区分</t>
  </si>
  <si>
    <t>収益価格</t>
  </si>
  <si>
    <t>控除後価格</t>
  </si>
  <si>
    <t>積算価格</t>
  </si>
  <si>
    <t>コード１（詳）</t>
  </si>
  <si>
    <t>文言１（詳）</t>
  </si>
  <si>
    <t>率１（詳）</t>
  </si>
  <si>
    <t>コード２（詳）</t>
  </si>
  <si>
    <t>文言２（詳）</t>
  </si>
  <si>
    <t>率２（詳）</t>
  </si>
  <si>
    <t>コード３（詳）</t>
  </si>
  <si>
    <t>文言３（詳）</t>
  </si>
  <si>
    <t>率３（詳）</t>
  </si>
  <si>
    <t>コード４（詳）</t>
  </si>
  <si>
    <t>文言４（詳）</t>
  </si>
  <si>
    <t>率４（詳）</t>
  </si>
  <si>
    <t>コード５（詳）</t>
  </si>
  <si>
    <t>文言５（詳）</t>
  </si>
  <si>
    <t>率５（詳）</t>
  </si>
  <si>
    <t>コード６（詳）</t>
  </si>
  <si>
    <t>文言６（詳）</t>
  </si>
  <si>
    <t>率６（詳）</t>
  </si>
  <si>
    <t>コード７（詳）</t>
  </si>
  <si>
    <t>文言７（詳）</t>
  </si>
  <si>
    <t>率７（詳）</t>
  </si>
  <si>
    <t>修正率</t>
  </si>
  <si>
    <t>周辺の利用状況</t>
  </si>
  <si>
    <t>側道接面状況</t>
  </si>
  <si>
    <t>交通施設（標）</t>
  </si>
  <si>
    <t>距離（標）</t>
  </si>
  <si>
    <t>近接区分（標）</t>
  </si>
  <si>
    <t>区域区分（標）</t>
  </si>
  <si>
    <t>用途地域（標）</t>
  </si>
  <si>
    <t>自然公園法</t>
  </si>
  <si>
    <t>自然環境等</t>
  </si>
  <si>
    <t>年（路）</t>
  </si>
  <si>
    <t>相続税路線価</t>
  </si>
  <si>
    <t>倍率</t>
  </si>
  <si>
    <t>県コード（基）</t>
  </si>
  <si>
    <t>市区町村コード（基）</t>
  </si>
  <si>
    <t>地域名（基）</t>
  </si>
  <si>
    <t>用途区分（基）</t>
  </si>
  <si>
    <t>連番（基）</t>
  </si>
  <si>
    <t>標準地群の属性</t>
  </si>
  <si>
    <t>市中心部よりの品等上位の住宅地域</t>
  </si>
  <si>
    <t>市街地外延部の既成住宅地域</t>
  </si>
  <si>
    <t>市街部の低層住宅地域</t>
  </si>
  <si>
    <t>市街化調整区域内の戸建住宅地域</t>
  </si>
  <si>
    <t>市中心に位置する準高度商業地域</t>
  </si>
  <si>
    <t>市中心に近接する普通商業地域_</t>
  </si>
  <si>
    <t>市中心部に近い近隣商業地域</t>
  </si>
  <si>
    <t>山形市の周辺幹線路沿いの路線商業地域</t>
  </si>
  <si>
    <t>旧中心商業地周辺の普通商業地域</t>
  </si>
  <si>
    <t>鶴岡市街部の低層住宅地域</t>
  </si>
  <si>
    <t>市郊外の戸建住宅地域</t>
  </si>
  <si>
    <t>中心市街地から離れた戸建住宅地域</t>
  </si>
  <si>
    <t>市街地中央部の普通商業地域</t>
  </si>
  <si>
    <t>中心市街地から離れた近隣商業地域</t>
  </si>
  <si>
    <t>酒田市街部の低層住宅地域</t>
  </si>
  <si>
    <t>市街地外縁部の低層住宅地域</t>
  </si>
  <si>
    <t>酒田市郊外の農家住宅地域</t>
  </si>
  <si>
    <t>市内の路線商業地域</t>
  </si>
  <si>
    <t>市街部の低層（戸建）住宅地域</t>
  </si>
  <si>
    <t>市中心部の普通商業地域</t>
  </si>
  <si>
    <t>店舗等が建ち並ぶ普通商業地域</t>
  </si>
  <si>
    <t>村山地方の路線商業地域</t>
  </si>
  <si>
    <t>市街地の低層住宅地域</t>
  </si>
  <si>
    <t>村山地方北西部の市町の普通商業地域</t>
  </si>
  <si>
    <t>市街地の低層（戸建）住宅地域</t>
  </si>
  <si>
    <t>市中心商業地及び周辺の普通商業地域</t>
  </si>
  <si>
    <t>町中心部に近接する低層住宅地域</t>
  </si>
  <si>
    <t>調整区域内の農家住宅地域</t>
  </si>
  <si>
    <t>町中心部に近い低層住宅地域</t>
  </si>
  <si>
    <t>市街部の区画整理済みの低層住宅地域</t>
  </si>
  <si>
    <t>町中心部寄りの戸建住宅地域</t>
  </si>
  <si>
    <t>町中心部の近隣商業地域</t>
  </si>
  <si>
    <t>町市街部の戸建住宅地域</t>
  </si>
  <si>
    <t>町中心部に位置する近隣商業地域</t>
  </si>
  <si>
    <t>町市街地の戸建住宅地域</t>
  </si>
  <si>
    <t>町市街地東部の戸建住宅地域</t>
  </si>
  <si>
    <t>中心部より離れた低層（戸建）住宅地域</t>
  </si>
  <si>
    <t>置賜地区町村部の近隣商業地域</t>
  </si>
  <si>
    <t>駅からやや離れた標準的な戸建住宅地域</t>
  </si>
  <si>
    <t>既成市街地に存する戸建住宅地域</t>
  </si>
  <si>
    <t>町市街部の低層（戸建）住宅地域</t>
  </si>
  <si>
    <t>山形3-1</t>
  </si>
  <si>
    <t>山形5-1</t>
  </si>
  <si>
    <t>山形5-2</t>
  </si>
  <si>
    <t>山形5-3</t>
  </si>
  <si>
    <t>山形5-4</t>
  </si>
  <si>
    <t>山形5-5</t>
  </si>
  <si>
    <t>山形5-6</t>
  </si>
  <si>
    <t>山形5-7</t>
  </si>
  <si>
    <t>山形5-8</t>
  </si>
  <si>
    <t>山形5-9</t>
  </si>
  <si>
    <t>山形5-10</t>
  </si>
  <si>
    <t>山形5-11</t>
  </si>
  <si>
    <t>山形5-12</t>
  </si>
  <si>
    <t>山形5-13</t>
  </si>
  <si>
    <t>山形5-14</t>
  </si>
  <si>
    <t>山形5-15</t>
  </si>
  <si>
    <t>山形5-16</t>
  </si>
  <si>
    <t>山形5-17</t>
  </si>
  <si>
    <t>山形9-1</t>
  </si>
  <si>
    <t>山形9-2</t>
  </si>
  <si>
    <t>山形9-3</t>
  </si>
  <si>
    <t>山形9-4</t>
  </si>
  <si>
    <t>米沢5-1</t>
  </si>
  <si>
    <t>米沢5-2</t>
  </si>
  <si>
    <t>米沢5-3</t>
  </si>
  <si>
    <t>鶴岡5-1</t>
  </si>
  <si>
    <t>鶴岡5-2</t>
  </si>
  <si>
    <t>鶴岡5-3</t>
  </si>
  <si>
    <t>鶴岡5-4</t>
  </si>
  <si>
    <t>鶴岡5-5</t>
  </si>
  <si>
    <t>鶴岡5-6</t>
  </si>
  <si>
    <t>酒田5-1</t>
  </si>
  <si>
    <t>酒田5-2</t>
  </si>
  <si>
    <t>酒田5-3</t>
  </si>
  <si>
    <t>酒田9-1</t>
  </si>
  <si>
    <t>酒田9-2</t>
  </si>
  <si>
    <t>酒田9-3</t>
  </si>
  <si>
    <t>新庄5-1</t>
  </si>
  <si>
    <t>新庄5-2</t>
  </si>
  <si>
    <t>寒河江5-1</t>
  </si>
  <si>
    <t>寒河江5-2</t>
  </si>
  <si>
    <t>上山3-1</t>
  </si>
  <si>
    <t>上山5-1</t>
  </si>
  <si>
    <t>上山5-2</t>
  </si>
  <si>
    <t>上山5-3</t>
  </si>
  <si>
    <t>村山5-1</t>
  </si>
  <si>
    <t>長井5-1</t>
  </si>
  <si>
    <t>天童5-1</t>
  </si>
  <si>
    <t>天童5-2</t>
  </si>
  <si>
    <t>天童5-3</t>
  </si>
  <si>
    <t>天童5-4</t>
  </si>
  <si>
    <t>東根5-1</t>
  </si>
  <si>
    <t>東根5-2</t>
  </si>
  <si>
    <t>尾花沢5-1</t>
  </si>
  <si>
    <t>南陽5-1</t>
  </si>
  <si>
    <t>南陽5-2</t>
  </si>
  <si>
    <t>山形河北5-1</t>
  </si>
  <si>
    <t>山形西川5-1</t>
  </si>
  <si>
    <t>山形朝日5-1</t>
  </si>
  <si>
    <t>山形大江5-1</t>
  </si>
  <si>
    <t>大石田5-1</t>
  </si>
  <si>
    <t>金山5-1</t>
  </si>
  <si>
    <t>最上5-1</t>
  </si>
  <si>
    <t>真室川5-1</t>
  </si>
  <si>
    <t>高畠5-1</t>
  </si>
  <si>
    <t>山形川西5-1</t>
  </si>
  <si>
    <t>小国5-1</t>
  </si>
  <si>
    <t>白鷹5-1</t>
  </si>
  <si>
    <t>三川5-1</t>
  </si>
  <si>
    <t>山形庄内5-1</t>
  </si>
  <si>
    <t>山形-1</t>
  </si>
  <si>
    <t>山形-2</t>
  </si>
  <si>
    <t>山形-3</t>
  </si>
  <si>
    <t>山形-4</t>
  </si>
  <si>
    <t>山形-5</t>
  </si>
  <si>
    <t>山形-6</t>
  </si>
  <si>
    <t>山形-7</t>
  </si>
  <si>
    <t>山形-8</t>
  </si>
  <si>
    <t>山形-9</t>
  </si>
  <si>
    <t>山形-10</t>
  </si>
  <si>
    <t>山形-11</t>
  </si>
  <si>
    <t>山形-12</t>
  </si>
  <si>
    <t>山形-13</t>
  </si>
  <si>
    <t>山形-14</t>
  </si>
  <si>
    <t>山形-15</t>
  </si>
  <si>
    <t>山形-16</t>
  </si>
  <si>
    <t>山形-17</t>
  </si>
  <si>
    <t>山形-18</t>
  </si>
  <si>
    <t>山形-19</t>
  </si>
  <si>
    <t>山形-20</t>
  </si>
  <si>
    <t>山形-21</t>
  </si>
  <si>
    <t>山形-22</t>
  </si>
  <si>
    <t>山形-23</t>
  </si>
  <si>
    <t>米沢-1</t>
  </si>
  <si>
    <t>米沢-2</t>
  </si>
  <si>
    <t>米沢-3</t>
  </si>
  <si>
    <t>米沢-4</t>
  </si>
  <si>
    <t>米沢-5</t>
  </si>
  <si>
    <t>鶴岡-1</t>
  </si>
  <si>
    <t>鶴岡-2</t>
  </si>
  <si>
    <t>鶴岡-3</t>
  </si>
  <si>
    <t>鶴岡-4</t>
  </si>
  <si>
    <t>鶴岡-5</t>
  </si>
  <si>
    <t>鶴岡-6</t>
  </si>
  <si>
    <t>鶴岡-7</t>
  </si>
  <si>
    <t>鶴岡-8</t>
  </si>
  <si>
    <t>鶴岡-9</t>
  </si>
  <si>
    <t>鶴岡-10</t>
  </si>
  <si>
    <t>鶴岡-11</t>
  </si>
  <si>
    <t>酒田-1</t>
  </si>
  <si>
    <t>酒田-2</t>
  </si>
  <si>
    <t>酒田-3</t>
  </si>
  <si>
    <t>酒田-4</t>
  </si>
  <si>
    <t>酒田-5</t>
  </si>
  <si>
    <t>酒田-6</t>
  </si>
  <si>
    <t>酒田-7</t>
  </si>
  <si>
    <t>酒田-8</t>
  </si>
  <si>
    <t>酒田-9</t>
  </si>
  <si>
    <t>酒田-10</t>
  </si>
  <si>
    <t>酒田-11</t>
  </si>
  <si>
    <t>酒田-12</t>
  </si>
  <si>
    <t>酒田-13</t>
  </si>
  <si>
    <t>酒田-14</t>
  </si>
  <si>
    <t>酒田-15</t>
  </si>
  <si>
    <t>酒田-16</t>
  </si>
  <si>
    <t>新庄-1</t>
  </si>
  <si>
    <t>新庄-2</t>
  </si>
  <si>
    <t>新庄-3</t>
  </si>
  <si>
    <t>寒河江-1</t>
  </si>
  <si>
    <t>寒河江-2</t>
  </si>
  <si>
    <t>寒河江-3</t>
  </si>
  <si>
    <t>上山-1</t>
  </si>
  <si>
    <t>上山-2</t>
  </si>
  <si>
    <t>上山-3</t>
  </si>
  <si>
    <t>上山-4</t>
  </si>
  <si>
    <t>上山-5</t>
  </si>
  <si>
    <t>村山-1</t>
  </si>
  <si>
    <t>村山-2</t>
  </si>
  <si>
    <t>長井-1</t>
  </si>
  <si>
    <t>長井-2</t>
  </si>
  <si>
    <t>長井-3</t>
  </si>
  <si>
    <t>天童-1</t>
  </si>
  <si>
    <t>天童-2</t>
  </si>
  <si>
    <t>天童-3</t>
  </si>
  <si>
    <t>天童-4</t>
  </si>
  <si>
    <t>天童-5</t>
  </si>
  <si>
    <t>天童-6</t>
  </si>
  <si>
    <t>天童-7</t>
  </si>
  <si>
    <t>天童-8</t>
  </si>
  <si>
    <t>天童-9</t>
  </si>
  <si>
    <t>天童-10</t>
  </si>
  <si>
    <t>東根-1</t>
  </si>
  <si>
    <t>東根-2</t>
  </si>
  <si>
    <t>東根-3</t>
  </si>
  <si>
    <t>尾花沢-1</t>
  </si>
  <si>
    <t>尾花沢-2</t>
  </si>
  <si>
    <t>尾花沢-3</t>
  </si>
  <si>
    <t>南陽-1</t>
  </si>
  <si>
    <t>南陽-2</t>
  </si>
  <si>
    <t>南陽-3</t>
  </si>
  <si>
    <t>山辺-1</t>
  </si>
  <si>
    <t>山辺-2</t>
  </si>
  <si>
    <t>山辺-3</t>
  </si>
  <si>
    <t>中山-1</t>
  </si>
  <si>
    <t>中山-2</t>
  </si>
  <si>
    <t>中山-3</t>
  </si>
  <si>
    <t>山形河北-1</t>
  </si>
  <si>
    <t>山形河北-2</t>
  </si>
  <si>
    <t>山形西川-1</t>
  </si>
  <si>
    <t>山形西川-2</t>
  </si>
  <si>
    <t>山形朝日-1</t>
  </si>
  <si>
    <t>山形朝日-2</t>
  </si>
  <si>
    <t>山形大江-1</t>
  </si>
  <si>
    <t>山形大江-2</t>
  </si>
  <si>
    <t>大石田-1</t>
  </si>
  <si>
    <t>大石田-2</t>
  </si>
  <si>
    <t>金山-1</t>
  </si>
  <si>
    <t>金山-2</t>
  </si>
  <si>
    <t>最上-1</t>
  </si>
  <si>
    <t>最上-2</t>
  </si>
  <si>
    <t>真室川-1</t>
  </si>
  <si>
    <t>真室川-2</t>
  </si>
  <si>
    <t>高畠-1</t>
  </si>
  <si>
    <t>高畠-2</t>
  </si>
  <si>
    <t>山形川西-1</t>
  </si>
  <si>
    <t>山形川西-2</t>
  </si>
  <si>
    <t>小国-1</t>
  </si>
  <si>
    <t>小国-2</t>
  </si>
  <si>
    <t>白鷹-1</t>
  </si>
  <si>
    <t>白鷹-2</t>
  </si>
  <si>
    <t>三川-1</t>
  </si>
  <si>
    <t>三川-2</t>
  </si>
  <si>
    <t>山形庄内-1</t>
  </si>
  <si>
    <t>山形庄内-2</t>
  </si>
  <si>
    <t>遊佐-1</t>
  </si>
  <si>
    <t>遊佐-2</t>
  </si>
  <si>
    <t>前年最高等</t>
    <rPh sb="0" eb="2">
      <t>ゼンネン</t>
    </rPh>
    <rPh sb="2" eb="4">
      <t>サイコウ</t>
    </rPh>
    <rPh sb="4" eb="5">
      <t>ナド</t>
    </rPh>
    <phoneticPr fontId="5"/>
  </si>
  <si>
    <t>用途区分</t>
    <rPh sb="0" eb="2">
      <t>ヨウト</t>
    </rPh>
    <rPh sb="2" eb="4">
      <t>クブン</t>
    </rPh>
    <phoneticPr fontId="5"/>
  </si>
  <si>
    <t>幹事意見価格</t>
    <rPh sb="0" eb="2">
      <t>カンジ</t>
    </rPh>
    <rPh sb="2" eb="4">
      <t>イケン</t>
    </rPh>
    <rPh sb="4" eb="6">
      <t>カカク</t>
    </rPh>
    <phoneticPr fontId="5"/>
  </si>
  <si>
    <t>A鑑価格</t>
    <rPh sb="1" eb="2">
      <t>カン</t>
    </rPh>
    <rPh sb="2" eb="4">
      <t>カカク</t>
    </rPh>
    <phoneticPr fontId="5"/>
  </si>
  <si>
    <t>A鑑変動率</t>
    <rPh sb="1" eb="2">
      <t>カン</t>
    </rPh>
    <rPh sb="2" eb="5">
      <t>ヘンドウリツ</t>
    </rPh>
    <phoneticPr fontId="5"/>
  </si>
  <si>
    <t>B鑑価格</t>
    <rPh sb="1" eb="2">
      <t>カン</t>
    </rPh>
    <rPh sb="2" eb="4">
      <t>カカク</t>
    </rPh>
    <phoneticPr fontId="5"/>
  </si>
  <si>
    <t>B鑑変動率</t>
    <rPh sb="1" eb="2">
      <t>カン</t>
    </rPh>
    <rPh sb="2" eb="5">
      <t>ヘンドウリツ</t>
    </rPh>
    <phoneticPr fontId="5"/>
  </si>
  <si>
    <t>代表
標準地</t>
    <rPh sb="0" eb="2">
      <t>ダイヒョウ</t>
    </rPh>
    <rPh sb="3" eb="6">
      <t>ヒョウジュンチ</t>
    </rPh>
    <phoneticPr fontId="5"/>
  </si>
  <si>
    <t>本年同一市町内価格順位</t>
    <rPh sb="0" eb="2">
      <t>ホンネン</t>
    </rPh>
    <phoneticPr fontId="5"/>
  </si>
  <si>
    <t>前年同一市町内価格順位</t>
    <rPh sb="0" eb="2">
      <t>ゼンネン</t>
    </rPh>
    <rPh sb="2" eb="4">
      <t>ドウイツ</t>
    </rPh>
    <rPh sb="4" eb="6">
      <t>シチョウ</t>
    </rPh>
    <rPh sb="6" eb="7">
      <t>ウチ</t>
    </rPh>
    <rPh sb="7" eb="9">
      <t>カカク</t>
    </rPh>
    <rPh sb="9" eb="11">
      <t>ジュンイ</t>
    </rPh>
    <phoneticPr fontId="5"/>
  </si>
  <si>
    <t/>
  </si>
  <si>
    <t>住宅地</t>
    <rPh sb="0" eb="3">
      <t>ジュウタクチ</t>
    </rPh>
    <phoneticPr fontId="5"/>
  </si>
  <si>
    <t>宅地見込地</t>
    <rPh sb="0" eb="2">
      <t>タクチ</t>
    </rPh>
    <rPh sb="2" eb="5">
      <t>ミコミチ</t>
    </rPh>
    <phoneticPr fontId="5"/>
  </si>
  <si>
    <t>商業地</t>
    <rPh sb="0" eb="3">
      <t>ショウギョウチ</t>
    </rPh>
    <phoneticPr fontId="5"/>
  </si>
  <si>
    <t>工業地</t>
    <rPh sb="0" eb="3">
      <t>コウギョウチ</t>
    </rPh>
    <phoneticPr fontId="5"/>
  </si>
  <si>
    <t>宅地見込地</t>
    <rPh sb="0" eb="2">
      <t>タクチ</t>
    </rPh>
    <rPh sb="2" eb="5">
      <t>ミコミチ</t>
    </rPh>
    <phoneticPr fontId="3"/>
  </si>
  <si>
    <t>村山地域</t>
    <phoneticPr fontId="3"/>
  </si>
  <si>
    <t>最上地域</t>
    <phoneticPr fontId="3"/>
  </si>
  <si>
    <t>置賜地域</t>
    <phoneticPr fontId="3"/>
  </si>
  <si>
    <t>庄内地域</t>
    <phoneticPr fontId="3"/>
  </si>
  <si>
    <t>変動率</t>
    <rPh sb="0" eb="3">
      <t>ヘンドウリツ</t>
    </rPh>
    <phoneticPr fontId="5"/>
  </si>
  <si>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</si>
  <si>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</si>
  <si>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</si>
  <si>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</si>
  <si>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</si>
  <si>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</si>
  <si>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</si>
  <si>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</si>
  <si>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</si>
  <si>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</si>
  <si>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</si>
  <si>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</si>
  <si>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</si>
  <si>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</si>
  <si>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</si>
  <si>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</si>
  <si>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前年平均変動率計算</t>
    <rPh sb="0" eb="2">
      <t>ゼンネン</t>
    </rPh>
    <rPh sb="2" eb="4">
      <t>ヘイキン</t>
    </rPh>
    <rPh sb="4" eb="7">
      <t>ヘンドウリツ</t>
    </rPh>
    <rPh sb="7" eb="9">
      <t>ケイサン</t>
    </rPh>
    <phoneticPr fontId="5"/>
  </si>
  <si>
    <t>前年価格集計用</t>
    <rPh sb="0" eb="2">
      <t>ゼンネン</t>
    </rPh>
    <rPh sb="2" eb="4">
      <t>カカク</t>
    </rPh>
    <rPh sb="4" eb="7">
      <t>シュウケイヨウ</t>
    </rPh>
    <phoneticPr fontId="5"/>
  </si>
  <si>
    <t>選定区分</t>
    <rPh sb="0" eb="2">
      <t>センテイ</t>
    </rPh>
    <rPh sb="2" eb="4">
      <t>クブン</t>
    </rPh>
    <phoneticPr fontId="5"/>
  </si>
  <si>
    <t>変動率</t>
  </si>
  <si>
    <t>050600012</t>
  </si>
  <si>
    <t>山形県</t>
  </si>
  <si>
    <t>050600022</t>
  </si>
  <si>
    <t>宅見</t>
  </si>
  <si>
    <t>050600032</t>
  </si>
  <si>
    <t>商業</t>
  </si>
  <si>
    <t>050600042</t>
  </si>
  <si>
    <t>準工</t>
  </si>
  <si>
    <t>050600052</t>
  </si>
  <si>
    <t>工業</t>
  </si>
  <si>
    <t>050600062</t>
  </si>
  <si>
    <t>調区</t>
  </si>
  <si>
    <t>050600072</t>
  </si>
  <si>
    <t>全用途</t>
  </si>
  <si>
    <t>050620112</t>
  </si>
  <si>
    <t>山形市</t>
  </si>
  <si>
    <t>050620122</t>
  </si>
  <si>
    <t>050620132</t>
  </si>
  <si>
    <t>050620142</t>
  </si>
  <si>
    <t>050620152</t>
  </si>
  <si>
    <t>050620162</t>
  </si>
  <si>
    <t>050620172</t>
  </si>
  <si>
    <t>050620212</t>
  </si>
  <si>
    <t>米沢市</t>
  </si>
  <si>
    <t>050620222</t>
  </si>
  <si>
    <t>050620232</t>
  </si>
  <si>
    <t>050620242</t>
  </si>
  <si>
    <t>050620252</t>
  </si>
  <si>
    <t>050620262</t>
  </si>
  <si>
    <t>050620272</t>
  </si>
  <si>
    <t>050620312</t>
  </si>
  <si>
    <t>鶴岡市</t>
  </si>
  <si>
    <t>050620322</t>
  </si>
  <si>
    <t>050620332</t>
  </si>
  <si>
    <t>050620342</t>
  </si>
  <si>
    <t>050620352</t>
  </si>
  <si>
    <t>050620362</t>
  </si>
  <si>
    <t>050620372</t>
  </si>
  <si>
    <t>050620412</t>
  </si>
  <si>
    <t>酒田市</t>
  </si>
  <si>
    <t>050620422</t>
  </si>
  <si>
    <t>050620432</t>
  </si>
  <si>
    <t>050620442</t>
  </si>
  <si>
    <t>050620452</t>
  </si>
  <si>
    <t>050620462</t>
  </si>
  <si>
    <t>050620472</t>
  </si>
  <si>
    <t>050620512</t>
  </si>
  <si>
    <t>新庄市</t>
  </si>
  <si>
    <t>050620522</t>
  </si>
  <si>
    <t>050620532</t>
  </si>
  <si>
    <t>050620542</t>
  </si>
  <si>
    <t>050620552</t>
  </si>
  <si>
    <t>050620562</t>
  </si>
  <si>
    <t>050620572</t>
  </si>
  <si>
    <t>050620612</t>
  </si>
  <si>
    <t>050620622</t>
  </si>
  <si>
    <t>050620632</t>
  </si>
  <si>
    <t>050620642</t>
  </si>
  <si>
    <t>050620652</t>
  </si>
  <si>
    <t>050620662</t>
  </si>
  <si>
    <t>050620672</t>
  </si>
  <si>
    <t>050620712</t>
  </si>
  <si>
    <t>050620722</t>
  </si>
  <si>
    <t>050620732</t>
  </si>
  <si>
    <t>050620742</t>
  </si>
  <si>
    <t>050620752</t>
  </si>
  <si>
    <t>050620762</t>
  </si>
  <si>
    <t>050620772</t>
  </si>
  <si>
    <t>050620812</t>
  </si>
  <si>
    <t>050620822</t>
  </si>
  <si>
    <t>050620832</t>
  </si>
  <si>
    <t>050620842</t>
  </si>
  <si>
    <t>050620852</t>
  </si>
  <si>
    <t>050620862</t>
  </si>
  <si>
    <t>050620872</t>
  </si>
  <si>
    <t>050620912</t>
  </si>
  <si>
    <t>050620922</t>
  </si>
  <si>
    <t>050620932</t>
  </si>
  <si>
    <t>050620942</t>
  </si>
  <si>
    <t>050620952</t>
  </si>
  <si>
    <t>050620962</t>
  </si>
  <si>
    <t>050620972</t>
  </si>
  <si>
    <t>050621012</t>
  </si>
  <si>
    <t>050621022</t>
  </si>
  <si>
    <t>050621032</t>
  </si>
  <si>
    <t>050621042</t>
  </si>
  <si>
    <t>050621052</t>
  </si>
  <si>
    <t>050621062</t>
  </si>
  <si>
    <t>050621072</t>
  </si>
  <si>
    <t>050621112</t>
  </si>
  <si>
    <t>050621122</t>
  </si>
  <si>
    <t>050621132</t>
  </si>
  <si>
    <t>050621142</t>
  </si>
  <si>
    <t>050621152</t>
  </si>
  <si>
    <t>050621162</t>
  </si>
  <si>
    <t>050621172</t>
  </si>
  <si>
    <t>050621212</t>
  </si>
  <si>
    <t>050621222</t>
  </si>
  <si>
    <t>050621232</t>
  </si>
  <si>
    <t>050621242</t>
  </si>
  <si>
    <t>050621252</t>
  </si>
  <si>
    <t>050621262</t>
  </si>
  <si>
    <t>050621272</t>
  </si>
  <si>
    <t>050621312</t>
  </si>
  <si>
    <t>050621322</t>
  </si>
  <si>
    <t>050621332</t>
  </si>
  <si>
    <t>050621342</t>
  </si>
  <si>
    <t>050621352</t>
  </si>
  <si>
    <t>050621362</t>
  </si>
  <si>
    <t>050621372</t>
  </si>
  <si>
    <t>050630112</t>
  </si>
  <si>
    <t>050630122</t>
  </si>
  <si>
    <t>050630132</t>
  </si>
  <si>
    <t>050630142</t>
  </si>
  <si>
    <t>050630152</t>
  </si>
  <si>
    <t>050630162</t>
  </si>
  <si>
    <t>050630172</t>
  </si>
  <si>
    <t>050630212</t>
  </si>
  <si>
    <t>050630222</t>
  </si>
  <si>
    <t>050630232</t>
  </si>
  <si>
    <t>050630242</t>
  </si>
  <si>
    <t>050630252</t>
  </si>
  <si>
    <t>050630262</t>
  </si>
  <si>
    <t>050630272</t>
  </si>
  <si>
    <t>050632112</t>
  </si>
  <si>
    <t>050632122</t>
  </si>
  <si>
    <t>050632132</t>
  </si>
  <si>
    <t>050632142</t>
  </si>
  <si>
    <t>050632152</t>
  </si>
  <si>
    <t>050632162</t>
  </si>
  <si>
    <t>050632172</t>
  </si>
  <si>
    <t>050632212</t>
  </si>
  <si>
    <t>050632222</t>
  </si>
  <si>
    <t>050632232</t>
  </si>
  <si>
    <t>050632242</t>
  </si>
  <si>
    <t>050632252</t>
  </si>
  <si>
    <t>050632262</t>
  </si>
  <si>
    <t>050632272</t>
  </si>
  <si>
    <t>050632312</t>
  </si>
  <si>
    <t>050632322</t>
  </si>
  <si>
    <t>050632332</t>
  </si>
  <si>
    <t>050632342</t>
  </si>
  <si>
    <t>050632352</t>
  </si>
  <si>
    <t>050632362</t>
  </si>
  <si>
    <t>050632372</t>
  </si>
  <si>
    <t>050632412</t>
  </si>
  <si>
    <t>050632422</t>
  </si>
  <si>
    <t>050632432</t>
  </si>
  <si>
    <t>050632442</t>
  </si>
  <si>
    <t>050632452</t>
  </si>
  <si>
    <t>050632462</t>
  </si>
  <si>
    <t>050632472</t>
  </si>
  <si>
    <t>050634112</t>
  </si>
  <si>
    <t>050634122</t>
  </si>
  <si>
    <t>050634132</t>
  </si>
  <si>
    <t>050634142</t>
  </si>
  <si>
    <t>050634152</t>
  </si>
  <si>
    <t>050634162</t>
  </si>
  <si>
    <t>050634172</t>
  </si>
  <si>
    <t>050636112</t>
  </si>
  <si>
    <t>050636122</t>
  </si>
  <si>
    <t>050636132</t>
  </si>
  <si>
    <t>050636142</t>
  </si>
  <si>
    <t>050636152</t>
  </si>
  <si>
    <t>050636162</t>
  </si>
  <si>
    <t>050636172</t>
  </si>
  <si>
    <t>050636212</t>
  </si>
  <si>
    <t>最上町</t>
  </si>
  <si>
    <t>050636222</t>
  </si>
  <si>
    <t>050636232</t>
  </si>
  <si>
    <t>050636242</t>
  </si>
  <si>
    <t>050636252</t>
  </si>
  <si>
    <t>050636262</t>
  </si>
  <si>
    <t>050636272</t>
  </si>
  <si>
    <t>050636412</t>
  </si>
  <si>
    <t>真室川町</t>
  </si>
  <si>
    <t>050636422</t>
  </si>
  <si>
    <t>050636432</t>
  </si>
  <si>
    <t>050636442</t>
  </si>
  <si>
    <t>050636452</t>
  </si>
  <si>
    <t>050636462</t>
  </si>
  <si>
    <t>050636472</t>
  </si>
  <si>
    <t>050638112</t>
  </si>
  <si>
    <t>高畠町</t>
  </si>
  <si>
    <t>050638122</t>
  </si>
  <si>
    <t>050638132</t>
  </si>
  <si>
    <t>050638142</t>
  </si>
  <si>
    <t>050638152</t>
  </si>
  <si>
    <t>050638162</t>
  </si>
  <si>
    <t>050638172</t>
  </si>
  <si>
    <t>050638212</t>
  </si>
  <si>
    <t>川西町</t>
  </si>
  <si>
    <t>050638222</t>
  </si>
  <si>
    <t>050638232</t>
  </si>
  <si>
    <t>050638242</t>
  </si>
  <si>
    <t>050638252</t>
  </si>
  <si>
    <t>050638262</t>
  </si>
  <si>
    <t>050638272</t>
  </si>
  <si>
    <t>050640112</t>
  </si>
  <si>
    <t>小国町</t>
  </si>
  <si>
    <t>050640122</t>
  </si>
  <si>
    <t>050640132</t>
  </si>
  <si>
    <t>050640142</t>
  </si>
  <si>
    <t>050640152</t>
  </si>
  <si>
    <t>050640162</t>
  </si>
  <si>
    <t>050640172</t>
  </si>
  <si>
    <t>050640212</t>
  </si>
  <si>
    <t>白鷹町</t>
  </si>
  <si>
    <t>050640222</t>
  </si>
  <si>
    <t>050640232</t>
  </si>
  <si>
    <t>050640242</t>
  </si>
  <si>
    <t>050640252</t>
  </si>
  <si>
    <t>050640262</t>
  </si>
  <si>
    <t>050640272</t>
  </si>
  <si>
    <t>050642212</t>
  </si>
  <si>
    <t>余目町</t>
  </si>
  <si>
    <t>050642222</t>
  </si>
  <si>
    <t>050642232</t>
  </si>
  <si>
    <t>050642242</t>
  </si>
  <si>
    <t>050642252</t>
  </si>
  <si>
    <t>050642262</t>
  </si>
  <si>
    <t>050642272</t>
  </si>
  <si>
    <t>050642312</t>
  </si>
  <si>
    <t>藤島町</t>
  </si>
  <si>
    <t>050642322</t>
  </si>
  <si>
    <t>050642332</t>
  </si>
  <si>
    <t>050642342</t>
  </si>
  <si>
    <t>050642352</t>
  </si>
  <si>
    <t>050642362</t>
  </si>
  <si>
    <t>050642372</t>
  </si>
  <si>
    <t>050642512</t>
  </si>
  <si>
    <t>櫛引町</t>
  </si>
  <si>
    <t>050642522</t>
  </si>
  <si>
    <t>050642532</t>
  </si>
  <si>
    <t>050642542</t>
  </si>
  <si>
    <t>050642552</t>
  </si>
  <si>
    <t>050642562</t>
  </si>
  <si>
    <t>050642572</t>
  </si>
  <si>
    <t>050642612</t>
  </si>
  <si>
    <t>三川町</t>
  </si>
  <si>
    <t>050642622</t>
  </si>
  <si>
    <t>050642632</t>
  </si>
  <si>
    <t>050642642</t>
  </si>
  <si>
    <t>050642652</t>
  </si>
  <si>
    <t>050642662</t>
  </si>
  <si>
    <t>050642672</t>
  </si>
  <si>
    <t>050642812</t>
  </si>
  <si>
    <t>庄内町</t>
  </si>
  <si>
    <t>050642822</t>
  </si>
  <si>
    <t>050642832</t>
  </si>
  <si>
    <t>050642842</t>
  </si>
  <si>
    <t>050642852</t>
  </si>
  <si>
    <t>050642862</t>
  </si>
  <si>
    <t>050642872</t>
  </si>
  <si>
    <t>050644112</t>
  </si>
  <si>
    <t>温海町</t>
  </si>
  <si>
    <t>050644122</t>
  </si>
  <si>
    <t>050644132</t>
  </si>
  <si>
    <t>050644142</t>
  </si>
  <si>
    <t>050644152</t>
  </si>
  <si>
    <t>050644162</t>
  </si>
  <si>
    <t>050644172</t>
  </si>
  <si>
    <t>050646112</t>
  </si>
  <si>
    <t>遊佐町</t>
  </si>
  <si>
    <t>050646122</t>
  </si>
  <si>
    <t>050646132</t>
  </si>
  <si>
    <t>050646142</t>
  </si>
  <si>
    <t>050646152</t>
  </si>
  <si>
    <t>050646162</t>
  </si>
  <si>
    <t>050646172</t>
  </si>
  <si>
    <t>050646212</t>
  </si>
  <si>
    <t>八幡町</t>
  </si>
  <si>
    <t>050646222</t>
  </si>
  <si>
    <t>050646232</t>
  </si>
  <si>
    <t>050646242</t>
  </si>
  <si>
    <t>050646252</t>
  </si>
  <si>
    <t>050646262</t>
  </si>
  <si>
    <t>050646272</t>
  </si>
  <si>
    <t>「公示県平均変動率」</t>
    <rPh sb="1" eb="3">
      <t>コウジ</t>
    </rPh>
    <rPh sb="3" eb="4">
      <t>ケン</t>
    </rPh>
    <rPh sb="4" eb="6">
      <t>ヘイキン</t>
    </rPh>
    <rPh sb="6" eb="9">
      <t>ヘンドウリツ</t>
    </rPh>
    <phoneticPr fontId="5"/>
  </si>
  <si>
    <t>住宅地</t>
    <rPh sb="2" eb="3">
      <t>チ</t>
    </rPh>
    <phoneticPr fontId="5"/>
  </si>
  <si>
    <t>商業地</t>
    <rPh sb="2" eb="3">
      <t>チ</t>
    </rPh>
    <phoneticPr fontId="5"/>
  </si>
  <si>
    <t>工業地</t>
    <rPh sb="2" eb="3">
      <t>チ</t>
    </rPh>
    <phoneticPr fontId="5"/>
  </si>
  <si>
    <t>最高価格地等</t>
    <rPh sb="2" eb="5">
      <t>カカクチ</t>
    </rPh>
    <rPh sb="5" eb="6">
      <t>ナド</t>
    </rPh>
    <phoneticPr fontId="5"/>
  </si>
  <si>
    <t>宅見地</t>
    <rPh sb="2" eb="3">
      <t>チ</t>
    </rPh>
    <phoneticPr fontId="5"/>
  </si>
  <si>
    <t>準工地</t>
    <rPh sb="2" eb="3">
      <t>チ</t>
    </rPh>
    <phoneticPr fontId="5"/>
  </si>
  <si>
    <t>050636312</t>
  </si>
  <si>
    <t>舟形町</t>
  </si>
  <si>
    <t>050636322</t>
  </si>
  <si>
    <t>050636332</t>
  </si>
  <si>
    <t>050636342</t>
  </si>
  <si>
    <t>050636352</t>
  </si>
  <si>
    <t>050636362</t>
  </si>
  <si>
    <t>050636372</t>
  </si>
  <si>
    <t>050636512</t>
  </si>
  <si>
    <t>大蔵村</t>
  </si>
  <si>
    <t>050636522</t>
  </si>
  <si>
    <t>050636532</t>
  </si>
  <si>
    <t>050636542</t>
  </si>
  <si>
    <t>050636552</t>
  </si>
  <si>
    <t>050636562</t>
  </si>
  <si>
    <t>050636572</t>
  </si>
  <si>
    <t>050636612</t>
  </si>
  <si>
    <t>鮭川村</t>
  </si>
  <si>
    <t>050636622</t>
  </si>
  <si>
    <t>050636632</t>
  </si>
  <si>
    <t>050636642</t>
  </si>
  <si>
    <t>050636652</t>
  </si>
  <si>
    <t>050636662</t>
  </si>
  <si>
    <t>050636672</t>
  </si>
  <si>
    <t>050636712</t>
  </si>
  <si>
    <t>戸沢村</t>
  </si>
  <si>
    <t>050636722</t>
  </si>
  <si>
    <t>050636732</t>
  </si>
  <si>
    <t>050636742</t>
  </si>
  <si>
    <t>050636752</t>
  </si>
  <si>
    <t>050636762</t>
  </si>
  <si>
    <t>050636772</t>
  </si>
  <si>
    <t>050640312</t>
  </si>
  <si>
    <t>飯豊町</t>
  </si>
  <si>
    <t>050640322</t>
  </si>
  <si>
    <t>050640332</t>
  </si>
  <si>
    <t>050640342</t>
  </si>
  <si>
    <t>050640352</t>
  </si>
  <si>
    <t>050640362</t>
  </si>
  <si>
    <t>050640372</t>
  </si>
  <si>
    <t>050642112</t>
  </si>
  <si>
    <t>立川町</t>
  </si>
  <si>
    <t>050642122</t>
  </si>
  <si>
    <t>050642132</t>
  </si>
  <si>
    <t>050642142</t>
  </si>
  <si>
    <t>050642152</t>
  </si>
  <si>
    <t>050642162</t>
  </si>
  <si>
    <t>050642172</t>
  </si>
  <si>
    <t>050642412</t>
  </si>
  <si>
    <t>羽黒町</t>
  </si>
  <si>
    <t>050642422</t>
  </si>
  <si>
    <t>050642432</t>
  </si>
  <si>
    <t>050642442</t>
  </si>
  <si>
    <t>050642452</t>
  </si>
  <si>
    <t>050642462</t>
  </si>
  <si>
    <t>050642472</t>
  </si>
  <si>
    <t>050642712</t>
  </si>
  <si>
    <t>朝日村</t>
  </si>
  <si>
    <t>050642722</t>
  </si>
  <si>
    <t>050642732</t>
  </si>
  <si>
    <t>050642742</t>
  </si>
  <si>
    <t>050642752</t>
  </si>
  <si>
    <t>050642762</t>
  </si>
  <si>
    <t>050642772</t>
  </si>
  <si>
    <t>050646312</t>
  </si>
  <si>
    <t>松山町</t>
  </si>
  <si>
    <t>050646322</t>
  </si>
  <si>
    <t>050646332</t>
  </si>
  <si>
    <t>050646342</t>
  </si>
  <si>
    <t>050646352</t>
  </si>
  <si>
    <t>050646362</t>
  </si>
  <si>
    <t>050646372</t>
  </si>
  <si>
    <t>050646412</t>
  </si>
  <si>
    <t>平田町</t>
  </si>
  <si>
    <t>050646422</t>
  </si>
  <si>
    <t>050646432</t>
  </si>
  <si>
    <t>050646442</t>
  </si>
  <si>
    <t>050646452</t>
  </si>
  <si>
    <t>050646462</t>
  </si>
  <si>
    <t>050646472</t>
  </si>
  <si>
    <t>標準地の所在及び地番</t>
    <rPh sb="0" eb="3">
      <t>ヒョウジュンチ</t>
    </rPh>
    <rPh sb="4" eb="6">
      <t>ショザイ</t>
    </rPh>
    <rPh sb="6" eb="7">
      <t>オヨ</t>
    </rPh>
    <rPh sb="8" eb="10">
      <t>チバン</t>
    </rPh>
    <phoneticPr fontId="5"/>
  </si>
  <si>
    <t>公示価格</t>
    <rPh sb="0" eb="2">
      <t>コウジ</t>
    </rPh>
    <rPh sb="2" eb="4">
      <t>カカク</t>
    </rPh>
    <phoneticPr fontId="5"/>
  </si>
  <si>
    <t>標準価格</t>
    <rPh sb="0" eb="2">
      <t>ヒョウジュン</t>
    </rPh>
    <rPh sb="2" eb="4">
      <t>カカク</t>
    </rPh>
    <phoneticPr fontId="5"/>
  </si>
  <si>
    <t>個性率</t>
    <rPh sb="0" eb="3">
      <t>コセイリツ</t>
    </rPh>
    <phoneticPr fontId="5"/>
  </si>
  <si>
    <t>個性率</t>
    <rPh sb="0" eb="3">
      <t>コセイリツ</t>
    </rPh>
    <phoneticPr fontId="5"/>
  </si>
  <si>
    <t>価格順位</t>
    <rPh sb="0" eb="2">
      <t>カカク</t>
    </rPh>
    <rPh sb="2" eb="4">
      <t>ジュンイ</t>
    </rPh>
    <phoneticPr fontId="5"/>
  </si>
  <si>
    <t>変動率順位</t>
    <rPh sb="0" eb="3">
      <t>ヘンドウリツ</t>
    </rPh>
    <rPh sb="3" eb="5">
      <t>ジュンイ</t>
    </rPh>
    <phoneticPr fontId="5"/>
  </si>
  <si>
    <t>商業地の最高価格地のため、分科会幹事が担当。</t>
  </si>
  <si>
    <t>４　 標準地公示価格一覧</t>
    <rPh sb="3" eb="5">
      <t>ヒョウジュン</t>
    </rPh>
    <rPh sb="6" eb="8">
      <t>コウジ</t>
    </rPh>
    <rPh sb="8" eb="10">
      <t>カカク</t>
    </rPh>
    <phoneticPr fontId="18"/>
  </si>
  <si>
    <t>標準地番号</t>
    <rPh sb="0" eb="2">
      <t>ヒョウジュン</t>
    </rPh>
    <rPh sb="2" eb="3">
      <t>チ</t>
    </rPh>
    <rPh sb="3" eb="5">
      <t>バンゴウ</t>
    </rPh>
    <phoneticPr fontId="18"/>
  </si>
  <si>
    <t>所在・地番</t>
  </si>
  <si>
    <t>前年価格</t>
    <rPh sb="0" eb="1">
      <t>マエ</t>
    </rPh>
    <phoneticPr fontId="18"/>
  </si>
  <si>
    <t>変動率</t>
    <phoneticPr fontId="18"/>
  </si>
  <si>
    <t>山形市</t>
    <rPh sb="0" eb="2">
      <t>ヤマガタ</t>
    </rPh>
    <rPh sb="2" eb="3">
      <t>シ</t>
    </rPh>
    <phoneticPr fontId="18"/>
  </si>
  <si>
    <t>－</t>
    <phoneticPr fontId="18"/>
  </si>
  <si>
    <t>山形</t>
    <rPh sb="0" eb="2">
      <t>ヤマガタ</t>
    </rPh>
    <phoneticPr fontId="18"/>
  </si>
  <si>
    <t>米沢市</t>
    <rPh sb="0" eb="3">
      <t>ヨネザワシ</t>
    </rPh>
    <phoneticPr fontId="18"/>
  </si>
  <si>
    <t>鶴岡市</t>
    <rPh sb="0" eb="2">
      <t>ツルオカ</t>
    </rPh>
    <rPh sb="2" eb="3">
      <t>シ</t>
    </rPh>
    <phoneticPr fontId="18"/>
  </si>
  <si>
    <t>酒田市</t>
    <rPh sb="0" eb="3">
      <t>サカタシ</t>
    </rPh>
    <phoneticPr fontId="18"/>
  </si>
  <si>
    <t>新庄市</t>
    <rPh sb="0" eb="2">
      <t>シンジョウ</t>
    </rPh>
    <rPh sb="2" eb="3">
      <t>シ</t>
    </rPh>
    <phoneticPr fontId="18"/>
  </si>
  <si>
    <t>寒河江市</t>
    <rPh sb="0" eb="4">
      <t>サガエシ</t>
    </rPh>
    <phoneticPr fontId="18"/>
  </si>
  <si>
    <t>上山市</t>
    <rPh sb="0" eb="3">
      <t>カミノヤマシ</t>
    </rPh>
    <phoneticPr fontId="18"/>
  </si>
  <si>
    <t>上山</t>
    <phoneticPr fontId="18"/>
  </si>
  <si>
    <t>村山市</t>
    <rPh sb="0" eb="2">
      <t>ムラヤマ</t>
    </rPh>
    <rPh sb="2" eb="3">
      <t>シ</t>
    </rPh>
    <phoneticPr fontId="18"/>
  </si>
  <si>
    <t>長井市</t>
    <rPh sb="0" eb="2">
      <t>ナガイ</t>
    </rPh>
    <rPh sb="2" eb="3">
      <t>シ</t>
    </rPh>
    <phoneticPr fontId="18"/>
  </si>
  <si>
    <t>天童市</t>
    <rPh sb="0" eb="3">
      <t>テンドウシ</t>
    </rPh>
    <phoneticPr fontId="18"/>
  </si>
  <si>
    <t>東根市</t>
    <rPh sb="0" eb="3">
      <t>ヒガシネシ</t>
    </rPh>
    <phoneticPr fontId="18"/>
  </si>
  <si>
    <t>尾花沢市</t>
    <rPh sb="0" eb="4">
      <t>オバナザワシ</t>
    </rPh>
    <phoneticPr fontId="18"/>
  </si>
  <si>
    <t>南陽市</t>
    <rPh sb="0" eb="3">
      <t>ナンヨウシ</t>
    </rPh>
    <phoneticPr fontId="18"/>
  </si>
  <si>
    <t>東村山郡山辺町</t>
    <rPh sb="0" eb="1">
      <t>ヒガシ</t>
    </rPh>
    <rPh sb="1" eb="3">
      <t>ムラヤマ</t>
    </rPh>
    <rPh sb="3" eb="4">
      <t>グン</t>
    </rPh>
    <rPh sb="4" eb="7">
      <t>ヤマベチョウ</t>
    </rPh>
    <phoneticPr fontId="18"/>
  </si>
  <si>
    <t>東村山郡中山町</t>
    <rPh sb="0" eb="1">
      <t>ヒガシ</t>
    </rPh>
    <rPh sb="1" eb="3">
      <t>ムラヤマ</t>
    </rPh>
    <rPh sb="3" eb="4">
      <t>グン</t>
    </rPh>
    <rPh sb="4" eb="6">
      <t>ナカヤマ</t>
    </rPh>
    <rPh sb="6" eb="7">
      <t>マチ</t>
    </rPh>
    <phoneticPr fontId="18"/>
  </si>
  <si>
    <t>西村山郡河北町</t>
    <rPh sb="0" eb="4">
      <t>ニシムラヤマグン</t>
    </rPh>
    <rPh sb="4" eb="7">
      <t>カホクチョウ</t>
    </rPh>
    <phoneticPr fontId="18"/>
  </si>
  <si>
    <t>西村山郡西川町</t>
    <rPh sb="0" eb="4">
      <t>ニシムラヤマグン</t>
    </rPh>
    <rPh sb="4" eb="7">
      <t>ニシカワマチ</t>
    </rPh>
    <phoneticPr fontId="18"/>
  </si>
  <si>
    <t>西村山郡朝日町</t>
    <rPh sb="0" eb="4">
      <t>ニシムラヤマグン</t>
    </rPh>
    <rPh sb="4" eb="7">
      <t>アサヒマチ</t>
    </rPh>
    <phoneticPr fontId="18"/>
  </si>
  <si>
    <t>西村山郡大江町</t>
    <rPh sb="0" eb="4">
      <t>ニシムラヤマグン</t>
    </rPh>
    <rPh sb="4" eb="7">
      <t>オオエマチ</t>
    </rPh>
    <phoneticPr fontId="18"/>
  </si>
  <si>
    <t>北村山郡大石田町</t>
    <rPh sb="0" eb="4">
      <t>キタムラヤマグン</t>
    </rPh>
    <rPh sb="4" eb="8">
      <t>オオイシダマチ</t>
    </rPh>
    <phoneticPr fontId="18"/>
  </si>
  <si>
    <t>最上郡金山町</t>
    <rPh sb="0" eb="3">
      <t>モガミグン</t>
    </rPh>
    <rPh sb="3" eb="6">
      <t>カネヤママチ</t>
    </rPh>
    <phoneticPr fontId="18"/>
  </si>
  <si>
    <t>最上郡最上町</t>
    <rPh sb="0" eb="3">
      <t>モガミグン</t>
    </rPh>
    <rPh sb="3" eb="6">
      <t>モガミマチ</t>
    </rPh>
    <phoneticPr fontId="18"/>
  </si>
  <si>
    <t>最上郡真室川町</t>
    <rPh sb="0" eb="3">
      <t>モガミグン</t>
    </rPh>
    <rPh sb="3" eb="7">
      <t>マムロガワマチ</t>
    </rPh>
    <phoneticPr fontId="18"/>
  </si>
  <si>
    <t>東置賜郡高畠町</t>
    <rPh sb="0" eb="1">
      <t>ヒガシ</t>
    </rPh>
    <rPh sb="1" eb="3">
      <t>オイタマ</t>
    </rPh>
    <rPh sb="3" eb="4">
      <t>グン</t>
    </rPh>
    <rPh sb="4" eb="7">
      <t>タカハタマチ</t>
    </rPh>
    <phoneticPr fontId="18"/>
  </si>
  <si>
    <t>東置賜郡川西町</t>
    <rPh sb="0" eb="1">
      <t>ヒガシ</t>
    </rPh>
    <rPh sb="1" eb="3">
      <t>オイタマ</t>
    </rPh>
    <rPh sb="3" eb="4">
      <t>グン</t>
    </rPh>
    <rPh sb="4" eb="7">
      <t>カワニシマチ</t>
    </rPh>
    <phoneticPr fontId="18"/>
  </si>
  <si>
    <t>西置賜郡小国町</t>
    <rPh sb="0" eb="1">
      <t>ニシ</t>
    </rPh>
    <rPh sb="1" eb="3">
      <t>オイタマ</t>
    </rPh>
    <rPh sb="3" eb="4">
      <t>グン</t>
    </rPh>
    <rPh sb="4" eb="7">
      <t>オグニマチ</t>
    </rPh>
    <phoneticPr fontId="18"/>
  </si>
  <si>
    <t>西置賜郡白鷹町</t>
    <rPh sb="0" eb="1">
      <t>ニシ</t>
    </rPh>
    <rPh sb="1" eb="3">
      <t>オイタマ</t>
    </rPh>
    <rPh sb="3" eb="4">
      <t>グン</t>
    </rPh>
    <rPh sb="4" eb="6">
      <t>シラタカ</t>
    </rPh>
    <rPh sb="6" eb="7">
      <t>マチ</t>
    </rPh>
    <phoneticPr fontId="18"/>
  </si>
  <si>
    <t>東田川郡三川町</t>
    <rPh sb="0" eb="1">
      <t>ヒガシ</t>
    </rPh>
    <rPh sb="1" eb="3">
      <t>タガワ</t>
    </rPh>
    <rPh sb="3" eb="4">
      <t>グン</t>
    </rPh>
    <rPh sb="4" eb="7">
      <t>ミカワマチ</t>
    </rPh>
    <phoneticPr fontId="18"/>
  </si>
  <si>
    <t>東田川郡庄内町</t>
    <rPh sb="0" eb="1">
      <t>ヒガシ</t>
    </rPh>
    <rPh sb="1" eb="3">
      <t>タガワ</t>
    </rPh>
    <rPh sb="3" eb="4">
      <t>グン</t>
    </rPh>
    <rPh sb="4" eb="6">
      <t>ショウナイ</t>
    </rPh>
    <rPh sb="6" eb="7">
      <t>マチ</t>
    </rPh>
    <phoneticPr fontId="18"/>
  </si>
  <si>
    <t>飽海郡遊佐町</t>
    <rPh sb="0" eb="3">
      <t>アクミグン</t>
    </rPh>
    <rPh sb="3" eb="6">
      <t>ユザマチ</t>
    </rPh>
    <phoneticPr fontId="18"/>
  </si>
  <si>
    <t>５　地価調査の基準地と同一地点である標準地一覧</t>
    <rPh sb="2" eb="4">
      <t>チカ</t>
    </rPh>
    <rPh sb="4" eb="6">
      <t>チョウサ</t>
    </rPh>
    <rPh sb="7" eb="9">
      <t>キジュン</t>
    </rPh>
    <rPh sb="9" eb="10">
      <t>チ</t>
    </rPh>
    <rPh sb="11" eb="13">
      <t>ドウイツ</t>
    </rPh>
    <rPh sb="13" eb="15">
      <t>チテン</t>
    </rPh>
    <rPh sb="18" eb="20">
      <t>ヒョウジュン</t>
    </rPh>
    <rPh sb="20" eb="21">
      <t>チ</t>
    </rPh>
    <rPh sb="21" eb="23">
      <t>イチラン</t>
    </rPh>
    <phoneticPr fontId="18"/>
  </si>
  <si>
    <t>標準価格</t>
    <rPh sb="0" eb="2">
      <t>ヒョウジュン</t>
    </rPh>
    <rPh sb="2" eb="4">
      <t>カカク</t>
    </rPh>
    <phoneticPr fontId="18"/>
  </si>
  <si>
    <t>公示価格</t>
    <rPh sb="0" eb="2">
      <t>コウジ</t>
    </rPh>
    <rPh sb="2" eb="4">
      <t>カカク</t>
    </rPh>
    <phoneticPr fontId="18"/>
  </si>
  <si>
    <t>山形</t>
    <phoneticPr fontId="18"/>
  </si>
  <si>
    <t>酒田</t>
    <phoneticPr fontId="18"/>
  </si>
  <si>
    <t>天童</t>
    <phoneticPr fontId="18"/>
  </si>
  <si>
    <t>山形</t>
    <phoneticPr fontId="5"/>
  </si>
  <si>
    <t>阿部　和弘</t>
  </si>
  <si>
    <t>番号</t>
    <rPh sb="0" eb="2">
      <t>バンゴウ</t>
    </rPh>
    <phoneticPr fontId="5"/>
  </si>
  <si>
    <t>本年価格降順順位コード</t>
    <rPh sb="0" eb="2">
      <t>ホンネン</t>
    </rPh>
    <rPh sb="2" eb="4">
      <t>カカク</t>
    </rPh>
    <rPh sb="4" eb="6">
      <t>コウジュン</t>
    </rPh>
    <rPh sb="6" eb="8">
      <t>ジュンイ</t>
    </rPh>
    <phoneticPr fontId="5"/>
  </si>
  <si>
    <t>本年価格順位全用途</t>
    <rPh sb="0" eb="2">
      <t>ホンネン</t>
    </rPh>
    <rPh sb="2" eb="4">
      <t>カカク</t>
    </rPh>
    <rPh sb="4" eb="6">
      <t>ジュンイ</t>
    </rPh>
    <rPh sb="6" eb="9">
      <t>ゼンヨウト</t>
    </rPh>
    <phoneticPr fontId="5"/>
  </si>
  <si>
    <t>価格順位全用途確定</t>
    <rPh sb="0" eb="2">
      <t>カカク</t>
    </rPh>
    <rPh sb="2" eb="4">
      <t>ジュンイ</t>
    </rPh>
    <rPh sb="4" eb="7">
      <t>ゼンヨウト</t>
    </rPh>
    <rPh sb="7" eb="9">
      <t>カクテイ</t>
    </rPh>
    <phoneticPr fontId="5"/>
  </si>
  <si>
    <t>本年価格順位コード全用途</t>
    <rPh sb="0" eb="4">
      <t>ホンネンカカク</t>
    </rPh>
    <rPh sb="4" eb="6">
      <t>ジュンイ</t>
    </rPh>
    <rPh sb="9" eb="12">
      <t>ゼンヨウト</t>
    </rPh>
    <phoneticPr fontId="5"/>
  </si>
  <si>
    <t>本年価格降順順位コード全用途</t>
    <rPh sb="0" eb="2">
      <t>ホンネン</t>
    </rPh>
    <rPh sb="2" eb="4">
      <t>カカク</t>
    </rPh>
    <rPh sb="4" eb="6">
      <t>コウジュン</t>
    </rPh>
    <rPh sb="6" eb="8">
      <t>ジュンイ</t>
    </rPh>
    <rPh sb="11" eb="14">
      <t>ゼンヨウト</t>
    </rPh>
    <phoneticPr fontId="5"/>
  </si>
  <si>
    <t>価格降順順位全用途確定</t>
    <rPh sb="2" eb="4">
      <t>コウジュン</t>
    </rPh>
    <phoneticPr fontId="5"/>
  </si>
  <si>
    <t>本年度変動率順位全用途</t>
    <rPh sb="0" eb="3">
      <t>ホンネンド</t>
    </rPh>
    <rPh sb="3" eb="6">
      <t>ヘンドウリツ</t>
    </rPh>
    <rPh sb="6" eb="8">
      <t>ジュンイ</t>
    </rPh>
    <rPh sb="8" eb="11">
      <t>ゼンヨウト</t>
    </rPh>
    <phoneticPr fontId="5"/>
  </si>
  <si>
    <t>本年度変動率順位コード全用途</t>
    <phoneticPr fontId="5"/>
  </si>
  <si>
    <t>本年変動率順位確定全用途</t>
    <rPh sb="9" eb="12">
      <t>ゼンヨウト</t>
    </rPh>
    <phoneticPr fontId="5"/>
  </si>
  <si>
    <t>本年変動率順位降順コード全用途</t>
    <rPh sb="12" eb="15">
      <t>ゼンヨウト</t>
    </rPh>
    <phoneticPr fontId="5"/>
  </si>
  <si>
    <t>本年変動率順位降順確定全用途</t>
    <rPh sb="11" eb="14">
      <t>ゼンヨウト</t>
    </rPh>
    <phoneticPr fontId="5"/>
  </si>
  <si>
    <t>順位</t>
    <rPh sb="0" eb="2">
      <t>ジュンイ</t>
    </rPh>
    <phoneticPr fontId="5"/>
  </si>
  <si>
    <t>収益採用</t>
    <rPh sb="0" eb="2">
      <t>シュウエキ</t>
    </rPh>
    <rPh sb="2" eb="4">
      <t>サイヨウ</t>
    </rPh>
    <phoneticPr fontId="5"/>
  </si>
  <si>
    <t>A</t>
    <phoneticPr fontId="5"/>
  </si>
  <si>
    <t>B</t>
    <phoneticPr fontId="5"/>
  </si>
  <si>
    <t>住環境の良好な地域で、芳賀地区が熟成度を増しており、駅西地区全体の地価上昇が継続。</t>
  </si>
  <si>
    <t>人口・世帯数の減少、高齢化率の進行などにより、宅地需要は殆ど見られない。下落基調が継続</t>
  </si>
  <si>
    <t>役場と駅前に近い住宅地で相応の利便性あるも町の人口減や高齢化は一貫して進んでいる</t>
  </si>
  <si>
    <t>品等の高い住宅地であり、需給も安定的に推移しているが、高い地価水準による一服感が存する。</t>
  </si>
  <si>
    <t>街路条件が劣るものの市街地中心部への接近性が良好で低価格帯の需要は堅調に推移</t>
  </si>
  <si>
    <t>品等良好で選好性の高い住宅地だが、高価格帯で需要者が限られることから上昇は頭打ちと思料</t>
  </si>
  <si>
    <t>利便性・住環境に優れた地域であり、マンション素地の需要は安定的、地価は緩やかに上昇継続。</t>
  </si>
  <si>
    <t>周辺取引とも概ね均衡し、地域に動きはない。地価が低いエリアへ需要が流れている印象</t>
  </si>
  <si>
    <t>駅前大通りから続く主要幹線道路沿いにあり、多業種の需要が見込まれ安定的に推移。</t>
  </si>
  <si>
    <t>通販市場の拡大継続や東北中央道の延伸効果等により物流用地を中心に底堅い需要が継続</t>
  </si>
  <si>
    <t>既成住宅街であり、需要は現状維持である。</t>
  </si>
  <si>
    <t>郊外部に位置し価格低位の面で一定の需要はあるが選好性は高くない</t>
  </si>
  <si>
    <t>旧藤島町内で見れば比較的選好性が高い住宅地域になるものの需要自体は概ね横ばい</t>
  </si>
  <si>
    <t>駅前飲食施設の不振がある一方、背後人口増、新規出店の動きある。中心部の取引は割とある</t>
  </si>
  <si>
    <t>商業地としての需要は弱いものの価格面から住宅地としての需要も見込める</t>
  </si>
  <si>
    <t>建築費の高騰はあるが、区画整理済の既成住宅地域で需要は堅調である。</t>
  </si>
  <si>
    <t>小規模画地の値ごろ感から需要は底堅く推移している。</t>
  </si>
  <si>
    <t>地域要因に大きな変動がない市街化調整区域の農家住宅地であり、緩やかな衰退傾向が継続。</t>
  </si>
  <si>
    <t>建築費の高騰はあるが、駅に近い区画整然とした既成住宅地域で需要は堅調である。</t>
  </si>
  <si>
    <t>郊外部幹線道路沿いに立地するが市内での選好性はやや劣り需要はやや弱含み基調が継続</t>
  </si>
  <si>
    <t>新規分譲地の需要の底堅さが波及し、既存の住宅地の需要も安定的に推移している。</t>
  </si>
  <si>
    <t>商況は厳しく空き店舗も見られ、既成商業地の需要は低い傾向にあるが、値頃感が存する。</t>
  </si>
  <si>
    <t>郊外の住宅団地で、街並みが古くなり、生活関連施設も遠いことから需要は限定的である。</t>
  </si>
  <si>
    <t>駅至近の商住混在地域であり、マンション素地需要も取り込み需要は安定的。</t>
  </si>
  <si>
    <t>居住の快適性に優る区画整然とした住宅地の需要は高く、ファミリー層を中心に需要は堅調。</t>
  </si>
  <si>
    <t>人口及び世帯数の減少は大きいが、市内中心部の住宅地域で、住宅需要は比較的安定的である。</t>
  </si>
  <si>
    <t>市内中心部の既成住宅地域で、生活利便性が良好であるため、住宅需要は堅調である。</t>
  </si>
  <si>
    <t>町内で散発的に行われるミニ分譲では高値での取引が見られる。需給面から地価は緩やかに上昇</t>
  </si>
  <si>
    <t>町役場近くの既成住宅地域であるが、空家も見られる等選好性は低く、需要は低調である。</t>
  </si>
  <si>
    <t>町自体の衰退傾向が強い中、衰退傾向が特に強い中心商業地の影響下にあり、住宅地需要は低迷。</t>
  </si>
  <si>
    <t>背後地人口の減少から商況は低迷しており、需要は低調に推移している。</t>
  </si>
  <si>
    <t>農家住宅が主体の既成住宅地域であり、需要者はほぼ地縁者に限られ、外部からの転入は少ない。</t>
  </si>
  <si>
    <t>人口及び世帯数の減少、高齢化を背景に宅地需要は低調となっている。</t>
  </si>
  <si>
    <t>需要が弱く、取引件数も僅少で、市場は静態的。但し下限値水準を注視すべき。</t>
  </si>
  <si>
    <t>需要、取引件数は僅少。国道沿いに大型店ができ、当地域の選好は相対的に劣る</t>
  </si>
  <si>
    <t>町中心部に近い既成住宅地域で、取引は少なく、需要は弱含み。</t>
  </si>
  <si>
    <t>工場稼働は良好だが定住者が少なく、人口、世帯数は減少し、宅地需要は弱い。</t>
  </si>
  <si>
    <t>人口減少及び高齢化により、住宅地としての需要は低調で推移している。</t>
  </si>
  <si>
    <t>世帯数がこの１年間微増で推移するなど町村部にあっては健闘。住宅地需要も概ね安定的に推移。</t>
  </si>
  <si>
    <t>農家住宅が入り混じる住宅地域であり町内他住宅地域に比して選好性に劣ることを考慮</t>
  </si>
  <si>
    <t>合同会社カラー</t>
  </si>
  <si>
    <t>安達正子</t>
  </si>
  <si>
    <t>家中新町６番３</t>
  </si>
  <si>
    <t>佐久間　裕雄</t>
  </si>
  <si>
    <t>倉庫、事務所等が建ち並ぶ流通業務地域</t>
  </si>
  <si>
    <t>佐藤　邦子</t>
  </si>
  <si>
    <t>齋藤　亜美</t>
  </si>
  <si>
    <t>佐々木輝男、佐々木のり子</t>
  </si>
  <si>
    <t>前年標準地番号</t>
    <rPh sb="0" eb="1">
      <t>マエ</t>
    </rPh>
    <rPh sb="1" eb="2">
      <t>ネン</t>
    </rPh>
    <rPh sb="2" eb="7">
      <t>ヒョウジュンチバンゴウ</t>
    </rPh>
    <phoneticPr fontId="5"/>
  </si>
  <si>
    <t>前年市町村名</t>
    <rPh sb="0" eb="2">
      <t>ゼンネン</t>
    </rPh>
    <rPh sb="2" eb="6">
      <t>シチョウソンナ</t>
    </rPh>
    <phoneticPr fontId="5"/>
  </si>
  <si>
    <t>前年用途区分</t>
    <rPh sb="0" eb="2">
      <t>ゼンネン</t>
    </rPh>
    <rPh sb="2" eb="6">
      <t>ヨウトクブン</t>
    </rPh>
    <phoneticPr fontId="5"/>
  </si>
  <si>
    <t>前年地域名</t>
    <rPh sb="0" eb="2">
      <t>ゼンネン</t>
    </rPh>
    <rPh sb="2" eb="4">
      <t>チイキ</t>
    </rPh>
    <rPh sb="4" eb="5">
      <t>ナ</t>
    </rPh>
    <phoneticPr fontId="5"/>
  </si>
  <si>
    <t>前変動率順位</t>
    <rPh sb="0" eb="1">
      <t>マエ</t>
    </rPh>
    <rPh sb="1" eb="4">
      <t>ヘンドウリツ</t>
    </rPh>
    <rPh sb="4" eb="6">
      <t>ジュンイ</t>
    </rPh>
    <phoneticPr fontId="5"/>
  </si>
  <si>
    <t>前年変動率順位コード</t>
    <rPh sb="0" eb="2">
      <t>ゼンネン</t>
    </rPh>
    <rPh sb="2" eb="5">
      <t>ヘンドウリツ</t>
    </rPh>
    <rPh sb="5" eb="7">
      <t>ジュンイ</t>
    </rPh>
    <phoneticPr fontId="5"/>
  </si>
  <si>
    <t>齋藤　市雄</t>
  </si>
  <si>
    <t>前々年標準地番号</t>
    <rPh sb="0" eb="3">
      <t>ゼンゼンネン</t>
    </rPh>
    <rPh sb="3" eb="6">
      <t>ヒョウジュンチ</t>
    </rPh>
    <rPh sb="6" eb="8">
      <t>バンゴウ</t>
    </rPh>
    <phoneticPr fontId="5"/>
  </si>
  <si>
    <t>COUNTIFS(前年用途区分,INDEX(基礎データ,MATCH($B2,標準地番号,0),3),前年価格,"&gt;0")-COUNTIFS(前年用途区分,INDEX(基礎データ,MATCH($B2,標準地番号,0),3),前年変動率,"─── ")</t>
    <phoneticPr fontId="5"/>
  </si>
  <si>
    <t>同一市町順位変動</t>
    <rPh sb="0" eb="2">
      <t>ドウイツ</t>
    </rPh>
    <rPh sb="2" eb="4">
      <t>シチョウ</t>
    </rPh>
    <rPh sb="4" eb="6">
      <t>ジュンイ</t>
    </rPh>
    <rPh sb="6" eb="8">
      <t>ヘンドウ</t>
    </rPh>
    <phoneticPr fontId="5"/>
  </si>
  <si>
    <t>⇗⇘</t>
    <phoneticPr fontId="5"/>
  </si>
  <si>
    <t>大型商業施設や小学校等から程近く、利便性の面で優れ、住宅地需要は安定的である。</t>
  </si>
  <si>
    <t>人口減少、住民の高齢化の進行等から引き続き地域一帯は衰退傾向で、需要の低迷が継続</t>
  </si>
  <si>
    <t>住宅地需要は堅調だが、集客力の低下により、既成商業地域の需要は弱い。</t>
  </si>
  <si>
    <t>人口及び世帯数の減少は大きく、市内の利便性の高い住宅地に比べて選好性は劣る。</t>
  </si>
  <si>
    <t>開発許可基準の規制緩和により、周辺で住宅建築や宅地分譲等が見受けられ、一定の需要あり。</t>
  </si>
  <si>
    <t>街区が整備された利便性良好な住宅地で、地価は堅調に推移している。</t>
  </si>
  <si>
    <t>居住の快適性・利便性が優良な区画整然とした住宅地域であり、需要は堅調に推移している。</t>
  </si>
  <si>
    <t>需要はあるが、建築費の高騰により高価格帯物件は横這い傾向。</t>
  </si>
  <si>
    <t>市街地北端の既成住宅地域で、市街地の地価上昇に牽引される形で緩やかな上昇基調が継続。</t>
  </si>
  <si>
    <t>中低価格帯の住宅地需要は概ね堅調に推移するも、金利上昇、建築費高騰等による下振れを考慮。</t>
  </si>
  <si>
    <t>街路条件は劣るものの、市街地中心部との接近性が良好で、低価格帯のため需要は堅調</t>
  </si>
  <si>
    <t>市内中心部への接近性は良好で、割安感があり、一定の需要が継続。</t>
  </si>
  <si>
    <t>売り土地は増、住宅着工件数は減。需要に陰りは見られるが価格低位につき緩やかな上昇が継続</t>
  </si>
  <si>
    <t>周辺環境はやや劣るが、市街地中心部から程近く利便性の面で優れ住宅地需要は安定的である。</t>
  </si>
  <si>
    <t>建築費の高騰により、低価格帯物件の人気は高い。</t>
  </si>
  <si>
    <t>市街地北部の住宅地で価格水準等から安定的な需要があり、緩やかな上昇傾向が継続</t>
  </si>
  <si>
    <t>マンション素地の需要は堅調で、道路拡幅の影響もあり、需給はひっ迫している。</t>
  </si>
  <si>
    <t>ビジネス、インバウンド客共にコロナ前の水準に回復しつつあり、駅前商業地に対する需要は堅調</t>
  </si>
  <si>
    <t>好立地ため、オフィス及び分譲マンション用地等としての需要が見込まれる。</t>
  </si>
  <si>
    <t>公的機関や高速道路ＩＣが存する幹線道路沿線にあり、需要は安定的に推移。</t>
  </si>
  <si>
    <t>郊外の路線商業地域であり、付近に大型店舗を有し、需要は堅調に推移。</t>
  </si>
  <si>
    <t>中心部から程近く、幹線道路沿いの好立地ため、商業施設、住宅等の需要が見込まれる。</t>
  </si>
  <si>
    <t>インバウンドの観光客数は回復傾向にあり、通年型観光地を目指す投資が継続している。</t>
  </si>
  <si>
    <t>１３号沿いの開発、建築の動きあり。宣伝効果、視認性、稀少性が高い。周辺地価と比べ割安感</t>
  </si>
  <si>
    <t>周辺に大型店舗等があり、利便性の面で優れ、背後の住宅地人口も安定的、一定の需要あり。</t>
  </si>
  <si>
    <t>市街地南部の路線商業地域。背後住宅地需要も堅調で商圏人口も安定的に推移し底堅い需要が継続</t>
  </si>
  <si>
    <t>円安から工場の国内回帰もあり、工場地のやや供給不足から上昇基調にある。</t>
  </si>
  <si>
    <t>自用の工場等を主体とする工業団地で、自己業務用不動産が大半を占め、賃貸市場が未成熟で収益還元法は規範性に乏しいため。</t>
  </si>
  <si>
    <t>新産業団地の分譲価格より約２割安。インフラ整備や企業立地の進捗等による需要増が期待される</t>
  </si>
  <si>
    <t>市郊外に位置し、価格面での優位性が見られ需要は安定的に推移。</t>
  </si>
  <si>
    <t>旧市街地で選好性にやや劣るが、利便性良好で一定の需要が見られる。</t>
  </si>
  <si>
    <t>米沢北ＩＣに近い郊外の既存住宅地域であり、底堅い住宅需要が認められる。</t>
  </si>
  <si>
    <t>郊外の既成住宅地域で、特段の変動要因もなく、堅調に推移している。</t>
  </si>
  <si>
    <t>空地、空き店舗等が見られるも、近隣で取引が見られる等割安感から一定の需要が認められる。</t>
  </si>
  <si>
    <t>三友堂病院移転の影響から商業地需要は厳しい状況が続いている。</t>
  </si>
  <si>
    <t>古家付の売り物件が散見されるが、中心部にも近く更地に対する引き合いはあるため需給は均衡</t>
  </si>
  <si>
    <t>区画整然とした住宅地域で需要は底堅く、地価は安定的に推移している。</t>
  </si>
  <si>
    <t>中心部から離れた農家集落地域で衰退傾向が継続しており、需要の低迷が継続。</t>
  </si>
  <si>
    <t>自己居住目的の一般住宅や農家住宅が混在する既成集落地域で、賃貸市場が成立しておらず収益還元法は規範性に乏しいため。</t>
  </si>
  <si>
    <t>価格低位の住宅地で一定の需要あり、市内地価水準の上昇基調を考慮</t>
  </si>
  <si>
    <t>鶴岡市内でも人気の高い住宅地域で、生活利便性が高く、不動産需要は引き続き堅調である。</t>
  </si>
  <si>
    <t>旧温海町の住宅地域で、他のエリアからの転入者はなく、不動産需要は弱含みである。</t>
  </si>
  <si>
    <t>市街化調整区域内の戸建住宅用に開発された住宅地域であり、賃貸市場が成立しておらず収益還元法は規範性に乏しいため。</t>
  </si>
  <si>
    <t>温泉地入込客数の回復が見られるが、ピーク時までは至らず土地需要は低調</t>
  </si>
  <si>
    <t>店舗併用住宅及び一般住宅が混在する近隣商業地域で、自己業務用または自己居住用不動産がほとんどを占め、賃貸市場が成立しておらず収益還元法は規範性に乏しいため。</t>
  </si>
  <si>
    <t>鶴岡市内の中心商業地域であり、都心回帰の影響もあり、一定の不動産需要が見込まれる。</t>
  </si>
  <si>
    <t>周辺で建て替え等が見られ、地価は安定的に推移している。</t>
  </si>
  <si>
    <t>郊外部の低価格帯住宅地として需要は底堅く推移。</t>
  </si>
  <si>
    <t>街区整然とし国道７号背後の住宅地で相応の需要あり</t>
  </si>
  <si>
    <t>酒田市内では人気の高い区画整然とした住宅地域で、需要は堅調。</t>
  </si>
  <si>
    <t>７月の大雨による地域的な被害は比較的小さく地価への影響は軽微</t>
  </si>
  <si>
    <t>周辺嫌悪施設の影響から選好性が弱い、地価の割安感から一定の需要あり。</t>
  </si>
  <si>
    <t>沿岸部の農家集落で選好性に劣り、需要は低調となっている。</t>
  </si>
  <si>
    <t>一定の需要があり、需給は概ね均衡。周辺の取引水準は多様。</t>
  </si>
  <si>
    <t>需要、選好は弱い。取引も少なく、取引水準も安いものが多い。</t>
  </si>
  <si>
    <t>自用の一般住宅が中心であり、また、画地規模等からみても賃貸用不動産として不向きで、アパート等を目論む需要のターゲットとはならない。</t>
  </si>
  <si>
    <t>百貨店閉店により、集客力は低下し、需要は弱い。</t>
  </si>
  <si>
    <t>広域幹線である国道７号沿いの商業地で、立地的には市内商業地の中で比較的優位</t>
  </si>
  <si>
    <t>周辺取引は少ないが、市内の工業地供給は少なく、国道７号からの連絡が容易で、需要は堅調</t>
  </si>
  <si>
    <t>近傍に活気のある商業施設もあり、水産物を主とした流通業務地としての需要は堅調に推移。</t>
  </si>
  <si>
    <t>西根エリアにおいても小規模分譲地では高値での取引が見られ、既成住宅地も地価は微増</t>
  </si>
  <si>
    <t>国道から中心部に至る幹線道路沿線の地域で、長らく下落による割安感から下げ止まり</t>
  </si>
  <si>
    <t>市街地外縁部の区画整然とした住宅地域で、価格水準の割安感等から一定の需要が認められる。</t>
  </si>
  <si>
    <t>区画整理済の住環境良好な住宅地で堅調な需要が継続</t>
  </si>
  <si>
    <t>郊外の農家集落地域であり、人口減や高齢化により需要は弱い。</t>
  </si>
  <si>
    <t>人口、世帯数が減少しており、不動産業者による開発意欲が弱含み。</t>
  </si>
  <si>
    <t>空き家を利用した新店出店も見られるものの、撤退も多く、需要は下落傾向にある。</t>
  </si>
  <si>
    <t>旧来からの既存商業地域であり、選好性に劣り、商業地需要は弱い。</t>
  </si>
  <si>
    <t>大型商業施設に近い区画整然とした住宅地域であり、快適性・利便性は良好で需要は底堅い。</t>
  </si>
  <si>
    <t>市中心部に近い利便性良好な住宅地であり、需要は底堅く推移している。</t>
  </si>
  <si>
    <t>需要があるエリアだが、取引は一服感がある。高地価にあり、周辺の地価とのバランスを考慮</t>
  </si>
  <si>
    <t>市内住宅地としての選好性は劣るが、価格水準の相対的割安感から底堅い需要が継続</t>
  </si>
  <si>
    <t>イオンモールに近接していることから選好性の高いエリアであり、周辺で高額の取引も見られる。</t>
  </si>
  <si>
    <t>国道１３号に近接する背後商業地で、道の駅利用者も取り込みやすい立地で一定の需要あり</t>
  </si>
  <si>
    <t>近年国道沿いでは新規出店等の動きあり。視認性、宣伝効果高く、割安感あり、上昇余力ある</t>
  </si>
  <si>
    <t>人口の減少傾向が強く市全体の活力が低下するなか、既成住宅地の需要は依然低調。</t>
  </si>
  <si>
    <t>商圏内人口の減少、顧客の郊外店舗流出等により、既成商業地需要は依然低迷。</t>
  </si>
  <si>
    <t>区画整理がなされた郊外の住宅地域で、地価の割安感から、一定の需要が見込まれる。</t>
  </si>
  <si>
    <t>郊外部の路線商業地域で、生活利便施設が集積し、商業地需要の高い地域である。</t>
  </si>
  <si>
    <t>旧来からの既成商業地域であるが、住宅等多様な用途で利用されており、不動産需要は根強い。</t>
  </si>
  <si>
    <t>町の人口減少は継続しているが、区画整然とした住宅地への需要は底堅い。</t>
  </si>
  <si>
    <t>市街化調整区域の農家住宅地であり、変動要因は少なく、緩やかな衰退傾向が継続。</t>
  </si>
  <si>
    <t>役場庁舎が新しくなり、地元の若干の需要が見込まれるが、顧客流出により需要弱含み。</t>
  </si>
  <si>
    <t>道の駅近くの農家集落地域で、取引があまり見られず需要は低調に推移している。</t>
  </si>
  <si>
    <t>旧来からの既成住宅地であり選好性は低く、需要は弱含み。</t>
  </si>
  <si>
    <t>駅近くの既成商業地域であり、特段の変動要因は見られず、低調に推移。</t>
  </si>
  <si>
    <t>背後地の人口、世帯数は減少傾向で、取引がほとんど見られず商業地需要は低迷している。</t>
  </si>
  <si>
    <t>需要が弱く、取引件数も僅少で、市場、地域は静態的。</t>
  </si>
  <si>
    <t>町内小中学校に比較的近く一定の利便性あるも町の人口減や高齢化は一貫して進んでいる</t>
  </si>
  <si>
    <t>国道４７号経由で他県等からの利用客も見込めるが、町内は新庄市等への消費流出が進んでいる</t>
  </si>
  <si>
    <t>自用の一般住宅や農家住宅が混在する既成住宅地域であり、賃貸市場が成立しておらず収益還元法は規範性に乏しいため。</t>
  </si>
  <si>
    <t>人口・世帯数の減少等から地域の衰退傾向が続いており、新規需要は少なく需要の低迷が継続</t>
  </si>
  <si>
    <t>町内を主たる商圏とする旧来からの自用の店舗を中心とした商業地域であり、賃貸市場が成立しておらず収益還元法は規範性に乏しいため。</t>
  </si>
  <si>
    <t>区画整理等未整備の既成住宅地であり、需要は弱い。</t>
  </si>
  <si>
    <t>周辺で開発が行われるなど、人気が高い。</t>
  </si>
  <si>
    <t>人口、世帯数の減少から宅地需要は弱いが、特段の変化は見られない。</t>
  </si>
  <si>
    <t>顧客の流出傾向が継続している町中心部の繁華性は低調で、取引も僅少、需要は低調である。</t>
  </si>
  <si>
    <t>郊外部の既存住宅地域であり、人口及び世帯数の顕著な減少から、住宅地需要は限定的。</t>
  </si>
  <si>
    <t>集客力の低下により、旧来からの既成商業地域の需要は弱い。</t>
  </si>
  <si>
    <t>町内での取引は一定数あるが、取引水準は多様。地域選好は劣るが、低地価選好需要もあり</t>
  </si>
  <si>
    <t>郊外への客・選好流出は否めないが、当地域も集客、交通量があり、住宅地需要も一部あり</t>
  </si>
  <si>
    <t>山形5-18</t>
    <phoneticPr fontId="5"/>
  </si>
  <si>
    <t>東根-4</t>
    <phoneticPr fontId="5"/>
  </si>
  <si>
    <t>開発素地の稀少性は高いが、分譲在庫が多くなっており、費用高騰により開発意欲が消極化</t>
  </si>
  <si>
    <t>商住混在の路線商業地域であるが、住宅に対する需要の減退等から上昇幅はやや縮小</t>
  </si>
  <si>
    <t>地域選好レベルは中位。周辺での取引あるが、建築費、金利の上昇は軽視できない。</t>
  </si>
  <si>
    <t>郊外の路線商業地域へ顧客が流出しており、店舗地需要は低迷。住宅地価格を考慮。</t>
  </si>
  <si>
    <t>東根-4</t>
    <phoneticPr fontId="5"/>
  </si>
  <si>
    <t>山形5-18</t>
    <phoneticPr fontId="5"/>
  </si>
  <si>
    <t>町供給による住宅地であるが、中心市街から離れており需要は弱含み傾向が継続</t>
  </si>
  <si>
    <t>建築費の高騰により住宅地需要にもやや慎重な動きが見られる。</t>
  </si>
  <si>
    <t>大学病院に近く選好性の高い地域であるが、需要は落ち着いてきている。</t>
  </si>
  <si>
    <t>市西部の分譲地の需要は堅調であるが、金利上昇、建築費の高止まり等により上昇幅はやや縮小</t>
  </si>
  <si>
    <t>郊外店舗への顧客の流出は継続しているが、長らく下落による手頃感から下げ止まり</t>
  </si>
  <si>
    <t>旧来からの既成住宅地域であり、選好性が低く、不動産需要は現在も低迷している。</t>
  </si>
  <si>
    <t>区画整然とした住宅地で、芳賀地区に程近い立地から地価は強含み</t>
  </si>
  <si>
    <t>駅へと続くメイン通り沿いの商業地で、商業集積度高く需要堅調。</t>
  </si>
  <si>
    <t>需要に比して供給が少ないことを背景に、工業地の地価は安定的。市街地の住宅地需要も底堅い。</t>
  </si>
  <si>
    <t>新興住宅地に比し選好性は劣るが、古くからの住宅地域で一定の需要が認められ、地価は微増</t>
  </si>
  <si>
    <t>小関義則</t>
  </si>
  <si>
    <t>奥山幸子、奥山あつ子</t>
  </si>
  <si>
    <t>店舗、店舗併用住宅等が見られる既成商業地域</t>
  </si>
  <si>
    <t>中低価格帯の小規模住宅地需要は概ね堅調に推移するも、建築費高騰等の影響により上昇率縮小。</t>
  </si>
  <si>
    <t>高級住宅地として希少性が高く需要は底堅いが、建築費高騰等の影響により地価は横這い。</t>
  </si>
  <si>
    <t>ＩＣに近く、幹線道路背後の利便性の高い工業地は供給が少なく、土地需要は安定的。</t>
  </si>
  <si>
    <t>住宅地</t>
    <rPh sb="0" eb="3">
      <t>ジュウタクチ</t>
    </rPh>
    <phoneticPr fontId="5"/>
  </si>
  <si>
    <t>宅地見込地</t>
    <rPh sb="0" eb="2">
      <t>タクチ</t>
    </rPh>
    <rPh sb="2" eb="5">
      <t>ミコミチ</t>
    </rPh>
    <phoneticPr fontId="5"/>
  </si>
  <si>
    <t>商業地</t>
    <rPh sb="0" eb="3">
      <t>ショウギョウチ</t>
    </rPh>
    <phoneticPr fontId="5"/>
  </si>
  <si>
    <t>準工業地</t>
    <rPh sb="0" eb="4">
      <t>ジュンコウギョウチ</t>
    </rPh>
    <phoneticPr fontId="5"/>
  </si>
  <si>
    <t>工業地</t>
    <rPh sb="0" eb="3">
      <t>コウギョウチ</t>
    </rPh>
    <phoneticPr fontId="5"/>
  </si>
  <si>
    <t>山形5-18</t>
    <phoneticPr fontId="5"/>
  </si>
  <si>
    <t>東根-4</t>
  </si>
  <si>
    <t>すげさわの丘１０番２</t>
  </si>
  <si>
    <t>一般住宅が建ち並ぶ郊外の閑静な住宅地域</t>
  </si>
  <si>
    <t>遠藤仁</t>
  </si>
  <si>
    <t>鶴脛町１丁目２０５番１</t>
  </si>
  <si>
    <t>鶴脛町１－６－２２</t>
  </si>
  <si>
    <t>一般住宅が建ち並ぶ閑静な既成住宅地域</t>
  </si>
  <si>
    <t>遠藤　信光</t>
  </si>
  <si>
    <t>戸建住宅用に開発された住宅団地内に存するため、賃貸住宅が存在せず、賃貸市場が成立していない。</t>
  </si>
  <si>
    <t>駐車場の確保が困難であり、市場に見合った賃貸想定が不可である。</t>
  </si>
  <si>
    <t>城南町８番２０</t>
  </si>
  <si>
    <t>城南町８－９</t>
  </si>
  <si>
    <t>前田善光</t>
  </si>
  <si>
    <t>人口・世帯数の減少及び少子高齢化のため、住宅地需要は低調。</t>
  </si>
  <si>
    <t>農家集落かつ規制緩和除外区域内に存し、相対的な選好性は劣る</t>
  </si>
  <si>
    <t>山形駅から山形県庁・高速道路ＩＣへ至る大通り沿いで用途の多様性も見込め需要は底堅い</t>
  </si>
  <si>
    <t>人口、世帯数の減少、高齢化を反映し住宅地需要は低調に推移。</t>
  </si>
  <si>
    <t>需要堅調、取引多く、取引水準も高いものが散見。金利上昇、建築費高騰は軽視できない。</t>
  </si>
  <si>
    <t>需要は安定的に推移している品等上位の住宅地で、地価水準は高止まりで推移している。</t>
  </si>
  <si>
    <t>品等良好で選好性高い住宅地だが、高価格帯で需要者が限られることから上昇は頭打ちと思料</t>
  </si>
  <si>
    <t>マンション素地の需要は安定的であるが、そろそろ頭打ち感により、上昇幅は前年比で縮小。</t>
  </si>
  <si>
    <t>周辺で複合マンション建設計画への期待感から、高度商業地域に対する不動産需要は依然根強い。</t>
  </si>
  <si>
    <t>インターチェンジ近隣の工業地で需要は堅調に推移している。</t>
  </si>
  <si>
    <t>古くからの既成住宅地域であり、一定の需要は見込まれるものの、現状維持の状況である。</t>
  </si>
  <si>
    <t>郊外の路線商業地域への商圏移行により、中心商業地域の需要は引き続き弱含みである。</t>
  </si>
  <si>
    <t>市街地中心部とバイパスを結ぶ幹線道路沿いの商業地域であり、利便性が高く、需要は底堅い。</t>
  </si>
  <si>
    <t>街路幅員はやや狭いが、幹線道路とのアクセスは良好であり、需給バランスは概ね均衡。</t>
  </si>
  <si>
    <t>空家利用の試みが見られるが、空き店舗が多く需要は低調に推移。</t>
  </si>
  <si>
    <t>整備された既存住宅地域であり、新興住宅地域と比較して安定的な需給状態を維持して推移。</t>
  </si>
  <si>
    <t>既存商業地域の商況は低調で、商業地の需要は低調に推移しているが、割安感も生じている。</t>
  </si>
  <si>
    <t>人口及び世帯数の減少は大きいが、市内中心部の住宅地域で、生活利便性は高い。</t>
  </si>
  <si>
    <t>小中学校及び各種小売店舗に近接した利便性の高い住宅地域で需要は底堅い。</t>
  </si>
  <si>
    <t>旧来からの農家住宅地であり、地域要因の変動は微少で緩やかな衰退傾向が継続。</t>
  </si>
  <si>
    <t>町役場に近接するが、街路条件がやや劣る既成住宅地域で、選好性は低い。</t>
  </si>
  <si>
    <t>区画整理済の住宅地で学校や商業施設などの利便施設にも近く需要は堅調。地価の上昇傾向が継続</t>
  </si>
  <si>
    <t>国道沿いの商業地域であるが、商況は低調であり、顧客流出傾向も継続し、需要は低調に推移。</t>
  </si>
  <si>
    <t>農家住宅を主とした農家集落地域であり、地縁的選好性が強く、市況は低調である。</t>
  </si>
  <si>
    <t>人口減少及び高齢化により、住宅地としての需要は低迷している。</t>
  </si>
  <si>
    <t>需要が弱く、取引はほぼない。国道沿いに大型店ができ、当地域の選好は相対的に劣る。</t>
  </si>
  <si>
    <t>町中心部に位置するが、人口、世帯数の減少、高齢化を反映し住宅地需要は低調に推移。</t>
  </si>
  <si>
    <t>役場跡地の「まちなかテラス」の建設工事が来春オープンに向けて進捗しているが、需要は減少。</t>
  </si>
  <si>
    <t>少子高齢化が進み、人口減少による購買力の低下は不動産にも及び、需要は低調に推移。</t>
  </si>
  <si>
    <t>旧来からの既成住宅地域で人気は低く、需要は弱い。地価は緩慢に推移。</t>
  </si>
  <si>
    <t>小松敏一</t>
  </si>
  <si>
    <t>小松敏一　外</t>
  </si>
  <si>
    <t>ＺＡＯ　ＢＡＳＥ</t>
  </si>
  <si>
    <t>マルユウ建設株式会社</t>
  </si>
  <si>
    <t>空室</t>
  </si>
  <si>
    <t>御成町２５番２１</t>
  </si>
  <si>
    <t>店舗、事務所、医院等が多い路線商業地域</t>
  </si>
  <si>
    <t>今野聡</t>
  </si>
  <si>
    <t>今野聡・今野牧子</t>
  </si>
  <si>
    <t>地積が３００㎡未満で、駐車場・物置・排雪場所を考慮すると、経済合理的な賃貸住宅の経営が困難であるため。</t>
  </si>
  <si>
    <t>03130</t>
    <phoneticPr fontId="5"/>
  </si>
  <si>
    <t>04779</t>
    <phoneticPr fontId="5"/>
  </si>
  <si>
    <t>07416</t>
    <phoneticPr fontId="5"/>
  </si>
  <si>
    <t>04061</t>
    <phoneticPr fontId="5"/>
  </si>
  <si>
    <t>09909</t>
    <phoneticPr fontId="5"/>
  </si>
  <si>
    <t>04062</t>
    <phoneticPr fontId="5"/>
  </si>
  <si>
    <t>02899</t>
    <phoneticPr fontId="5"/>
  </si>
  <si>
    <t>市内工業地への需要は堅調。山形中央道山形ＰＡスマートＩＣ開設でアクセス向上もみられる。</t>
  </si>
  <si>
    <t>大型店を核に飲食・物販店舗が見られる商業地域。取引は少ないものの堅調な需要が継続</t>
  </si>
  <si>
    <t>街並みが古く相対的な選好性は劣るが、総額が手頃なことから需給は概ね均衡</t>
  </si>
  <si>
    <t>郊外店舗への顧客の流出は継続しているが、長らく下落による手頃感から地価は横ばいが継続</t>
  </si>
  <si>
    <t>中心市街地における再開発期待は高くその波及的影響を考慮。</t>
  </si>
  <si>
    <t>全国展開規模の業態店舗を中心に、商業集積度が高い郊外型商業地の需要は堅調に推移。</t>
  </si>
  <si>
    <t>旧来からの既成住宅地域で人気は低く、需要は弱い。</t>
  </si>
  <si>
    <t>背後地人口の減少、高齢化等から既存商業地の需要は低く、地価は下落傾向が継続</t>
  </si>
  <si>
    <t>イオンモール山形南を中心とした商業エリアに近く、住宅需要は引き続き堅調である。</t>
  </si>
  <si>
    <t>店舗の集積が進む国道７号沿いの路線商業地域であり、不動産需要は引き続き安定的である。</t>
  </si>
  <si>
    <t>市街地南部の新興分譲地より選好性は劣るが、区画整然とした住宅地域で、一定の需要あり。</t>
  </si>
  <si>
    <t>市街地の地価上昇の影響を受け、値頃感から住宅建築や宅地分譲等が見受けられ一定の需要あり。</t>
  </si>
  <si>
    <t>商住混在で多様な需要あり。背後住宅地域、他の商業地域との価格バランスでは割安感あり</t>
  </si>
  <si>
    <t>市街化調整区域内の農家住宅地域で、地域要因に変動は無く、緩やかな減退傾向が継続している。</t>
  </si>
  <si>
    <t>区画整然とした住宅地域で、比較的低廉な価格水準から需要は回復傾向。</t>
  </si>
  <si>
    <t>需要は底堅いが、金利上昇懸念や建築費の高騰等により高価格帯物件の上昇は頭打ちと思料</t>
  </si>
  <si>
    <t>準優良住宅地として上限に達した。</t>
  </si>
  <si>
    <t>市街地の地価高騰の影響を受け、郊外部で住宅建築や宅地分譲等が見受けられ、一定の需要あり。</t>
  </si>
  <si>
    <t>郊外部低価格帯の住宅地として需要は安定的だが、住宅着工の弱含みを考慮。</t>
  </si>
  <si>
    <t>品等高い住宅地として希少性が高く需要は底堅いが、建築費高騰等の影響により地価は横這い。</t>
  </si>
  <si>
    <t>繁華性の高い地域で、オフィスや分譲マンション用地としての需要が見込まれる。</t>
  </si>
  <si>
    <t>駅近くに立地し、マンション素地としての需要が高く地価はやや上昇傾向</t>
  </si>
  <si>
    <t>公的機関、高速ＩＣ近傍の幹線道路沿いに位置し、背後人口の増加期待もあり、需要は底堅い。</t>
  </si>
  <si>
    <t>路線商業地として人気は高く、背後住宅地とのバランスも考慮。</t>
  </si>
  <si>
    <t>市街地南部の路線商業地域。背後住宅地需要も堅調で背後人口も安定的に推移し底堅い需要が継続</t>
  </si>
  <si>
    <t>旧市街地で選好性にやや劣るも利便性良好で、一部新築が見られる等、需要は安定的</t>
  </si>
  <si>
    <t>幹線道路背後の既成住宅地域であるが、価格水準の割安感から一定の需要が見込まれる。</t>
  </si>
  <si>
    <t>米沢市内郊外部の既成住宅地域であるが、価格水準の割安感から一定の需要が見込まれる。</t>
  </si>
  <si>
    <t>道路拡幅事業が完了し空地であったデパート跡地に建築計画がある等、需要は安定的</t>
  </si>
  <si>
    <t>市街地南部の区画整然とした住宅地域で安定的な需要が継続</t>
  </si>
  <si>
    <t>市のさらに郊外からの転入者の受け皿的住宅地域であり価格面でも一定の需要あり</t>
  </si>
  <si>
    <t>中心部から離れた農家集落地域で需要の低迷が続いており、地域の衰退傾向が継続</t>
  </si>
  <si>
    <t>調整区域内の開発住宅団地。価格水準の割安感から低価格指向の受け皿的需要が継続</t>
  </si>
  <si>
    <t>事業者にとって選好性の高い商業地であり集積度高く需要堅調</t>
  </si>
  <si>
    <t>鶴岡市内の中心商業地域であり、地価の値頃感もあり、一定の需要が見込まれる。</t>
  </si>
  <si>
    <t>区画整理済みの住宅地で、利便性が高く、需要は安定的に推移。</t>
  </si>
  <si>
    <t>郊外の既成住宅地域で、低価格帯の住宅地として需要は安定的。</t>
  </si>
  <si>
    <t>小学校からほど近く、利便性の高い人気エリアであり、依然、住宅地需要は堅調。</t>
  </si>
  <si>
    <t>旧来からの既成住宅地域で選好性は低いが、駅に程近く需要は安定的。</t>
  </si>
  <si>
    <t>需要、取引が僅少で、空家が多い。都心通勤圏内では地価の割安感があり、下限値注視。</t>
  </si>
  <si>
    <t>需給は概ね均衡。周辺の取引水準は多様であり、一定の取引が見られる。</t>
  </si>
  <si>
    <t>需要、選好は弱く、取引が少なく、売り物件が散見。</t>
  </si>
  <si>
    <t>小・中学校やスーパー等に近く需要は底堅いが、旧来からの既成住宅地であり選好性は低下傾向。</t>
  </si>
  <si>
    <t>地域核店舗閉店の影響はあるが、高速道ＩＣとの位置関係や優良な背後地等から需要は底堅い。</t>
  </si>
  <si>
    <t>国道から中心部に至る幹線道路沿線の地域で、長らく下落による割安感から地価は横ばいが継続</t>
  </si>
  <si>
    <t>街路条件に劣るが、小学校近隣で一定の需要が認められ地価は安定的</t>
  </si>
  <si>
    <t>町並みは新しく、街区は整然としており、選好性が高いエリアであり、引き続き需要は堅調。</t>
  </si>
  <si>
    <t>農家集落地域であり、相対的な選好性は低く、地域外からの転入も見込めず、依然、需要は弱い。</t>
  </si>
  <si>
    <t>建築費高騰から素地需要は弱含んでおり、地価は下落傾向で推移</t>
  </si>
  <si>
    <t>空き店舗も見受けられる旧来からの近隣商業地域で、集客力の低下により、需要も年々減退。</t>
  </si>
  <si>
    <t>既成住宅地の需要は弱い。</t>
  </si>
  <si>
    <t>地域核店舗の閉店以降の選好性低下は否めないが、市街地全体の地価高騰波及による底上げ。</t>
  </si>
  <si>
    <t>交通量の多い幹線道路に程近く、一定の需要が見込まれる。</t>
  </si>
  <si>
    <t>市内住宅地としての選好性は高くないが、価格水準の相対的割安感から底堅い需要が継続</t>
  </si>
  <si>
    <t>東根市や天童市の大型商業施設への顧客の流出が進行し、市内中心商業地は空洞化している。</t>
  </si>
  <si>
    <t>周囲に農家住宅も見られる小規模な分譲地であり、需要は安定的である。</t>
  </si>
  <si>
    <t>ロードサイド型店舗の連たんする商業地域であるが需要は安定的である。</t>
  </si>
  <si>
    <t>赤湯地区中心部に近接する商業地域で需要は弱いながらも安定的である。</t>
  </si>
  <si>
    <t>中心商業地衰退の影響下にあり、選好性の低下傾向が継続。周辺での土地取引は低調。</t>
  </si>
  <si>
    <t>町並みがやや古くなりつつあるが、区画整然とした住宅地で、一定の需要が見込まれる。</t>
  </si>
  <si>
    <t>区画整理済の住宅地ではあるが、近傍閉鎖店舗の動向が未定であるなどマイナス要因もあり横ばい</t>
  </si>
  <si>
    <t>長期にわたる下落により価格は底値圏。近傍のホテル開業、児童動物園リニューアル等も寄与</t>
  </si>
  <si>
    <t>郊外部の住宅地であり、地域要因の変動が少なく、緩やかな衰退傾向が継続。</t>
  </si>
  <si>
    <t>一般住宅、農家住宅が建ち並ぶやや居住環境が劣る既成住宅地域で、需要は限定的である。</t>
  </si>
  <si>
    <t>近隣市への顧客流出に歯止めがかからず、町内の商業地需要は引き続き低迷している。</t>
  </si>
  <si>
    <t>人口減少及び高齢化により、需要者はほぼ地縁者に限られ、住宅地としての需要は低迷。</t>
  </si>
  <si>
    <t>人口及び世帯数の減少と高齢化が進み、新店出店等の動きもほとんどみられない。</t>
  </si>
  <si>
    <t>需要が弱く、取引もない。地域に変化がなく、人口減少を背景に地価は下落基調。</t>
  </si>
  <si>
    <t>小中学校に近い住宅地であるが、人口、世帯数の減少を反映し需要は低調に推移。</t>
  </si>
  <si>
    <t>近隣の大型商業施設からテナントが撤退する等、商況は低調で、需要も低い傾向で推移。</t>
  </si>
  <si>
    <t>商業地としての需要は低いが、立地や値頃感から住宅地としての需要も期待され一定の需要あり。</t>
  </si>
  <si>
    <t>当地域も集客、交通量があるが、他地域への選好流出は否めない。</t>
  </si>
  <si>
    <t>奥行長大</t>
  </si>
  <si>
    <t>山形市のベッドタウンとして市街地南部・東部の住宅地需要は堅調。近傍で高値取引も散見。</t>
  </si>
  <si>
    <t>上山-2</t>
    <rPh sb="0" eb="2">
      <t>カミノヤマ</t>
    </rPh>
    <phoneticPr fontId="5"/>
  </si>
  <si>
    <t xml:space="preserve">─── </t>
  </si>
  <si>
    <t>06</t>
  </si>
  <si>
    <t>00</t>
  </si>
  <si>
    <t>01</t>
  </si>
  <si>
    <t>03914</t>
  </si>
  <si>
    <t>06705</t>
  </si>
  <si>
    <t>08485</t>
  </si>
  <si>
    <t>06933</t>
  </si>
  <si>
    <t>05885</t>
  </si>
  <si>
    <t>09953</t>
  </si>
  <si>
    <t>09448</t>
  </si>
  <si>
    <t>07936</t>
  </si>
  <si>
    <t>07557</t>
  </si>
  <si>
    <t>08982</t>
  </si>
  <si>
    <t>09421</t>
  </si>
  <si>
    <t>08</t>
  </si>
  <si>
    <t>05</t>
  </si>
  <si>
    <t>09505</t>
  </si>
  <si>
    <t>03</t>
  </si>
  <si>
    <t>04</t>
  </si>
  <si>
    <t>09</t>
  </si>
  <si>
    <t>07</t>
  </si>
  <si>
    <t>04062</t>
  </si>
  <si>
    <t>09909</t>
  </si>
  <si>
    <t>04061</t>
  </si>
  <si>
    <t>02899</t>
  </si>
  <si>
    <t>規模が小さく、間口狭小であり、戸数分の駐車場等を考慮すると、経済合理的な賃貸住宅の経営が困難であるため。</t>
  </si>
  <si>
    <t>04779</t>
  </si>
  <si>
    <t>画地規模が小さく、駐車場や物置の確保を考慮すると経済合理的な賃貸経営が困難なため。</t>
  </si>
  <si>
    <t>地積が３００㎡未満で規模が小さく、駐車場等考慮すると経済合理的な賃貸住宅の経営が困難であるため。</t>
  </si>
  <si>
    <t>画地規模が小さく、建物の配置、戸数分の駐車場等を考慮すると経済合理的な賃貸住宅の経営が困難である。</t>
  </si>
  <si>
    <t>駐車場、排雪場所等を考慮すると経済合理的な賃貸住宅の経営が困難であるため。</t>
  </si>
  <si>
    <t>画地規模等からみてアパート等の賃貸用不動産は不向きであり、賃貸収益目的の需要のターゲットとはならない。</t>
  </si>
  <si>
    <t>画地規模が小さいため、駐車場や除雪場所等を考慮すると経済合理的な賃貸住宅の経営が困難である。</t>
  </si>
  <si>
    <t>駐車場及び雪捨場並びに物置の設置を考慮すると、画地規模が小さく、合理性のある賃貸経営を想定することが困難である。</t>
  </si>
  <si>
    <t>市街化調整区域内の農家住宅地域であり、アパート等の収益物件の供給が見られず、賃貸市場が成立していない。</t>
  </si>
  <si>
    <t>00</t>
    <phoneticPr fontId="5"/>
  </si>
  <si>
    <t>03</t>
    <phoneticPr fontId="5"/>
  </si>
  <si>
    <t>05</t>
    <phoneticPr fontId="5"/>
  </si>
  <si>
    <t>09</t>
    <phoneticPr fontId="5"/>
  </si>
  <si>
    <t>07557</t>
    <phoneticPr fontId="5"/>
  </si>
  <si>
    <t>09505</t>
    <phoneticPr fontId="5"/>
  </si>
  <si>
    <t>09421</t>
    <phoneticPr fontId="5"/>
  </si>
  <si>
    <t>07936</t>
    <phoneticPr fontId="5"/>
  </si>
  <si>
    <t>09448</t>
    <phoneticPr fontId="5"/>
  </si>
  <si>
    <t>05885</t>
    <phoneticPr fontId="5"/>
  </si>
  <si>
    <t>03914</t>
    <phoneticPr fontId="5"/>
  </si>
  <si>
    <t>08982</t>
    <phoneticPr fontId="5"/>
  </si>
  <si>
    <t>06705</t>
    <phoneticPr fontId="5"/>
  </si>
  <si>
    <t>06933</t>
    <phoneticPr fontId="5"/>
  </si>
  <si>
    <t>08485</t>
    <phoneticPr fontId="5"/>
  </si>
  <si>
    <t>09953</t>
    <phoneticPr fontId="5"/>
  </si>
  <si>
    <t>画地規模が小さく、駐車場や除雪場所等を考慮すると経済合理的な賃貸住宅の経営が困難である。</t>
  </si>
  <si>
    <t>郊外の高台に位置する住宅団地で需要は安定的である。</t>
  </si>
  <si>
    <t>ほぼ上限値に達し、需給はバランスしている。</t>
  </si>
  <si>
    <t>区画整然とした住宅地域であり、一定の需要が継続。</t>
  </si>
  <si>
    <t>街路条件にやや劣るが価格面での優位性が認められ需要は安定的</t>
  </si>
  <si>
    <t>街路条件が劣るものの、市内中心部への接近性が良好で、割安感から需要は堅調。</t>
  </si>
  <si>
    <t>山形市内郊外部の既成住宅地域であるが、嶋地区に近いため、住宅需要は堅調である。</t>
  </si>
  <si>
    <t>中心部に程近い既成住宅地域であり、特に大きな変動要因はなく、価格の上昇幅は縮小。</t>
  </si>
  <si>
    <t>市街地北部の住宅地で価格水準等から安定的な需要があり、緩やかな上昇基調が継続</t>
  </si>
  <si>
    <t>開発素地の需要は底堅く価格水準は上昇しているが、開発費用の動向に注視する必要がある。</t>
  </si>
  <si>
    <t>交通量、利便性、視認性が優り、需要があり、周辺取引も高い。背後住宅と比べ割安感がある。</t>
  </si>
  <si>
    <t>住宅も混在する工業地域で住宅地価格の上昇に影響を受けている。</t>
  </si>
  <si>
    <t>鶴岡市内でも人気の高い住宅地域で、生活上の利便性が高く、堅調な需要が継続。</t>
  </si>
  <si>
    <t>観光客数はピーク時まで回復せず、若い世代の流出により、環境が年々悪化し、需要は減退。</t>
  </si>
  <si>
    <t>古い区画整理済みの住宅地域であるが、駅に程近く利便性が良好で需要は安定的。</t>
  </si>
  <si>
    <t>実勢と近似しており、需給はバランスしているとし、横ばいに転換。</t>
  </si>
  <si>
    <t>区画整理済みの住宅地で、中心部に近いため利便性が高く、需要は堅調。</t>
  </si>
  <si>
    <t>生活利便施設への接近性が良好な区画整然とした住宅地で、堅調な需要が継続</t>
  </si>
  <si>
    <t>清水屋閉店後の不透明感は継続。</t>
  </si>
  <si>
    <t>旧市街に位置し、選好性はやや劣るが、利便性が高く、一定の需要が見込まれる。</t>
  </si>
  <si>
    <t>閉鎖店舗、空きビル等が散見されるなか、背後住宅地価格とは開差があり、底値感は未だない。</t>
  </si>
  <si>
    <t>既成住宅地であるが、総額的に手頃で一定の需要あり</t>
  </si>
  <si>
    <t>街区が整備された駅近くの既成住宅地で、建築費高騰も需要は堅調に推移。</t>
  </si>
  <si>
    <t>蔵王みはらしの丘や山形市の郊外型大型店舗等への顧客流出、選好性は低く、商業地需要は弱含み</t>
  </si>
  <si>
    <t>街区が整備され、商業施設への接近性に優る住宅地であり、需要は堅調に推移</t>
  </si>
  <si>
    <t>区画整理済で生活利便性良好な住宅地。人気エリアの芳賀地区にも近く堅調な需要が継続</t>
  </si>
  <si>
    <t>需要は高く、高い取引も低い取引も見られる。上昇基調であるが、建築費高騰による鈍化あり</t>
  </si>
  <si>
    <t>市街地南部の住宅地は需要超過気味だが、近時における住宅着工の弱含みを考慮。</t>
  </si>
  <si>
    <t>隣接市と比べ低廉な価格水準の区画整然とした住宅地域であり、需要は堅調に推移している。</t>
  </si>
  <si>
    <t>駅へと続くメイン通り沿いの商業地で、商業集積度高く需要堅調も地価水準的に上限に近い</t>
  </si>
  <si>
    <t>鉄道、高速道がなく、地域経済の衰退傾向が強い。住宅地需要の増加要因も希薄。</t>
  </si>
  <si>
    <t>既成商業地域の需要は弱い。</t>
  </si>
  <si>
    <t>特段の変化は見られないが、人口、世帯数の減少を反映し、宅地需要は弱い。</t>
  </si>
  <si>
    <t>街区が整然とし、居住環境は良好、特に町中心部は高値での取引も散見され、依然需要は堅調。</t>
  </si>
  <si>
    <t>沿岸部の住宅地域で、他のエリアからの転入者はなく、不動産需要は弱含みである。</t>
  </si>
  <si>
    <t>周辺で分譲マンションやホテルの新築がみられ、駅前既成商業地として一定の需要が継続</t>
  </si>
  <si>
    <t>山形駅周辺の幹線道路沿いの商業地域で、店舗、事務所需要は安定的である。</t>
  </si>
  <si>
    <t>近傍でホテルの新設が具体化。当該用地の取得価格は高額で、駅前商業地に対する需要は強い</t>
  </si>
  <si>
    <t>中心部から程近く、幹線道路沿いの好立地、店舗、店舗併用住宅等の需要が見込まれる。</t>
  </si>
  <si>
    <t>遊休不動産も多く、取引も少ないが、インバウンド効果は大きく、新規出店の動きあり</t>
  </si>
  <si>
    <t>山大病院に近く量販店等が建ち並ぶ路線商業地域。背後人口も安定的で底堅い需要が継続</t>
  </si>
  <si>
    <t>１３号沿いの開発、出店の動きあり。視認性、稀少性が高い。周辺地価と比べ割安感あり</t>
  </si>
  <si>
    <t>新産業団地の分譲価格より約２割安で値ごろ感から需要の高まりが期待される</t>
  </si>
  <si>
    <t>１００㎡台の土地が多く４万円台の取引もあるが、上限値に近づいたとして上昇率縮小。</t>
  </si>
  <si>
    <t>工業地需要は堅調。</t>
  </si>
  <si>
    <t>周辺の海鮮市場等の商況は堅調であり、観光地化に向けた投資も存し、需要は底堅い。</t>
  </si>
  <si>
    <t>統合後の中学校の位置が決定し、需要が再び高まり地価の上昇幅は拡大</t>
  </si>
  <si>
    <t>天童市内中心部に近く、生活利便性の高い住宅地域であり、住宅需要は引き続き堅調である。</t>
  </si>
  <si>
    <t>区画整理された天童市内中心部の住宅地域であり、住宅需要は引き続き堅調である。</t>
  </si>
  <si>
    <t>駅裏至近で利便性が高く需要は安定的。背後住宅地の地価高騰も少なからず影響。</t>
  </si>
  <si>
    <t>近年１３号沿いでは新規出店、開発等が活発。１３号沿いのポテンシャルの割には割安感あり</t>
  </si>
  <si>
    <t>価格水準は上限に達しつつあり、加えて建築費高騰の影響を注視する必要がある。</t>
  </si>
  <si>
    <t>商業集積度が低く、商圏も狭いことから、商業地需要は引き続き低迷している。</t>
  </si>
  <si>
    <t>区画整然とした既存住宅地で需要は安定的に推移している。</t>
  </si>
  <si>
    <t>地域再生計画は進んでいるものの、町中心部から離れた集落地域は依然需要は弱い。</t>
  </si>
  <si>
    <t>近傍アパートの敷地と比較しても画地規模が小さく、住戸数に対応した駐車スペース等の確保が難しく、経済合理的な賃貸住宅の経営が困難であるため。</t>
  </si>
  <si>
    <t>一部アパートも見られるが、第一種低層住居専用地域内に存し、法令上の規制等を考慮すると、画地規模も小さいことから、経済合理的な賃貸住宅の経営が困難であるため。</t>
  </si>
  <si>
    <t>画地規模が小さく、住戸数に対応した駐車スペース等の確保が難しく、経済合理的な賃貸住宅の経営が困難であるため。</t>
  </si>
  <si>
    <t>規模が小さく、戸数分の駐車場等を考慮すると、経済合理的な賃貸住宅の経営が困難であるため。</t>
  </si>
  <si>
    <t>地積が過少であり、住戸数に対応した駐車スペース等の確保が難しく、経済合理的な賃貸住宅の経営が困難であるため。</t>
  </si>
  <si>
    <t>戸建住宅を中心とした住宅地域で、アパート等の賃貸物件は稀であり、賃貸市場が未成熟であるほか、画地規模が３００㎡以下であるため経済合理性にみあったアパート建築が困難なため。</t>
  </si>
  <si>
    <t>近隣地域内に一部築古のアパートは存するが、戸建住宅を中心に形成された区画整理済の住宅地域であり、経済合理的な賃貸住宅の経営が困難であるため。</t>
  </si>
  <si>
    <t>自用の一般住宅が中心であり、アパート等の賃貸借需給が見られず、賃貸収益目的の需要のターゲットとはならない。</t>
  </si>
  <si>
    <t>R8休止</t>
    <rPh sb="2" eb="4">
      <t>キュウシ</t>
    </rPh>
    <phoneticPr fontId="5"/>
  </si>
  <si>
    <t>R7休止</t>
    <rPh sb="2" eb="4">
      <t>キュウシ</t>
    </rPh>
    <phoneticPr fontId="5"/>
  </si>
  <si>
    <t>低価格帯の住宅地域で、建築費が高騰していることから一定の需要が継続。</t>
  </si>
  <si>
    <t>昨年７月の大雨による地価への影響は軽微（価格帯をも考慮）、地価は緩慢推移を継続</t>
  </si>
  <si>
    <t>沿岸部の農家集落地域であり、近年取引が見受けられず、引き続き緩やかに衰退傾向が継続。</t>
  </si>
  <si>
    <t>中央地区の需要は堅調であるが、市立病院の跡地利用を注視。</t>
  </si>
  <si>
    <t>山形5-18</t>
  </si>
  <si>
    <t>標準地番号</t>
    <rPh sb="0" eb="3">
      <t>ヒョウジュンチ</t>
    </rPh>
    <rPh sb="3" eb="5">
      <t>バンゴウ</t>
    </rPh>
    <phoneticPr fontId="5"/>
  </si>
  <si>
    <t>A鑑</t>
    <rPh sb="1" eb="2">
      <t>カン</t>
    </rPh>
    <phoneticPr fontId="5"/>
  </si>
  <si>
    <t>B鑑</t>
    <rPh sb="1" eb="2">
      <t>カン</t>
    </rPh>
    <phoneticPr fontId="5"/>
  </si>
  <si>
    <t>価格確認</t>
    <rPh sb="0" eb="2">
      <t>カカク</t>
    </rPh>
    <rPh sb="2" eb="4">
      <t>カクニン</t>
    </rPh>
    <phoneticPr fontId="5"/>
  </si>
  <si>
    <t>地点数</t>
    <rPh sb="0" eb="2">
      <t>チテン</t>
    </rPh>
    <rPh sb="2" eb="3">
      <t>スウ</t>
    </rPh>
    <phoneticPr fontId="5"/>
  </si>
  <si>
    <t>同一</t>
    <rPh sb="0" eb="2">
      <t>ドウイツ</t>
    </rPh>
    <phoneticPr fontId="5"/>
  </si>
  <si>
    <t>開差</t>
    <rPh sb="0" eb="2">
      <t>カイサ</t>
    </rPh>
    <phoneticPr fontId="5"/>
  </si>
  <si>
    <t>価格全降</t>
  </si>
  <si>
    <t>変動率順位</t>
    <rPh sb="0" eb="3">
      <t>ヘンドウリツ</t>
    </rPh>
    <rPh sb="3" eb="5">
      <t>ジュンイ</t>
    </rPh>
    <phoneticPr fontId="5"/>
  </si>
  <si>
    <t>齋藤　弘美</t>
  </si>
  <si>
    <t>カラー株式会社</t>
  </si>
  <si>
    <t>武田智子</t>
  </si>
  <si>
    <t>二宮隆次、二宮久美子</t>
  </si>
  <si>
    <t>株式会社丸高</t>
  </si>
  <si>
    <t>梁瀬　浩子</t>
  </si>
  <si>
    <t>株式会社フォレストファーマシー</t>
  </si>
  <si>
    <t>今　次男</t>
  </si>
  <si>
    <t>※令和8年休止地点：山形-1・山形-5・酒田-3　　令和7年休止地点：山形-3・鶴岡-3・上山-1</t>
    <rPh sb="1" eb="3">
      <t>レイワ</t>
    </rPh>
    <rPh sb="4" eb="5">
      <t>ネン</t>
    </rPh>
    <rPh sb="5" eb="7">
      <t>キュウシ</t>
    </rPh>
    <rPh sb="7" eb="9">
      <t>チテン</t>
    </rPh>
    <rPh sb="10" eb="12">
      <t>ヤマガタ</t>
    </rPh>
    <rPh sb="15" eb="17">
      <t>ヤマガタ</t>
    </rPh>
    <rPh sb="20" eb="22">
      <t>サカタ</t>
    </rPh>
    <rPh sb="26" eb="28">
      <t>レイワ</t>
    </rPh>
    <rPh sb="29" eb="30">
      <t>ネン</t>
    </rPh>
    <rPh sb="30" eb="32">
      <t>キュウシ</t>
    </rPh>
    <rPh sb="32" eb="34">
      <t>チテン</t>
    </rPh>
    <rPh sb="35" eb="37">
      <t>ヤマガタ</t>
    </rPh>
    <rPh sb="40" eb="42">
      <t>ツルオカ</t>
    </rPh>
    <rPh sb="45" eb="47">
      <t>カミノヤマ</t>
    </rPh>
    <phoneticPr fontId="5"/>
  </si>
  <si>
    <t>※この資料は参考資料になります。データ等を転記する場合は、他の資料等と確認してから利用してください。</t>
    <rPh sb="3" eb="5">
      <t>シリョウ</t>
    </rPh>
    <rPh sb="6" eb="10">
      <t>サンコウシリョウ</t>
    </rPh>
    <rPh sb="19" eb="20">
      <t>ナド</t>
    </rPh>
    <rPh sb="21" eb="23">
      <t>テンキ</t>
    </rPh>
    <rPh sb="25" eb="27">
      <t>バアイ</t>
    </rPh>
    <rPh sb="29" eb="30">
      <t>ホカ</t>
    </rPh>
    <rPh sb="31" eb="33">
      <t>シリョウ</t>
    </rPh>
    <rPh sb="33" eb="34">
      <t>ナド</t>
    </rPh>
    <rPh sb="35" eb="37">
      <t>カクニン</t>
    </rPh>
    <rPh sb="41" eb="43">
      <t>リヨウ</t>
    </rPh>
    <phoneticPr fontId="5"/>
  </si>
  <si>
    <t>住宅地</t>
    <rPh sb="0" eb="3">
      <t>ジュウタクチ</t>
    </rPh>
    <phoneticPr fontId="5"/>
  </si>
  <si>
    <t>宅地見込地</t>
    <rPh sb="0" eb="4">
      <t>タクチミコミ</t>
    </rPh>
    <rPh sb="4" eb="5">
      <t>チ</t>
    </rPh>
    <phoneticPr fontId="5"/>
  </si>
  <si>
    <t>商業地</t>
    <rPh sb="0" eb="3">
      <t>ショウギョウチ</t>
    </rPh>
    <phoneticPr fontId="5"/>
  </si>
  <si>
    <t>工業地</t>
    <rPh sb="0" eb="3">
      <t>コウギョウチ</t>
    </rPh>
    <phoneticPr fontId="5"/>
  </si>
  <si>
    <t>前年(R7年)</t>
    <rPh sb="0" eb="2">
      <t>ゼンネン</t>
    </rPh>
    <rPh sb="5" eb="6">
      <t>ネン</t>
    </rPh>
    <phoneticPr fontId="5"/>
  </si>
  <si>
    <t>本年(R8年)</t>
    <rPh sb="0" eb="2">
      <t>ホンネン</t>
    </rPh>
    <rPh sb="5" eb="6">
      <t>ネン</t>
    </rPh>
    <phoneticPr fontId="5"/>
  </si>
  <si>
    <t>20251205時点</t>
    <rPh sb="8" eb="10">
      <t>ジテン</t>
    </rPh>
    <phoneticPr fontId="5"/>
  </si>
  <si>
    <t>自用の住宅が中心であり、アパート等の賃貸借需給が見られず、賃貸収益目的の需要のターゲットとはならない。</t>
  </si>
  <si>
    <t>（価格：円／㎡）</t>
    <rPh sb="1" eb="3">
      <t>カカク</t>
    </rPh>
    <rPh sb="4" eb="5">
      <t>エン</t>
    </rPh>
    <phoneticPr fontId="5"/>
  </si>
  <si>
    <t>(住）</t>
  </si>
  <si>
    <t>「小白川町４－２８－６」</t>
  </si>
  <si>
    <t>R8年休止</t>
  </si>
  <si>
    <t>「長町４－４－２１」</t>
  </si>
  <si>
    <t>「城西町５－８－６」</t>
  </si>
  <si>
    <t>「荒楯町１－９－１０」</t>
  </si>
  <si>
    <t>「小姓町６－４８」</t>
  </si>
  <si>
    <t>「印役町１－８－２５」</t>
  </si>
  <si>
    <t>「双月町３－１－１９」</t>
  </si>
  <si>
    <t>「深町２－７－３」</t>
  </si>
  <si>
    <t>「飯田西４－８－１０」</t>
  </si>
  <si>
    <t>「久保田３－７－３２」</t>
  </si>
  <si>
    <t>「瀬波１－１２－８」</t>
  </si>
  <si>
    <t>「宮町５－４－８」</t>
  </si>
  <si>
    <t>「富の中２－３－１０」</t>
  </si>
  <si>
    <t>「八日町１－２－５」</t>
  </si>
  <si>
    <t>「成沢西４－８－６１」</t>
  </si>
  <si>
    <t>「城南町３－４－８」</t>
  </si>
  <si>
    <t>「江俣３－１５－３６」</t>
  </si>
  <si>
    <t>「緑町４－４－３」</t>
  </si>
  <si>
    <t>「千歳１－２０－２４」</t>
  </si>
  <si>
    <t>（宅見）</t>
  </si>
  <si>
    <t>（商）</t>
  </si>
  <si>
    <t>「七日町１－２－３９」</t>
  </si>
  <si>
    <t>「城南町２－１０－３」</t>
  </si>
  <si>
    <t>「円応寺町１－２」</t>
  </si>
  <si>
    <t>「香澄町３－１－７」</t>
  </si>
  <si>
    <t>「十日町４－３－３１」</t>
  </si>
  <si>
    <t>「桜町３－２９」</t>
  </si>
  <si>
    <t>「東原町３－９－１１」</t>
  </si>
  <si>
    <t>「松波４－１１－１０」</t>
  </si>
  <si>
    <t>「若宮２－１２－２２」</t>
  </si>
  <si>
    <t>「鉄砲町１－１０－１１」</t>
  </si>
  <si>
    <t>「錦町１１－１４」</t>
  </si>
  <si>
    <t>「桜田西１－２－１２」</t>
  </si>
  <si>
    <t>「山家町２－７－８」</t>
  </si>
  <si>
    <t>「桧町４－７－２」</t>
  </si>
  <si>
    <t>「吉原１－１４－２１」</t>
  </si>
  <si>
    <t>「旅篭町１－１－１４」</t>
  </si>
  <si>
    <t>「馬見ケ崎１－１４－１１」</t>
  </si>
  <si>
    <t>（工）</t>
  </si>
  <si>
    <t>「城西３－２－７」</t>
  </si>
  <si>
    <t>「通町４－１２－４」</t>
  </si>
  <si>
    <t>「大町５－１－５８」</t>
  </si>
  <si>
    <t>「舘山５－１－５１－３」</t>
  </si>
  <si>
    <t>「門東町３－２－５８」</t>
  </si>
  <si>
    <t>「門東町２－５－２６」</t>
  </si>
  <si>
    <t>「中央７－３－１８」</t>
  </si>
  <si>
    <t>「家中新町６－４５」</t>
  </si>
  <si>
    <t>「苗津町７－５」</t>
  </si>
  <si>
    <t>「城南町８－９」</t>
  </si>
  <si>
    <t>「城北町１６－７」</t>
  </si>
  <si>
    <t>「道形町３６－６」</t>
  </si>
  <si>
    <t>「美咲町８－７」</t>
  </si>
  <si>
    <t>「末広町６－４」</t>
  </si>
  <si>
    <t>「美咲町３２－７」</t>
  </si>
  <si>
    <t>「本町１－７－５０」</t>
  </si>
  <si>
    <t>「千石町１－６－２２」</t>
  </si>
  <si>
    <t>「大宮町４－７－１０」</t>
  </si>
  <si>
    <t>「千日町１６－１４」</t>
  </si>
  <si>
    <t>「旭新町９－４」</t>
  </si>
  <si>
    <t>「若宮町１－５－１７」</t>
  </si>
  <si>
    <t>「亀ケ崎６－７－３１」</t>
  </si>
  <si>
    <t>「御成町１１－６」</t>
  </si>
  <si>
    <t>「南新町１－５－６」</t>
  </si>
  <si>
    <t>「中町２－５－３８」</t>
  </si>
  <si>
    <t>「船場町２－２－１８」</t>
  </si>
  <si>
    <t>「大町１２－１４」</t>
  </si>
  <si>
    <t>「下金沢町１３－２５」</t>
  </si>
  <si>
    <t>「小田島町６－８」</t>
  </si>
  <si>
    <t>「沖の町５－７」</t>
  </si>
  <si>
    <t>「西根１－１－１６」</t>
  </si>
  <si>
    <t>「栄町３－５」</t>
  </si>
  <si>
    <t>「本町２－１－７」</t>
  </si>
  <si>
    <t>「丸内３－１－１」</t>
  </si>
  <si>
    <t>「鶴脛町１－６－２２」</t>
  </si>
  <si>
    <t>「朝日台１－７－２４」</t>
  </si>
  <si>
    <t>「美咲町１－４－３」</t>
  </si>
  <si>
    <t>「金生西２－１６－９」</t>
  </si>
  <si>
    <t>「矢来１－５－２」</t>
  </si>
  <si>
    <t>「十日町７－２」</t>
  </si>
  <si>
    <t>「四ツ谷２－１－４６」</t>
  </si>
  <si>
    <t>「楯岡新町３－３３－６」</t>
  </si>
  <si>
    <t>「楯岡俵町９－１６」</t>
  </si>
  <si>
    <t>「楯岡十日町４－３４」</t>
  </si>
  <si>
    <t>「東町１０－１４」</t>
  </si>
  <si>
    <t>「清水町１－１２－２４」</t>
  </si>
  <si>
    <t>「久野本１－４－４１」</t>
  </si>
  <si>
    <t>「泉町１－４－２４」</t>
  </si>
  <si>
    <t>「東長岡２－４－５」</t>
  </si>
  <si>
    <t>「乱川３－１１－１４」</t>
  </si>
  <si>
    <t>「交り江５－４－１２」</t>
  </si>
  <si>
    <t>「駅西４－８－６」</t>
  </si>
  <si>
    <t>「長岡北１－１－５」</t>
  </si>
  <si>
    <t>「芳賀タウン北２－３－８」</t>
  </si>
  <si>
    <t>「桜町２－９」</t>
  </si>
  <si>
    <t>「東本町１－１５－２２」</t>
  </si>
  <si>
    <t>「駅西２－８－３２」</t>
  </si>
  <si>
    <t>「東久野本３－２－３２」</t>
  </si>
  <si>
    <t>「神町東２－９－２２」</t>
  </si>
  <si>
    <t>「鷺ノ森１－１０－１４」</t>
  </si>
  <si>
    <t>「神町北３－１５－１４」</t>
  </si>
  <si>
    <t>「さくらんぼ駅前２－９－１６」</t>
  </si>
  <si>
    <t>「中央１－６－２３」</t>
  </si>
  <si>
    <t>「さくらんぼ駅前２－１７－２０」</t>
  </si>
  <si>
    <t>「梺町１－３－７」</t>
  </si>
  <si>
    <t>「若葉町１－６－１２」</t>
  </si>
  <si>
    <t>「新町２－４－２５」</t>
  </si>
  <si>
    <t>「上町１－４－１４」</t>
  </si>
  <si>
    <t>－</t>
    <phoneticPr fontId="5"/>
  </si>
  <si>
    <t>R7年休止</t>
    <rPh sb="2" eb="3">
      <t>ネン</t>
    </rPh>
    <phoneticPr fontId="5"/>
  </si>
  <si>
    <t>「標準地番号」の前に記載されている(住)(宅見)(商)(工)は、当該標準地の用途を表しており、その用途は以下のとおりである。
　（住）･･･ 住宅地　　（宅見）・・・宅地見込地　　（商）･･･ 商業地　　（工）･･･ 工業地</t>
    <phoneticPr fontId="5"/>
  </si>
  <si>
    <t>飯塚町字日森岡１４番</t>
    <rPh sb="1" eb="2">
      <t>ツカ</t>
    </rPh>
    <phoneticPr fontId="5"/>
  </si>
  <si>
    <t>十里塚字村東山北１番３６</t>
    <rPh sb="2" eb="3">
      <t>ツカ</t>
    </rPh>
    <phoneticPr fontId="5"/>
  </si>
  <si>
    <t>椚塚字松木檀４９３番８</t>
    <rPh sb="1" eb="2">
      <t>ツカ</t>
    </rPh>
    <phoneticPr fontId="5"/>
  </si>
  <si>
    <t>大字福沢字鎌塚台１５０番６</t>
    <rPh sb="6" eb="7">
      <t>ツカ</t>
    </rPh>
    <phoneticPr fontId="5"/>
  </si>
  <si>
    <t>下山添字一里塚１６０番８</t>
    <rPh sb="6" eb="7">
      <t>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</si>
</sst>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
    <numFmt numFmtId="177" formatCode="\ @"/>
    <numFmt numFmtId="178" formatCode="#,##0&quot;円/㎡ &quot;"/>
    <numFmt numFmtId="180" formatCode="[$]ggge&quot;年&quot;m&quot;月&quot;d&quot;日&quot;;@" x16r2:formatCode16="[$-ja-JP-x-gannen]ggge&quot;年&quot;m&quot;月&quot;d&quot;日&quot;;@"/>
    <numFmt numFmtId="181" formatCode="#,##0&quot;地点&quot;"/>
    <numFmt numFmtId="182" formatCode="#,##0&quot;件&quot;"/>
    <numFmt numFmtId="184" formatCode="0.0"/>
    <numFmt numFmtId="199" formatCode="000000"/>
    <numFmt numFmtId="200" formatCode="[$-411]ggge&quot;年&quot;;@"/>
    <numFmt numFmtId="201" formatCode="[$]ggge&quot;年&quot;;@" x16r2:formatCode16="[$-ja-JP-x-gannen]ggge&quot;年&quot;;@"/>
    <numFmt numFmtId="202" formatCode="0.0%\ ;\-0.0%\ "/>
    <numFmt numFmtId="203" formatCode="0.0\ "/>
    <numFmt numFmtId="204" formatCode="#,##0_);[Red]\(#,##0\)"/>
    <numFmt numFmtId="205" formatCode="0.000000"/>
    <numFmt numFmtId="206" formatCode="0.0000"/>
    <numFmt numFmtId="207" formatCode="0.0000000"/>
    <numFmt numFmtId="209" formatCode="0_);[Red]\(0\)"/>
    <numFmt numFmtId="210" formatCode="#,##0&quot;円/㎡&quot;"/>
    <numFmt numFmtId="215" formatCode="0.0%;&quot;▲&quot;0.0%;0.0%"/>
    <numFmt numFmtId="216" formatCode="[$-411]ge&quot;年価格&quot;;@"/>
    <numFmt numFmtId="217" formatCode="[$-411]&quot;(&quot;ge\.m\.d&quot;)&quot;;@"/>
    <numFmt numFmtId="220" formatCode="#,##0_ "/>
  </numFmts>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theme="1"/>
      <name val="游ゴシック"/>
      <family val="2"/>
      <charset val="128"/>
    </font>
    <font>
      <sz val="6"/>
      <name val="游ゴシック"/>
      <family val="2"/>
      <charset val="128"/>
      <scheme val="minor"/>
    </font>
    <font>
      <sz val="10"/>
      <color theme="1"/>
      <name val="BIZ UDゴシック"/>
      <family val="3"/>
      <charset val="128"/>
    </font>
    <font>
      <sz val="10"/>
      <name val="BIZ UDゴシック"/>
      <family val="3"/>
      <charset val="128"/>
    </font>
    <font>
      <sz val="10"/>
      <color rgb="FFFF0000"/>
      <name val="BIZ UDゴシック"/>
      <family val="3"/>
      <charset val="128"/>
    </font>
    <font>
      <b/>
      <sz val="10"/>
      <color rgb="FFFF0000"/>
      <name val="BIZ UDゴシック"/>
      <family val="3"/>
      <charset val="128"/>
    </font>
    <font>
      <sz val="11"/>
      <color theme="1"/>
      <name val="BIZ UDゴシック"/>
      <family val="3"/>
      <charset val="128"/>
    </font>
    <font>
      <sz val="9"/>
      <color indexed="81"/>
      <name val="MS P ゴシック"/>
      <family val="3"/>
      <charset val="128"/>
    </font>
    <font>
      <b/>
      <sz val="11"/>
      <color rgb="FFFF0000"/>
      <name val="BIZ UDゴシック"/>
      <family val="3"/>
      <charset val="128"/>
    </font>
    <font>
      <sz val="11"/>
      <name val="ＭＳ Ｐゴシック"/>
      <family val="3"/>
      <charset val="128"/>
    </font>
    <font>
      <sz val="11"/>
      <color theme="1"/>
      <name val="游ゴシック"/>
      <family val="3"/>
      <charset val="128"/>
      <scheme val="minor"/>
    </font>
    <font>
      <sz val="10"/>
      <name val="ＭＳ Ｐゴシック"/>
      <family val="3"/>
      <charset val="128"/>
    </font>
    <font>
      <sz val="11"/>
      <color theme="1"/>
      <name val="ＭＳ Ｐゴシック"/>
      <family val="3"/>
      <charset val="128"/>
    </font>
    <font>
      <b/>
      <sz val="9"/>
      <color indexed="81"/>
      <name val="MS P ゴシック"/>
      <family val="3"/>
      <charset val="128"/>
    </font>
    <font>
      <sz val="6"/>
      <name val="ＭＳ Ｐゴシック"/>
      <family val="3"/>
      <charset val="128"/>
    </font>
    <font>
      <b/>
      <sz val="11"/>
      <color theme="1"/>
      <name val="游ゴシック"/>
      <family val="2"/>
      <charset val="128"/>
      <scheme val="minor"/>
    </font>
    <font>
      <b/>
      <sz val="10"/>
      <color theme="1"/>
      <name val="BIZ UDゴシック"/>
      <family val="3"/>
      <charset val="128"/>
    </font>
    <font>
      <b/>
      <sz val="14"/>
      <color theme="1"/>
      <name val="BIZ UDゴシック"/>
      <family val="3"/>
      <charset val="128"/>
    </font>
    <font>
      <sz val="11"/>
      <color rgb="FFFF0000"/>
      <name val="游ゴシック"/>
      <family val="2"/>
      <charset val="128"/>
      <scheme val="minor"/>
    </font>
    <font>
      <sz val="11"/>
      <color rgb="FF00B050"/>
      <name val="BIZ UDゴシック"/>
      <family val="3"/>
      <charset val="128"/>
    </font>
    <font>
      <b/>
      <sz val="16"/>
      <color theme="1"/>
      <name val="BIZ UDゴシック"/>
      <family val="3"/>
      <charset val="128"/>
    </font>
    <font>
      <sz val="11"/>
      <name val="游ゴシック"/>
      <family val="2"/>
      <charset val="128"/>
      <scheme val="minor"/>
    </font>
    <font>
      <sz val="14"/>
      <name val="ＭＳ Ｐ明朝"/>
      <family val="1"/>
      <charset val="128"/>
    </font>
    <font>
      <sz val="11"/>
      <name val="ＭＳ Ｐ明朝"/>
      <family val="1"/>
      <charset val="128"/>
    </font>
    <font>
      <sz val="10"/>
      <color theme="1"/>
      <name val="ＭＳ Ｐ明朝"/>
      <family val="1"/>
      <charset val="128"/>
    </font>
    <font>
      <b/>
      <sz val="11"/>
      <name val="ＭＳ Ｐ明朝"/>
      <family val="1"/>
      <charset val="128"/>
    </font>
    <font>
      <sz val="14"/>
      <name val="ＭＳ Ｐゴシック"/>
      <family val="3"/>
      <charset val="128"/>
    </font>
    <font>
      <sz val="11"/>
      <color theme="1"/>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92D050"/>
        <bgColor indexed="64"/>
      </patternFill>
    </fill>
    <fill>
      <patternFill patternType="solid">
        <fgColor rgb="FF00B0F0"/>
        <bgColor indexed="64"/>
      </patternFill>
    </fill>
    <fill>
      <patternFill patternType="solid">
        <fgColor rgb="FF9FFF9F"/>
        <bgColor indexed="64"/>
      </patternFill>
    </fill>
    <fill>
      <patternFill patternType="solid">
        <fgColor rgb="FF61FF61"/>
        <bgColor indexed="64"/>
      </patternFill>
    </fill>
    <fill>
      <patternFill patternType="solid">
        <fgColor theme="8" tint="0.59999389629810485"/>
        <bgColor indexed="64"/>
      </patternFill>
    </fill>
    <fill>
      <patternFill patternType="solid">
        <fgColor rgb="FFFF0000"/>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bottom/>
      <diagonal/>
    </border>
    <border>
      <left/>
      <right style="thin">
        <color auto="1"/>
      </right>
      <top style="thin">
        <color auto="1"/>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0" fontId="13" fillId="0" borderId="0"/>
    <xf numFmtId="9" fontId="13" fillId="0" borderId="0" applyFont="0" applyFill="0" applyBorder="0" applyAlignment="0" applyProtection="0"/>
  </cellStyleXfs>
  <cellXfs count="169">
    <xf numFmtId="0" fontId="0" fillId="0" borderId="0" xfId="0">
      <alignment vertical="center"/>
    </xf>
    <xf numFmtId="0" fontId="0" fillId="2" borderId="0" xfId="0" applyFill="1">
      <alignment vertical="center"/>
    </xf>
    <xf numFmtId="0" fontId="6" fillId="0" borderId="0" xfId="0" applyFont="1">
      <alignment vertical="center"/>
    </xf>
    <xf numFmtId="0" fontId="6" fillId="0" borderId="0" xfId="0" applyFont="1" applyAlignment="1">
      <alignment horizontal="center" vertical="center"/>
    </xf>
    <xf numFmtId="0" fontId="10" fillId="0" borderId="0" xfId="0" applyFont="1" applyProtection="1">
      <alignment vertical="center"/>
      <protection hidden="1"/>
    </xf>
    <xf numFmtId="0" fontId="0" fillId="4" borderId="0" xfId="0" applyFill="1">
      <alignment vertical="center"/>
    </xf>
    <xf numFmtId="184" fontId="0" fillId="0" borderId="0" xfId="0" applyNumberFormat="1">
      <alignment vertical="center"/>
    </xf>
    <xf numFmtId="199" fontId="0" fillId="0" borderId="0" xfId="0" applyNumberFormat="1">
      <alignment vertical="center"/>
    </xf>
    <xf numFmtId="0" fontId="13" fillId="0" borderId="13" xfId="0" applyFont="1" applyBorder="1">
      <alignment vertical="center"/>
    </xf>
    <xf numFmtId="0" fontId="13" fillId="0" borderId="0" xfId="0" applyFont="1">
      <alignment vertical="center"/>
    </xf>
    <xf numFmtId="199" fontId="0" fillId="0" borderId="0" xfId="0" applyNumberFormat="1" applyAlignment="1"/>
    <xf numFmtId="0" fontId="13" fillId="0" borderId="13" xfId="0" applyFont="1" applyBorder="1" applyAlignment="1"/>
    <xf numFmtId="38" fontId="15" fillId="0" borderId="4" xfId="3" applyFont="1" applyFill="1" applyBorder="1" applyAlignment="1">
      <alignment horizontal="center"/>
    </xf>
    <xf numFmtId="0" fontId="13" fillId="0" borderId="0" xfId="0" applyFont="1" applyAlignment="1"/>
    <xf numFmtId="49" fontId="0" fillId="0" borderId="0" xfId="0" applyNumberFormat="1">
      <alignment vertical="center"/>
    </xf>
    <xf numFmtId="0" fontId="0" fillId="0" borderId="1" xfId="0" applyBorder="1">
      <alignment vertical="center"/>
    </xf>
    <xf numFmtId="0" fontId="0" fillId="0" borderId="8" xfId="0" applyBorder="1">
      <alignment vertical="center"/>
    </xf>
    <xf numFmtId="184" fontId="14" fillId="0" borderId="8" xfId="3" applyNumberFormat="1" applyFont="1" applyFill="1" applyBorder="1" applyAlignment="1"/>
    <xf numFmtId="0" fontId="0" fillId="0" borderId="6" xfId="0" applyBorder="1">
      <alignment vertical="center"/>
    </xf>
    <xf numFmtId="0" fontId="0" fillId="0" borderId="15" xfId="0" applyBorder="1">
      <alignment vertical="center"/>
    </xf>
    <xf numFmtId="184" fontId="14" fillId="0" borderId="15" xfId="3" applyNumberFormat="1" applyFont="1" applyFill="1" applyBorder="1" applyAlignment="1"/>
    <xf numFmtId="0" fontId="0" fillId="0" borderId="2" xfId="0" applyBorder="1">
      <alignment vertical="center"/>
    </xf>
    <xf numFmtId="0" fontId="0" fillId="0" borderId="7" xfId="0" applyBorder="1">
      <alignment vertical="center"/>
    </xf>
    <xf numFmtId="184" fontId="14" fillId="0" borderId="7" xfId="3" applyNumberFormat="1" applyFont="1" applyFill="1" applyBorder="1" applyAlignment="1"/>
    <xf numFmtId="200" fontId="13" fillId="0" borderId="4" xfId="2" applyNumberFormat="1" applyFont="1" applyBorder="1" applyAlignment="1" applyProtection="1">
      <alignment horizontal="center" vertical="center"/>
      <protection hidden="1"/>
    </xf>
    <xf numFmtId="200" fontId="13" fillId="0" borderId="4" xfId="3" applyNumberFormat="1" applyFont="1" applyFill="1" applyBorder="1" applyAlignment="1">
      <alignment horizontal="center" vertical="center"/>
    </xf>
    <xf numFmtId="0" fontId="6" fillId="0" borderId="0" xfId="0" applyFont="1" applyProtection="1">
      <alignment vertical="center"/>
      <protection hidden="1"/>
    </xf>
    <xf numFmtId="199" fontId="0" fillId="0" borderId="0" xfId="0" applyNumberFormat="1" applyProtection="1">
      <alignment vertical="center"/>
      <protection locked="0" hidden="1"/>
    </xf>
    <xf numFmtId="0" fontId="13" fillId="0" borderId="12" xfId="0" applyFont="1" applyBorder="1" applyProtection="1">
      <alignment vertical="center"/>
      <protection hidden="1"/>
    </xf>
    <xf numFmtId="201" fontId="13" fillId="0" borderId="4" xfId="2" applyNumberFormat="1" applyFont="1" applyBorder="1" applyAlignment="1" applyProtection="1">
      <alignment horizontal="center" vertical="center"/>
      <protection hidden="1"/>
    </xf>
    <xf numFmtId="199" fontId="0" fillId="0" borderId="0" xfId="0" applyNumberFormat="1" applyAlignment="1" applyProtection="1">
      <protection hidden="1"/>
    </xf>
    <xf numFmtId="0" fontId="13" fillId="0" borderId="9" xfId="0" applyFont="1" applyBorder="1" applyAlignment="1" applyProtection="1">
      <protection hidden="1"/>
    </xf>
    <xf numFmtId="38" fontId="15" fillId="0" borderId="4" xfId="2" applyFont="1" applyBorder="1" applyAlignment="1" applyProtection="1">
      <alignment horizontal="center"/>
      <protection hidden="1"/>
    </xf>
    <xf numFmtId="0" fontId="0" fillId="0" borderId="1" xfId="0" applyBorder="1" applyProtection="1">
      <alignment vertical="center"/>
      <protection hidden="1"/>
    </xf>
    <xf numFmtId="0" fontId="0" fillId="0" borderId="16" xfId="0" applyBorder="1" applyProtection="1">
      <alignment vertical="center"/>
      <protection hidden="1"/>
    </xf>
    <xf numFmtId="184" fontId="16" fillId="0" borderId="16" xfId="2" applyNumberFormat="1" applyFont="1" applyFill="1" applyBorder="1" applyAlignment="1" applyProtection="1">
      <protection hidden="1"/>
    </xf>
    <xf numFmtId="184" fontId="16" fillId="0" borderId="16" xfId="2" applyNumberFormat="1" applyFont="1" applyFill="1" applyBorder="1" applyAlignment="1"/>
    <xf numFmtId="0" fontId="0" fillId="0" borderId="6" xfId="0" applyBorder="1" applyProtection="1">
      <alignment vertical="center"/>
      <protection hidden="1"/>
    </xf>
    <xf numFmtId="0" fontId="0" fillId="0" borderId="17" xfId="0" applyBorder="1" applyProtection="1">
      <alignment vertical="center"/>
      <protection hidden="1"/>
    </xf>
    <xf numFmtId="184" fontId="16" fillId="0" borderId="17" xfId="2" applyNumberFormat="1" applyFont="1" applyFill="1" applyBorder="1" applyAlignment="1" applyProtection="1">
      <protection hidden="1"/>
    </xf>
    <xf numFmtId="184" fontId="16" fillId="0" borderId="17" xfId="2" applyNumberFormat="1" applyFont="1" applyFill="1" applyBorder="1" applyAlignment="1"/>
    <xf numFmtId="0" fontId="0" fillId="0" borderId="2" xfId="0" applyBorder="1" applyProtection="1">
      <alignment vertical="center"/>
      <protection hidden="1"/>
    </xf>
    <xf numFmtId="0" fontId="0" fillId="0" borderId="18" xfId="0" applyBorder="1" applyProtection="1">
      <alignment vertical="center"/>
      <protection hidden="1"/>
    </xf>
    <xf numFmtId="184" fontId="16" fillId="0" borderId="18" xfId="2" applyNumberFormat="1" applyFont="1" applyFill="1" applyBorder="1" applyAlignment="1" applyProtection="1">
      <protection hidden="1"/>
    </xf>
    <xf numFmtId="184" fontId="16" fillId="0" borderId="18" xfId="2" applyNumberFormat="1" applyFont="1" applyFill="1" applyBorder="1" applyAlignment="1"/>
    <xf numFmtId="0" fontId="0" fillId="5" borderId="0" xfId="0" applyFill="1">
      <alignment vertical="center"/>
    </xf>
    <xf numFmtId="0" fontId="6" fillId="0" borderId="4" xfId="0" applyFont="1" applyBorder="1" applyAlignment="1" applyProtection="1">
      <alignment horizontal="center" vertical="center" shrinkToFit="1"/>
      <protection hidden="1"/>
    </xf>
    <xf numFmtId="0" fontId="6" fillId="0" borderId="4" xfId="0" applyFont="1" applyBorder="1" applyAlignment="1" applyProtection="1">
      <alignment vertical="center" shrinkToFit="1"/>
      <protection hidden="1"/>
    </xf>
    <xf numFmtId="0" fontId="6" fillId="3" borderId="4"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shrinkToFit="1"/>
      <protection hidden="1"/>
    </xf>
    <xf numFmtId="0" fontId="6" fillId="3" borderId="4" xfId="0" applyFont="1" applyFill="1" applyBorder="1" applyProtection="1">
      <alignment vertical="center"/>
      <protection hidden="1"/>
    </xf>
    <xf numFmtId="3" fontId="6" fillId="3" borderId="4" xfId="0" applyNumberFormat="1" applyFont="1" applyFill="1" applyBorder="1" applyAlignment="1" applyProtection="1">
      <alignment horizontal="right" vertical="center"/>
      <protection hidden="1"/>
    </xf>
    <xf numFmtId="0" fontId="6" fillId="3" borderId="4" xfId="0" applyFont="1" applyFill="1" applyBorder="1" applyAlignment="1" applyProtection="1">
      <alignment horizontal="right" vertical="center"/>
      <protection hidden="1"/>
    </xf>
    <xf numFmtId="176" fontId="6" fillId="3" borderId="4" xfId="1" applyNumberFormat="1" applyFont="1" applyFill="1" applyBorder="1" applyAlignment="1" applyProtection="1">
      <alignment horizontal="right" vertical="center"/>
      <protection hidden="1"/>
    </xf>
    <xf numFmtId="0" fontId="6" fillId="3" borderId="4" xfId="1" applyNumberFormat="1" applyFont="1" applyFill="1" applyBorder="1" applyAlignment="1" applyProtection="1">
      <alignment horizontal="right" vertical="center"/>
      <protection hidden="1"/>
    </xf>
    <xf numFmtId="38" fontId="6" fillId="3" borderId="4" xfId="2" applyFont="1" applyFill="1" applyBorder="1" applyAlignment="1" applyProtection="1">
      <alignment horizontal="right" vertical="center"/>
      <protection hidden="1"/>
    </xf>
    <xf numFmtId="184" fontId="6" fillId="3" borderId="4" xfId="0" applyNumberFormat="1" applyFont="1" applyFill="1" applyBorder="1" applyAlignment="1" applyProtection="1">
      <alignment horizontal="right" vertical="center"/>
      <protection hidden="1"/>
    </xf>
    <xf numFmtId="0" fontId="6" fillId="3" borderId="4" xfId="0" applyFont="1" applyFill="1" applyBorder="1" applyAlignment="1" applyProtection="1">
      <alignment vertical="center" shrinkToFit="1"/>
      <protection hidden="1"/>
    </xf>
    <xf numFmtId="0" fontId="6" fillId="0" borderId="0" xfId="0" applyFont="1" applyAlignment="1" applyProtection="1">
      <alignment horizontal="center" vertical="center"/>
      <protection hidden="1"/>
    </xf>
    <xf numFmtId="181" fontId="6" fillId="0" borderId="0" xfId="0" applyNumberFormat="1" applyFont="1" applyAlignment="1" applyProtection="1">
      <alignment vertical="center" shrinkToFit="1"/>
      <protection hidden="1"/>
    </xf>
    <xf numFmtId="0" fontId="22" fillId="0" borderId="0" xfId="0" applyFont="1">
      <alignment vertical="center"/>
    </xf>
    <xf numFmtId="0" fontId="6" fillId="3" borderId="0" xfId="0" applyFont="1" applyFill="1">
      <alignment vertical="center"/>
    </xf>
    <xf numFmtId="0" fontId="6" fillId="6" borderId="4" xfId="0" applyFont="1" applyFill="1" applyBorder="1">
      <alignment vertical="center"/>
    </xf>
    <xf numFmtId="0" fontId="6" fillId="0" borderId="4" xfId="0" applyFont="1" applyBorder="1">
      <alignment vertical="center"/>
    </xf>
    <xf numFmtId="0" fontId="7" fillId="0" borderId="0" xfId="0" applyFont="1">
      <alignment vertical="center"/>
    </xf>
    <xf numFmtId="207" fontId="6" fillId="6" borderId="4" xfId="0" applyNumberFormat="1" applyFont="1" applyFill="1" applyBorder="1" applyAlignment="1">
      <alignment vertical="center" shrinkToFit="1"/>
    </xf>
    <xf numFmtId="205" fontId="6" fillId="3" borderId="4" xfId="0" applyNumberFormat="1" applyFont="1" applyFill="1" applyBorder="1" applyAlignment="1" applyProtection="1">
      <alignment horizontal="right" vertical="center" shrinkToFit="1"/>
      <protection hidden="1"/>
    </xf>
    <xf numFmtId="0" fontId="6" fillId="3" borderId="4" xfId="0" applyFont="1" applyFill="1" applyBorder="1" applyAlignment="1">
      <alignment vertical="center" shrinkToFit="1"/>
    </xf>
    <xf numFmtId="0" fontId="6" fillId="6" borderId="4" xfId="0" applyFont="1" applyFill="1" applyBorder="1" applyAlignment="1">
      <alignment vertical="center" shrinkToFit="1"/>
    </xf>
    <xf numFmtId="0" fontId="6" fillId="0" borderId="4" xfId="0" applyFont="1" applyBorder="1" applyAlignment="1">
      <alignment horizontal="center" vertical="center"/>
    </xf>
    <xf numFmtId="205" fontId="6" fillId="3" borderId="4" xfId="0" applyNumberFormat="1" applyFont="1" applyFill="1" applyBorder="1" applyAlignment="1">
      <alignment horizontal="right" vertical="center" shrinkToFit="1"/>
    </xf>
    <xf numFmtId="206" fontId="6" fillId="0" borderId="0" xfId="0" applyNumberFormat="1" applyFont="1" applyAlignment="1">
      <alignment horizontal="center" vertical="center"/>
    </xf>
    <xf numFmtId="0" fontId="6" fillId="7" borderId="4" xfId="0" applyFont="1" applyFill="1" applyBorder="1" applyAlignment="1">
      <alignment vertical="center" shrinkToFit="1"/>
    </xf>
    <xf numFmtId="1" fontId="6" fillId="7" borderId="4" xfId="0" applyNumberFormat="1" applyFont="1" applyFill="1" applyBorder="1">
      <alignment vertical="center"/>
    </xf>
    <xf numFmtId="207" fontId="6" fillId="7" borderId="4" xfId="0" applyNumberFormat="1" applyFont="1" applyFill="1" applyBorder="1" applyAlignment="1">
      <alignment vertical="center" shrinkToFit="1"/>
    </xf>
    <xf numFmtId="1" fontId="6" fillId="7" borderId="4" xfId="0" applyNumberFormat="1" applyFont="1" applyFill="1" applyBorder="1" applyAlignment="1">
      <alignment horizontal="right" vertical="center"/>
    </xf>
    <xf numFmtId="207" fontId="6" fillId="7" borderId="4" xfId="0" applyNumberFormat="1" applyFont="1" applyFill="1" applyBorder="1" applyAlignment="1">
      <alignment horizontal="right" vertical="center" shrinkToFit="1"/>
    </xf>
    <xf numFmtId="0" fontId="6" fillId="7" borderId="4" xfId="0" applyFont="1" applyFill="1" applyBorder="1">
      <alignment vertical="center"/>
    </xf>
    <xf numFmtId="0" fontId="0" fillId="8" borderId="0" xfId="0" applyFill="1">
      <alignment vertical="center"/>
    </xf>
    <xf numFmtId="0" fontId="6" fillId="9" borderId="4" xfId="0" applyFont="1" applyFill="1" applyBorder="1" applyAlignment="1" applyProtection="1">
      <alignment vertical="center" shrinkToFit="1"/>
      <protection hidden="1"/>
    </xf>
    <xf numFmtId="0" fontId="6" fillId="3" borderId="4" xfId="0" applyFont="1" applyFill="1" applyBorder="1">
      <alignment vertical="center"/>
    </xf>
    <xf numFmtId="0" fontId="23" fillId="3" borderId="0" xfId="0" applyFont="1" applyFill="1" applyProtection="1">
      <alignment vertical="center"/>
      <protection hidden="1"/>
    </xf>
    <xf numFmtId="3" fontId="23" fillId="3" borderId="0" xfId="0" applyNumberFormat="1" applyFont="1" applyFill="1" applyProtection="1">
      <alignment vertical="center"/>
      <protection hidden="1"/>
    </xf>
    <xf numFmtId="176" fontId="23" fillId="3" borderId="0" xfId="0" applyNumberFormat="1" applyFont="1" applyFill="1" applyProtection="1">
      <alignment vertical="center"/>
      <protection hidden="1"/>
    </xf>
    <xf numFmtId="0" fontId="22" fillId="3" borderId="0" xfId="0" applyFont="1" applyFill="1">
      <alignment vertical="center"/>
    </xf>
    <xf numFmtId="0" fontId="6" fillId="6" borderId="4" xfId="0" applyFont="1" applyFill="1" applyBorder="1" applyProtection="1">
      <alignment vertical="center"/>
      <protection hidden="1"/>
    </xf>
    <xf numFmtId="0" fontId="7" fillId="6" borderId="4" xfId="0" applyFont="1" applyFill="1" applyBorder="1" applyProtection="1">
      <alignment vertical="center"/>
      <protection hidden="1"/>
    </xf>
    <xf numFmtId="209" fontId="0" fillId="0" borderId="0" xfId="0" applyNumberFormat="1">
      <alignment vertical="center"/>
    </xf>
    <xf numFmtId="3" fontId="8" fillId="3" borderId="4" xfId="0" applyNumberFormat="1" applyFont="1" applyFill="1" applyBorder="1" applyAlignment="1" applyProtection="1">
      <alignment horizontal="right" vertical="center"/>
      <protection hidden="1"/>
    </xf>
    <xf numFmtId="0" fontId="8" fillId="0" borderId="0" xfId="0" applyFont="1">
      <alignment vertical="center"/>
    </xf>
    <xf numFmtId="0" fontId="24" fillId="0" borderId="0" xfId="0" applyFont="1" applyAlignment="1" applyProtection="1">
      <alignment horizontal="center" vertical="center"/>
      <protection hidden="1"/>
    </xf>
    <xf numFmtId="0" fontId="20" fillId="0" borderId="23"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0" fillId="0" borderId="23" xfId="0" applyFont="1" applyBorder="1" applyAlignment="1" applyProtection="1">
      <alignment horizontal="center" vertical="center" shrinkToFit="1"/>
      <protection hidden="1"/>
    </xf>
    <xf numFmtId="177" fontId="20" fillId="0" borderId="4" xfId="0" applyNumberFormat="1" applyFont="1" applyBorder="1" applyProtection="1">
      <alignment vertical="center"/>
      <protection hidden="1"/>
    </xf>
    <xf numFmtId="178" fontId="20" fillId="0" borderId="19" xfId="0" applyNumberFormat="1" applyFont="1" applyBorder="1" applyAlignment="1" applyProtection="1">
      <alignment horizontal="right" vertical="center"/>
      <protection hidden="1"/>
    </xf>
    <xf numFmtId="202" fontId="20" fillId="0" borderId="20" xfId="0" applyNumberFormat="1" applyFont="1" applyBorder="1" applyAlignment="1" applyProtection="1">
      <alignment horizontal="right" vertical="center"/>
      <protection hidden="1"/>
    </xf>
    <xf numFmtId="203" fontId="20" fillId="0" borderId="20" xfId="0" applyNumberFormat="1" applyFont="1" applyBorder="1" applyAlignment="1" applyProtection="1">
      <alignment horizontal="right" vertical="center"/>
      <protection hidden="1"/>
    </xf>
    <xf numFmtId="0" fontId="20" fillId="0" borderId="19" xfId="0" applyFont="1" applyBorder="1" applyAlignment="1" applyProtection="1">
      <alignment horizontal="center" vertical="center"/>
      <protection hidden="1"/>
    </xf>
    <xf numFmtId="0" fontId="20" fillId="0" borderId="20" xfId="0" applyFont="1" applyBorder="1" applyAlignment="1" applyProtection="1">
      <alignment horizontal="center" vertical="center"/>
      <protection hidden="1"/>
    </xf>
    <xf numFmtId="177" fontId="20" fillId="0" borderId="0" xfId="0" applyNumberFormat="1" applyFont="1" applyProtection="1">
      <alignment vertical="center"/>
      <protection hidden="1"/>
    </xf>
    <xf numFmtId="178" fontId="20" fillId="0" borderId="0" xfId="0" applyNumberFormat="1" applyFont="1" applyAlignment="1" applyProtection="1">
      <alignment horizontal="right" vertical="center"/>
      <protection hidden="1"/>
    </xf>
    <xf numFmtId="202" fontId="20" fillId="0" borderId="0" xfId="0" applyNumberFormat="1" applyFont="1" applyAlignment="1" applyProtection="1">
      <alignment horizontal="right" vertical="center"/>
      <protection hidden="1"/>
    </xf>
    <xf numFmtId="203" fontId="20" fillId="0" borderId="0" xfId="0" applyNumberFormat="1" applyFont="1" applyAlignment="1" applyProtection="1">
      <alignment horizontal="right" vertical="center"/>
      <protection hidden="1"/>
    </xf>
    <xf numFmtId="0" fontId="20" fillId="0" borderId="0" xfId="0" applyFont="1" applyAlignment="1" applyProtection="1">
      <alignment horizontal="center" vertical="center"/>
      <protection hidden="1"/>
    </xf>
    <xf numFmtId="0" fontId="25" fillId="0" borderId="0" xfId="0" applyFont="1">
      <alignment vertical="center"/>
    </xf>
    <xf numFmtId="210" fontId="0" fillId="0" borderId="0" xfId="0" applyNumberFormat="1">
      <alignment vertical="center"/>
    </xf>
    <xf numFmtId="0" fontId="0" fillId="0" borderId="0" xfId="0" applyAlignment="1">
      <alignment horizontal="center" vertical="center"/>
    </xf>
    <xf numFmtId="176" fontId="0" fillId="0" borderId="0" xfId="1" applyNumberFormat="1" applyFont="1">
      <alignment vertical="center"/>
    </xf>
    <xf numFmtId="176" fontId="0" fillId="0" borderId="0" xfId="0" applyNumberFormat="1">
      <alignment vertical="center"/>
    </xf>
    <xf numFmtId="0" fontId="12" fillId="0" borderId="0" xfId="0" applyFont="1" applyProtection="1">
      <alignment vertical="center"/>
      <protection hidden="1"/>
    </xf>
    <xf numFmtId="0" fontId="6" fillId="0" borderId="4" xfId="0" applyFont="1" applyBorder="1" applyAlignment="1">
      <alignment horizontal="center" vertical="center" shrinkToFit="1"/>
    </xf>
    <xf numFmtId="0" fontId="9" fillId="0" borderId="4" xfId="0" applyFont="1" applyBorder="1" applyAlignment="1">
      <alignment horizontal="center" vertical="center"/>
    </xf>
    <xf numFmtId="182" fontId="9" fillId="0" borderId="4" xfId="0" applyNumberFormat="1" applyFont="1" applyBorder="1" applyAlignment="1">
      <alignment horizontal="center" vertical="center"/>
    </xf>
    <xf numFmtId="184" fontId="0" fillId="0" borderId="16" xfId="0" applyNumberFormat="1" applyBorder="1">
      <alignment vertical="center"/>
    </xf>
    <xf numFmtId="184" fontId="0" fillId="0" borderId="17" xfId="0" applyNumberFormat="1" applyBorder="1">
      <alignment vertical="center"/>
    </xf>
    <xf numFmtId="184" fontId="0" fillId="0" borderId="18" xfId="0" applyNumberFormat="1" applyBorder="1">
      <alignment vertical="center"/>
    </xf>
    <xf numFmtId="204" fontId="27" fillId="0" borderId="0" xfId="4" applyNumberFormat="1" applyFont="1" applyAlignment="1" applyProtection="1">
      <alignment vertical="center"/>
      <protection hidden="1"/>
    </xf>
    <xf numFmtId="0" fontId="27" fillId="0" borderId="0" xfId="4" applyFont="1" applyAlignment="1" applyProtection="1">
      <alignment vertical="center"/>
      <protection hidden="1"/>
    </xf>
    <xf numFmtId="0" fontId="27" fillId="0" borderId="0" xfId="4" applyFont="1" applyAlignment="1">
      <alignment vertical="center"/>
    </xf>
    <xf numFmtId="0" fontId="26" fillId="0" borderId="0" xfId="4" applyFont="1" applyAlignment="1" applyProtection="1">
      <alignment horizontal="left"/>
      <protection hidden="1"/>
    </xf>
    <xf numFmtId="0" fontId="26" fillId="0" borderId="0" xfId="4" applyFont="1" applyAlignment="1" applyProtection="1">
      <alignment horizontal="center"/>
      <protection hidden="1"/>
    </xf>
    <xf numFmtId="0" fontId="28" fillId="0" borderId="0" xfId="0" applyFont="1" applyAlignment="1" applyProtection="1">
      <alignment vertical="center" wrapText="1"/>
      <protection hidden="1"/>
    </xf>
    <xf numFmtId="0" fontId="27" fillId="0" borderId="0" xfId="4" applyFont="1" applyAlignment="1" applyProtection="1">
      <alignment horizontal="left" vertical="center"/>
      <protection hidden="1"/>
    </xf>
    <xf numFmtId="0" fontId="27" fillId="0" borderId="0" xfId="4" applyFont="1" applyAlignment="1" applyProtection="1">
      <alignment horizontal="center" vertical="center"/>
      <protection hidden="1"/>
    </xf>
    <xf numFmtId="0" fontId="27" fillId="0" borderId="0" xfId="4" applyFont="1" applyAlignment="1" applyProtection="1">
      <alignment horizontal="left"/>
      <protection hidden="1"/>
    </xf>
    <xf numFmtId="0" fontId="27" fillId="0" borderId="0" xfId="4" applyFont="1" applyProtection="1">
      <protection hidden="1"/>
    </xf>
    <xf numFmtId="0" fontId="27" fillId="0" borderId="0" xfId="4" applyFont="1" applyAlignment="1" applyProtection="1">
      <alignment vertical="center" wrapText="1"/>
      <protection hidden="1"/>
    </xf>
    <xf numFmtId="204" fontId="27" fillId="0" borderId="0" xfId="3" applyNumberFormat="1" applyFont="1" applyFill="1" applyBorder="1" applyAlignment="1" applyProtection="1">
      <alignment horizontal="center" vertical="center"/>
      <protection hidden="1"/>
    </xf>
    <xf numFmtId="216" fontId="27" fillId="0" borderId="0" xfId="3" applyNumberFormat="1" applyFont="1" applyFill="1" applyBorder="1" applyAlignment="1" applyProtection="1">
      <alignment horizontal="center" vertical="center"/>
      <protection hidden="1"/>
    </xf>
    <xf numFmtId="0" fontId="27" fillId="0" borderId="0" xfId="4" applyFont="1" applyAlignment="1" applyProtection="1">
      <alignment horizontal="center" vertical="center" wrapText="1"/>
      <protection hidden="1"/>
    </xf>
    <xf numFmtId="176" fontId="27" fillId="0" borderId="0" xfId="3" applyNumberFormat="1" applyFont="1" applyFill="1" applyBorder="1" applyAlignment="1" applyProtection="1">
      <alignment horizontal="center" vertical="center"/>
      <protection hidden="1"/>
    </xf>
    <xf numFmtId="0" fontId="27" fillId="0" borderId="0" xfId="4" applyFont="1" applyAlignment="1" applyProtection="1">
      <alignment horizontal="right" vertical="center"/>
      <protection hidden="1"/>
    </xf>
    <xf numFmtId="215" fontId="27" fillId="0" borderId="0" xfId="5" applyNumberFormat="1" applyFont="1" applyFill="1" applyBorder="1" applyAlignment="1" applyProtection="1">
      <alignment horizontal="right" vertical="center"/>
      <protection hidden="1"/>
    </xf>
    <xf numFmtId="0" fontId="27" fillId="0" borderId="0" xfId="4" applyFont="1" applyAlignment="1" applyProtection="1">
      <alignment vertical="center" wrapText="1" shrinkToFit="1"/>
      <protection hidden="1"/>
    </xf>
    <xf numFmtId="204" fontId="27" fillId="0" borderId="0" xfId="5" applyNumberFormat="1" applyFont="1" applyFill="1" applyBorder="1" applyAlignment="1" applyProtection="1">
      <alignment horizontal="right" vertical="center"/>
      <protection hidden="1"/>
    </xf>
    <xf numFmtId="176" fontId="27" fillId="0" borderId="0" xfId="5" applyNumberFormat="1" applyFont="1" applyFill="1" applyBorder="1" applyAlignment="1" applyProtection="1">
      <alignment horizontal="right" vertical="center"/>
      <protection hidden="1"/>
    </xf>
    <xf numFmtId="0" fontId="27" fillId="0" borderId="0" xfId="4" applyFont="1" applyAlignment="1" applyProtection="1">
      <alignment vertical="center" shrinkToFit="1"/>
      <protection hidden="1"/>
    </xf>
    <xf numFmtId="0" fontId="27" fillId="0" borderId="0" xfId="4" applyFont="1" applyAlignment="1" applyProtection="1">
      <alignment horizontal="center" vertical="center" shrinkToFit="1"/>
      <protection hidden="1"/>
    </xf>
    <xf numFmtId="0" fontId="27" fillId="0" borderId="0" xfId="4" applyFont="1" applyAlignment="1" applyProtection="1">
      <alignment horizontal="left" shrinkToFit="1"/>
      <protection hidden="1"/>
    </xf>
    <xf numFmtId="0" fontId="26" fillId="0" borderId="0" xfId="4" applyFont="1" applyAlignment="1" applyProtection="1">
      <alignment vertical="center"/>
      <protection hidden="1"/>
    </xf>
    <xf numFmtId="0" fontId="26" fillId="0" borderId="0" xfId="4" applyFont="1" applyAlignment="1" applyProtection="1">
      <alignment horizontal="center" vertical="center"/>
      <protection hidden="1"/>
    </xf>
    <xf numFmtId="204" fontId="29" fillId="0" borderId="0" xfId="4" applyNumberFormat="1" applyFont="1" applyAlignment="1" applyProtection="1">
      <alignment horizontal="center" vertical="center"/>
      <protection hidden="1"/>
    </xf>
    <xf numFmtId="0" fontId="29" fillId="0" borderId="0" xfId="4" applyFont="1" applyAlignment="1" applyProtection="1">
      <alignment horizontal="center" vertical="center"/>
      <protection hidden="1"/>
    </xf>
    <xf numFmtId="217" fontId="27" fillId="0" borderId="0" xfId="3" applyNumberFormat="1" applyFont="1" applyFill="1" applyBorder="1" applyAlignment="1" applyProtection="1">
      <alignment horizontal="center" vertical="center"/>
      <protection hidden="1"/>
    </xf>
    <xf numFmtId="0" fontId="27" fillId="0" borderId="0" xfId="4" applyFont="1"/>
    <xf numFmtId="0" fontId="30" fillId="0" borderId="0" xfId="4" applyFont="1" applyAlignment="1" applyProtection="1">
      <alignment vertical="center"/>
      <protection hidden="1"/>
    </xf>
    <xf numFmtId="220" fontId="27" fillId="0" borderId="0" xfId="5" applyNumberFormat="1" applyFont="1" applyFill="1" applyBorder="1" applyAlignment="1" applyProtection="1">
      <alignment horizontal="right" vertical="center"/>
      <protection hidden="1"/>
    </xf>
    <xf numFmtId="0" fontId="27" fillId="0" borderId="0" xfId="4" applyFont="1" applyAlignment="1" applyProtection="1">
      <alignment horizontal="center"/>
      <protection hidden="1"/>
    </xf>
    <xf numFmtId="0" fontId="27" fillId="0" borderId="0" xfId="4" applyFont="1" applyAlignment="1" applyProtection="1">
      <alignment horizontal="center" vertical="center"/>
      <protection hidden="1"/>
    </xf>
    <xf numFmtId="0" fontId="30" fillId="0" borderId="0" xfId="4" applyFont="1" applyAlignment="1" applyProtection="1">
      <alignment horizontal="left"/>
      <protection hidden="1"/>
    </xf>
    <xf numFmtId="0" fontId="27" fillId="0" borderId="12" xfId="4" applyFont="1" applyBorder="1" applyAlignment="1" applyProtection="1">
      <alignment horizontal="left" vertical="center" wrapText="1"/>
      <protection hidden="1"/>
    </xf>
    <xf numFmtId="0" fontId="31" fillId="0" borderId="11" xfId="0" applyFont="1" applyBorder="1" applyAlignment="1" applyProtection="1">
      <alignment vertical="center" wrapText="1"/>
      <protection hidden="1"/>
    </xf>
    <xf numFmtId="0" fontId="31" fillId="0" borderId="14" xfId="0" applyFont="1" applyBorder="1" applyAlignment="1" applyProtection="1">
      <alignment vertical="center" wrapText="1"/>
      <protection hidden="1"/>
    </xf>
    <xf numFmtId="0" fontId="31" fillId="0" borderId="9" xfId="0" applyFont="1" applyBorder="1" applyAlignment="1" applyProtection="1">
      <alignment vertical="center" wrapText="1"/>
      <protection hidden="1"/>
    </xf>
    <xf numFmtId="0" fontId="31" fillId="0" borderId="0" xfId="0" applyFont="1" applyAlignment="1" applyProtection="1">
      <alignment vertical="center" wrapText="1"/>
      <protection hidden="1"/>
    </xf>
    <xf numFmtId="0" fontId="31" fillId="0" borderId="13" xfId="0" applyFont="1" applyBorder="1" applyAlignment="1" applyProtection="1">
      <alignment vertical="center" wrapText="1"/>
      <protection hidden="1"/>
    </xf>
    <xf numFmtId="0" fontId="31" fillId="0" borderId="3" xfId="0" applyFont="1" applyBorder="1" applyAlignment="1" applyProtection="1">
      <alignment vertical="center" wrapText="1"/>
      <protection hidden="1"/>
    </xf>
    <xf numFmtId="0" fontId="31" fillId="0" borderId="10" xfId="0" applyFont="1" applyBorder="1" applyAlignment="1" applyProtection="1">
      <alignment vertical="center" wrapText="1"/>
      <protection hidden="1"/>
    </xf>
    <xf numFmtId="0" fontId="31" fillId="0" borderId="5" xfId="0" applyFont="1" applyBorder="1" applyAlignment="1" applyProtection="1">
      <alignment vertical="center" wrapText="1"/>
      <protection hidden="1"/>
    </xf>
    <xf numFmtId="204" fontId="27" fillId="0" borderId="0" xfId="3" applyNumberFormat="1" applyFont="1" applyFill="1" applyBorder="1" applyAlignment="1" applyProtection="1">
      <alignment horizontal="center" vertical="center" wrapText="1"/>
      <protection hidden="1"/>
    </xf>
    <xf numFmtId="0" fontId="20" fillId="0" borderId="0" xfId="0" applyFont="1">
      <alignment vertical="center"/>
    </xf>
    <xf numFmtId="0" fontId="19" fillId="0" borderId="0" xfId="0" applyFont="1">
      <alignment vertical="center"/>
    </xf>
    <xf numFmtId="180" fontId="20" fillId="0" borderId="0" xfId="0" applyNumberFormat="1" applyFont="1" applyAlignment="1" applyProtection="1">
      <alignment horizontal="right" vertical="center" indent="1"/>
      <protection hidden="1"/>
    </xf>
    <xf numFmtId="180" fontId="19" fillId="0" borderId="0" xfId="0" applyNumberFormat="1" applyFont="1" applyAlignment="1" applyProtection="1">
      <alignment horizontal="right" vertical="center" indent="1"/>
      <protection hidden="1"/>
    </xf>
    <xf numFmtId="0" fontId="21" fillId="0" borderId="0" xfId="0" applyFont="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22" xfId="0" applyFont="1" applyBorder="1" applyAlignment="1" applyProtection="1">
      <alignment horizontal="center" vertical="center"/>
      <protection hidden="1"/>
    </xf>
    <xf numFmtId="0" fontId="20" fillId="0" borderId="4" xfId="0" applyFont="1" applyBorder="1" applyAlignment="1" applyProtection="1">
      <alignment horizontal="center" vertical="center"/>
      <protection hidden="1"/>
    </xf>
  </cellXfs>
  <cellStyles count="6">
    <cellStyle name="パーセント" xfId="1" builtinId="5"/>
    <cellStyle name="パーセント 2" xfId="5" xr:uid="{AB284A1D-CB0D-4500-A8CA-1ED9E65BEEB8}"/>
    <cellStyle name="桁区切り" xfId="2" builtinId="6"/>
    <cellStyle name="桁区切り 2" xfId="3" xr:uid="{6C9D8A4B-D93E-45CA-9BAA-D6F506C693DC}"/>
    <cellStyle name="標準" xfId="0" builtinId="0"/>
    <cellStyle name="標準 2" xfId="4" xr:uid="{4B5B654B-2B6A-4122-ACC6-72D6FEC6D03A}"/>
  </cellStyles>
  <dxfs count="5">
    <dxf>
      <font>
        <color rgb="FF0070C0"/>
      </font>
      <fill>
        <patternFill>
          <bgColor theme="8" tint="0.79998168889431442"/>
        </patternFill>
      </fill>
    </dxf>
    <dxf>
      <font>
        <color rgb="FFFF0000"/>
      </font>
      <fill>
        <patternFill>
          <bgColor rgb="FFFFC7CE"/>
        </patternFill>
      </fill>
    </dxf>
    <dxf>
      <fill>
        <patternFill patternType="none">
          <bgColor auto="1"/>
        </patternFill>
      </fill>
    </dxf>
    <dxf>
      <font>
        <color rgb="FF0070C0"/>
      </font>
      <fill>
        <patternFill>
          <bgColor rgb="FFBDFFFF"/>
        </patternFill>
      </fill>
    </dxf>
    <dxf>
      <font>
        <color rgb="FFFF0000"/>
      </font>
      <fill>
        <patternFill>
          <bgColor rgb="FFFFEBFF"/>
        </patternFill>
      </fill>
    </dxf>
  </dxfs>
  <tableStyles count="0" defaultTableStyle="TableStyleMedium2" defaultPivotStyle="PivotStyleLight16"/>
  <colors>
    <mruColors>
      <color rgb="FFE5FFFF"/>
      <color rgb="FFC6FFFE"/>
      <color rgb="FFD9F5FF"/>
      <color rgb="FFC1EFFF"/>
      <color rgb="FFFFD1FF"/>
      <color rgb="FFFFDDFF"/>
      <color rgb="FFAFEAFF"/>
      <color rgb="FFFFE5FF"/>
      <color rgb="FF7DFFFC"/>
      <color rgb="FF61F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8223-41A7-47D9-8C7D-344797FC03CB}">
  <sheetPr codeName="Sheet5">
    <tabColor theme="9" tint="0.39997558519241921"/>
  </sheetPr>
  <dimension ref="A1:BC254"/>
  <sheetViews>
    <sheetView showRowColHeaders="0" workbookViewId="0">
      <pane xSplit="3" ySplit="2" topLeftCell="AL3" activePane="bottomRight" state="frozen"/>
      <selection activeCell="B1" sqref="B1"/>
      <selection pane="topRight" activeCell="D1" sqref="D1"/>
      <selection pane="bottomLeft" activeCell="B3" sqref="B3"/>
      <selection pane="bottomRight" activeCell="AR12" sqref="AR12"/>
    </sheetView>
  </sheetViews>
  <sheetFormatPr defaultRowHeight="18.75" outlineLevelCol="1"/>
  <cols>
    <col min="1" max="1" width="10.5" hidden="1" customWidth="1"/>
    <col min="2" max="2" width="28" customWidth="1"/>
    <col min="3" max="3" width="11" bestFit="1" customWidth="1"/>
    <col min="4" max="17" width="9.125" hidden="1" customWidth="1" outlineLevel="1"/>
    <col min="18" max="18" width="9" hidden="1" customWidth="1" outlineLevel="1"/>
    <col min="19" max="26" width="8.125" hidden="1" customWidth="1" outlineLevel="1"/>
    <col min="27" max="37" width="9.125" hidden="1" customWidth="1" outlineLevel="1"/>
    <col min="38" max="38" width="9.125" bestFit="1" customWidth="1" collapsed="1"/>
    <col min="39" max="48" width="9.125" bestFit="1" customWidth="1"/>
    <col min="49" max="54" width="8.125" bestFit="1" customWidth="1"/>
    <col min="256" max="256" width="0" hidden="1" customWidth="1"/>
    <col min="257" max="257" width="28" customWidth="1"/>
    <col min="258" max="258" width="7.125" customWidth="1"/>
    <col min="259" max="272" width="9.125" bestFit="1" customWidth="1"/>
    <col min="274" max="281" width="8.125" bestFit="1" customWidth="1"/>
    <col min="282" max="303" width="9.125" bestFit="1" customWidth="1"/>
    <col min="304" max="308" width="8.125" bestFit="1" customWidth="1"/>
    <col min="512" max="512" width="0" hidden="1" customWidth="1"/>
    <col min="513" max="513" width="28" customWidth="1"/>
    <col min="514" max="514" width="7.125" customWidth="1"/>
    <col min="515" max="528" width="9.125" bestFit="1" customWidth="1"/>
    <col min="530" max="537" width="8.125" bestFit="1" customWidth="1"/>
    <col min="538" max="559" width="9.125" bestFit="1" customWidth="1"/>
    <col min="560" max="564" width="8.125" bestFit="1" customWidth="1"/>
    <col min="768" max="768" width="0" hidden="1" customWidth="1"/>
    <col min="769" max="769" width="28" customWidth="1"/>
    <col min="770" max="770" width="7.125" customWidth="1"/>
    <col min="771" max="784" width="9.125" bestFit="1" customWidth="1"/>
    <col min="786" max="793" width="8.125" bestFit="1" customWidth="1"/>
    <col min="794" max="815" width="9.125" bestFit="1" customWidth="1"/>
    <col min="816" max="820" width="8.125" bestFit="1" customWidth="1"/>
    <col min="1024" max="1024" width="0" hidden="1" customWidth="1"/>
    <col min="1025" max="1025" width="28" customWidth="1"/>
    <col min="1026" max="1026" width="7.125" customWidth="1"/>
    <col min="1027" max="1040" width="9.125" bestFit="1" customWidth="1"/>
    <col min="1042" max="1049" width="8.125" bestFit="1" customWidth="1"/>
    <col min="1050" max="1071" width="9.125" bestFit="1" customWidth="1"/>
    <col min="1072" max="1076" width="8.125" bestFit="1" customWidth="1"/>
    <col min="1280" max="1280" width="0" hidden="1" customWidth="1"/>
    <col min="1281" max="1281" width="28" customWidth="1"/>
    <col min="1282" max="1282" width="7.125" customWidth="1"/>
    <col min="1283" max="1296" width="9.125" bestFit="1" customWidth="1"/>
    <col min="1298" max="1305" width="8.125" bestFit="1" customWidth="1"/>
    <col min="1306" max="1327" width="9.125" bestFit="1" customWidth="1"/>
    <col min="1328" max="1332" width="8.125" bestFit="1" customWidth="1"/>
    <col min="1536" max="1536" width="0" hidden="1" customWidth="1"/>
    <col min="1537" max="1537" width="28" customWidth="1"/>
    <col min="1538" max="1538" width="7.125" customWidth="1"/>
    <col min="1539" max="1552" width="9.125" bestFit="1" customWidth="1"/>
    <col min="1554" max="1561" width="8.125" bestFit="1" customWidth="1"/>
    <col min="1562" max="1583" width="9.125" bestFit="1" customWidth="1"/>
    <col min="1584" max="1588" width="8.125" bestFit="1" customWidth="1"/>
    <col min="1792" max="1792" width="0" hidden="1" customWidth="1"/>
    <col min="1793" max="1793" width="28" customWidth="1"/>
    <col min="1794" max="1794" width="7.125" customWidth="1"/>
    <col min="1795" max="1808" width="9.125" bestFit="1" customWidth="1"/>
    <col min="1810" max="1817" width="8.125" bestFit="1" customWidth="1"/>
    <col min="1818" max="1839" width="9.125" bestFit="1" customWidth="1"/>
    <col min="1840" max="1844" width="8.125" bestFit="1" customWidth="1"/>
    <col min="2048" max="2048" width="0" hidden="1" customWidth="1"/>
    <col min="2049" max="2049" width="28" customWidth="1"/>
    <col min="2050" max="2050" width="7.125" customWidth="1"/>
    <col min="2051" max="2064" width="9.125" bestFit="1" customWidth="1"/>
    <col min="2066" max="2073" width="8.125" bestFit="1" customWidth="1"/>
    <col min="2074" max="2095" width="9.125" bestFit="1" customWidth="1"/>
    <col min="2096" max="2100" width="8.125" bestFit="1" customWidth="1"/>
    <col min="2304" max="2304" width="0" hidden="1" customWidth="1"/>
    <col min="2305" max="2305" width="28" customWidth="1"/>
    <col min="2306" max="2306" width="7.125" customWidth="1"/>
    <col min="2307" max="2320" width="9.125" bestFit="1" customWidth="1"/>
    <col min="2322" max="2329" width="8.125" bestFit="1" customWidth="1"/>
    <col min="2330" max="2351" width="9.125" bestFit="1" customWidth="1"/>
    <col min="2352" max="2356" width="8.125" bestFit="1" customWidth="1"/>
    <col min="2560" max="2560" width="0" hidden="1" customWidth="1"/>
    <col min="2561" max="2561" width="28" customWidth="1"/>
    <col min="2562" max="2562" width="7.125" customWidth="1"/>
    <col min="2563" max="2576" width="9.125" bestFit="1" customWidth="1"/>
    <col min="2578" max="2585" width="8.125" bestFit="1" customWidth="1"/>
    <col min="2586" max="2607" width="9.125" bestFit="1" customWidth="1"/>
    <col min="2608" max="2612" width="8.125" bestFit="1" customWidth="1"/>
    <col min="2816" max="2816" width="0" hidden="1" customWidth="1"/>
    <col min="2817" max="2817" width="28" customWidth="1"/>
    <col min="2818" max="2818" width="7.125" customWidth="1"/>
    <col min="2819" max="2832" width="9.125" bestFit="1" customWidth="1"/>
    <col min="2834" max="2841" width="8.125" bestFit="1" customWidth="1"/>
    <col min="2842" max="2863" width="9.125" bestFit="1" customWidth="1"/>
    <col min="2864" max="2868" width="8.125" bestFit="1" customWidth="1"/>
    <col min="3072" max="3072" width="0" hidden="1" customWidth="1"/>
    <col min="3073" max="3073" width="28" customWidth="1"/>
    <col min="3074" max="3074" width="7.125" customWidth="1"/>
    <col min="3075" max="3088" width="9.125" bestFit="1" customWidth="1"/>
    <col min="3090" max="3097" width="8.125" bestFit="1" customWidth="1"/>
    <col min="3098" max="3119" width="9.125" bestFit="1" customWidth="1"/>
    <col min="3120" max="3124" width="8.125" bestFit="1" customWidth="1"/>
    <col min="3328" max="3328" width="0" hidden="1" customWidth="1"/>
    <col min="3329" max="3329" width="28" customWidth="1"/>
    <col min="3330" max="3330" width="7.125" customWidth="1"/>
    <col min="3331" max="3344" width="9.125" bestFit="1" customWidth="1"/>
    <col min="3346" max="3353" width="8.125" bestFit="1" customWidth="1"/>
    <col min="3354" max="3375" width="9.125" bestFit="1" customWidth="1"/>
    <col min="3376" max="3380" width="8.125" bestFit="1" customWidth="1"/>
    <col min="3584" max="3584" width="0" hidden="1" customWidth="1"/>
    <col min="3585" max="3585" width="28" customWidth="1"/>
    <col min="3586" max="3586" width="7.125" customWidth="1"/>
    <col min="3587" max="3600" width="9.125" bestFit="1" customWidth="1"/>
    <col min="3602" max="3609" width="8.125" bestFit="1" customWidth="1"/>
    <col min="3610" max="3631" width="9.125" bestFit="1" customWidth="1"/>
    <col min="3632" max="3636" width="8.125" bestFit="1" customWidth="1"/>
    <col min="3840" max="3840" width="0" hidden="1" customWidth="1"/>
    <col min="3841" max="3841" width="28" customWidth="1"/>
    <col min="3842" max="3842" width="7.125" customWidth="1"/>
    <col min="3843" max="3856" width="9.125" bestFit="1" customWidth="1"/>
    <col min="3858" max="3865" width="8.125" bestFit="1" customWidth="1"/>
    <col min="3866" max="3887" width="9.125" bestFit="1" customWidth="1"/>
    <col min="3888" max="3892" width="8.125" bestFit="1" customWidth="1"/>
    <col min="4096" max="4096" width="0" hidden="1" customWidth="1"/>
    <col min="4097" max="4097" width="28" customWidth="1"/>
    <col min="4098" max="4098" width="7.125" customWidth="1"/>
    <col min="4099" max="4112" width="9.125" bestFit="1" customWidth="1"/>
    <col min="4114" max="4121" width="8.125" bestFit="1" customWidth="1"/>
    <col min="4122" max="4143" width="9.125" bestFit="1" customWidth="1"/>
    <col min="4144" max="4148" width="8.125" bestFit="1" customWidth="1"/>
    <col min="4352" max="4352" width="0" hidden="1" customWidth="1"/>
    <col min="4353" max="4353" width="28" customWidth="1"/>
    <col min="4354" max="4354" width="7.125" customWidth="1"/>
    <col min="4355" max="4368" width="9.125" bestFit="1" customWidth="1"/>
    <col min="4370" max="4377" width="8.125" bestFit="1" customWidth="1"/>
    <col min="4378" max="4399" width="9.125" bestFit="1" customWidth="1"/>
    <col min="4400" max="4404" width="8.125" bestFit="1" customWidth="1"/>
    <col min="4608" max="4608" width="0" hidden="1" customWidth="1"/>
    <col min="4609" max="4609" width="28" customWidth="1"/>
    <col min="4610" max="4610" width="7.125" customWidth="1"/>
    <col min="4611" max="4624" width="9.125" bestFit="1" customWidth="1"/>
    <col min="4626" max="4633" width="8.125" bestFit="1" customWidth="1"/>
    <col min="4634" max="4655" width="9.125" bestFit="1" customWidth="1"/>
    <col min="4656" max="4660" width="8.125" bestFit="1" customWidth="1"/>
    <col min="4864" max="4864" width="0" hidden="1" customWidth="1"/>
    <col min="4865" max="4865" width="28" customWidth="1"/>
    <col min="4866" max="4866" width="7.125" customWidth="1"/>
    <col min="4867" max="4880" width="9.125" bestFit="1" customWidth="1"/>
    <col min="4882" max="4889" width="8.125" bestFit="1" customWidth="1"/>
    <col min="4890" max="4911" width="9.125" bestFit="1" customWidth="1"/>
    <col min="4912" max="4916" width="8.125" bestFit="1" customWidth="1"/>
    <col min="5120" max="5120" width="0" hidden="1" customWidth="1"/>
    <col min="5121" max="5121" width="28" customWidth="1"/>
    <col min="5122" max="5122" width="7.125" customWidth="1"/>
    <col min="5123" max="5136" width="9.125" bestFit="1" customWidth="1"/>
    <col min="5138" max="5145" width="8.125" bestFit="1" customWidth="1"/>
    <col min="5146" max="5167" width="9.125" bestFit="1" customWidth="1"/>
    <col min="5168" max="5172" width="8.125" bestFit="1" customWidth="1"/>
    <col min="5376" max="5376" width="0" hidden="1" customWidth="1"/>
    <col min="5377" max="5377" width="28" customWidth="1"/>
    <col min="5378" max="5378" width="7.125" customWidth="1"/>
    <col min="5379" max="5392" width="9.125" bestFit="1" customWidth="1"/>
    <col min="5394" max="5401" width="8.125" bestFit="1" customWidth="1"/>
    <col min="5402" max="5423" width="9.125" bestFit="1" customWidth="1"/>
    <col min="5424" max="5428" width="8.125" bestFit="1" customWidth="1"/>
    <col min="5632" max="5632" width="0" hidden="1" customWidth="1"/>
    <col min="5633" max="5633" width="28" customWidth="1"/>
    <col min="5634" max="5634" width="7.125" customWidth="1"/>
    <col min="5635" max="5648" width="9.125" bestFit="1" customWidth="1"/>
    <col min="5650" max="5657" width="8.125" bestFit="1" customWidth="1"/>
    <col min="5658" max="5679" width="9.125" bestFit="1" customWidth="1"/>
    <col min="5680" max="5684" width="8.125" bestFit="1" customWidth="1"/>
    <col min="5888" max="5888" width="0" hidden="1" customWidth="1"/>
    <col min="5889" max="5889" width="28" customWidth="1"/>
    <col min="5890" max="5890" width="7.125" customWidth="1"/>
    <col min="5891" max="5904" width="9.125" bestFit="1" customWidth="1"/>
    <col min="5906" max="5913" width="8.125" bestFit="1" customWidth="1"/>
    <col min="5914" max="5935" width="9.125" bestFit="1" customWidth="1"/>
    <col min="5936" max="5940" width="8.125" bestFit="1" customWidth="1"/>
    <col min="6144" max="6144" width="0" hidden="1" customWidth="1"/>
    <col min="6145" max="6145" width="28" customWidth="1"/>
    <col min="6146" max="6146" width="7.125" customWidth="1"/>
    <col min="6147" max="6160" width="9.125" bestFit="1" customWidth="1"/>
    <col min="6162" max="6169" width="8.125" bestFit="1" customWidth="1"/>
    <col min="6170" max="6191" width="9.125" bestFit="1" customWidth="1"/>
    <col min="6192" max="6196" width="8.125" bestFit="1" customWidth="1"/>
    <col min="6400" max="6400" width="0" hidden="1" customWidth="1"/>
    <col min="6401" max="6401" width="28" customWidth="1"/>
    <col min="6402" max="6402" width="7.125" customWidth="1"/>
    <col min="6403" max="6416" width="9.125" bestFit="1" customWidth="1"/>
    <col min="6418" max="6425" width="8.125" bestFit="1" customWidth="1"/>
    <col min="6426" max="6447" width="9.125" bestFit="1" customWidth="1"/>
    <col min="6448" max="6452" width="8.125" bestFit="1" customWidth="1"/>
    <col min="6656" max="6656" width="0" hidden="1" customWidth="1"/>
    <col min="6657" max="6657" width="28" customWidth="1"/>
    <col min="6658" max="6658" width="7.125" customWidth="1"/>
    <col min="6659" max="6672" width="9.125" bestFit="1" customWidth="1"/>
    <col min="6674" max="6681" width="8.125" bestFit="1" customWidth="1"/>
    <col min="6682" max="6703" width="9.125" bestFit="1" customWidth="1"/>
    <col min="6704" max="6708" width="8.125" bestFit="1" customWidth="1"/>
    <col min="6912" max="6912" width="0" hidden="1" customWidth="1"/>
    <col min="6913" max="6913" width="28" customWidth="1"/>
    <col min="6914" max="6914" width="7.125" customWidth="1"/>
    <col min="6915" max="6928" width="9.125" bestFit="1" customWidth="1"/>
    <col min="6930" max="6937" width="8.125" bestFit="1" customWidth="1"/>
    <col min="6938" max="6959" width="9.125" bestFit="1" customWidth="1"/>
    <col min="6960" max="6964" width="8.125" bestFit="1" customWidth="1"/>
    <col min="7168" max="7168" width="0" hidden="1" customWidth="1"/>
    <col min="7169" max="7169" width="28" customWidth="1"/>
    <col min="7170" max="7170" width="7.125" customWidth="1"/>
    <col min="7171" max="7184" width="9.125" bestFit="1" customWidth="1"/>
    <col min="7186" max="7193" width="8.125" bestFit="1" customWidth="1"/>
    <col min="7194" max="7215" width="9.125" bestFit="1" customWidth="1"/>
    <col min="7216" max="7220" width="8.125" bestFit="1" customWidth="1"/>
    <col min="7424" max="7424" width="0" hidden="1" customWidth="1"/>
    <col min="7425" max="7425" width="28" customWidth="1"/>
    <col min="7426" max="7426" width="7.125" customWidth="1"/>
    <col min="7427" max="7440" width="9.125" bestFit="1" customWidth="1"/>
    <col min="7442" max="7449" width="8.125" bestFit="1" customWidth="1"/>
    <col min="7450" max="7471" width="9.125" bestFit="1" customWidth="1"/>
    <col min="7472" max="7476" width="8.125" bestFit="1" customWidth="1"/>
    <col min="7680" max="7680" width="0" hidden="1" customWidth="1"/>
    <col min="7681" max="7681" width="28" customWidth="1"/>
    <col min="7682" max="7682" width="7.125" customWidth="1"/>
    <col min="7683" max="7696" width="9.125" bestFit="1" customWidth="1"/>
    <col min="7698" max="7705" width="8.125" bestFit="1" customWidth="1"/>
    <col min="7706" max="7727" width="9.125" bestFit="1" customWidth="1"/>
    <col min="7728" max="7732" width="8.125" bestFit="1" customWidth="1"/>
    <col min="7936" max="7936" width="0" hidden="1" customWidth="1"/>
    <col min="7937" max="7937" width="28" customWidth="1"/>
    <col min="7938" max="7938" width="7.125" customWidth="1"/>
    <col min="7939" max="7952" width="9.125" bestFit="1" customWidth="1"/>
    <col min="7954" max="7961" width="8.125" bestFit="1" customWidth="1"/>
    <col min="7962" max="7983" width="9.125" bestFit="1" customWidth="1"/>
    <col min="7984" max="7988" width="8.125" bestFit="1" customWidth="1"/>
    <col min="8192" max="8192" width="0" hidden="1" customWidth="1"/>
    <col min="8193" max="8193" width="28" customWidth="1"/>
    <col min="8194" max="8194" width="7.125" customWidth="1"/>
    <col min="8195" max="8208" width="9.125" bestFit="1" customWidth="1"/>
    <col min="8210" max="8217" width="8.125" bestFit="1" customWidth="1"/>
    <col min="8218" max="8239" width="9.125" bestFit="1" customWidth="1"/>
    <col min="8240" max="8244" width="8.125" bestFit="1" customWidth="1"/>
    <col min="8448" max="8448" width="0" hidden="1" customWidth="1"/>
    <col min="8449" max="8449" width="28" customWidth="1"/>
    <col min="8450" max="8450" width="7.125" customWidth="1"/>
    <col min="8451" max="8464" width="9.125" bestFit="1" customWidth="1"/>
    <col min="8466" max="8473" width="8.125" bestFit="1" customWidth="1"/>
    <col min="8474" max="8495" width="9.125" bestFit="1" customWidth="1"/>
    <col min="8496" max="8500" width="8.125" bestFit="1" customWidth="1"/>
    <col min="8704" max="8704" width="0" hidden="1" customWidth="1"/>
    <col min="8705" max="8705" width="28" customWidth="1"/>
    <col min="8706" max="8706" width="7.125" customWidth="1"/>
    <col min="8707" max="8720" width="9.125" bestFit="1" customWidth="1"/>
    <col min="8722" max="8729" width="8.125" bestFit="1" customWidth="1"/>
    <col min="8730" max="8751" width="9.125" bestFit="1" customWidth="1"/>
    <col min="8752" max="8756" width="8.125" bestFit="1" customWidth="1"/>
    <col min="8960" max="8960" width="0" hidden="1" customWidth="1"/>
    <col min="8961" max="8961" width="28" customWidth="1"/>
    <col min="8962" max="8962" width="7.125" customWidth="1"/>
    <col min="8963" max="8976" width="9.125" bestFit="1" customWidth="1"/>
    <col min="8978" max="8985" width="8.125" bestFit="1" customWidth="1"/>
    <col min="8986" max="9007" width="9.125" bestFit="1" customWidth="1"/>
    <col min="9008" max="9012" width="8.125" bestFit="1" customWidth="1"/>
    <col min="9216" max="9216" width="0" hidden="1" customWidth="1"/>
    <col min="9217" max="9217" width="28" customWidth="1"/>
    <col min="9218" max="9218" width="7.125" customWidth="1"/>
    <col min="9219" max="9232" width="9.125" bestFit="1" customWidth="1"/>
    <col min="9234" max="9241" width="8.125" bestFit="1" customWidth="1"/>
    <col min="9242" max="9263" width="9.125" bestFit="1" customWidth="1"/>
    <col min="9264" max="9268" width="8.125" bestFit="1" customWidth="1"/>
    <col min="9472" max="9472" width="0" hidden="1" customWidth="1"/>
    <col min="9473" max="9473" width="28" customWidth="1"/>
    <col min="9474" max="9474" width="7.125" customWidth="1"/>
    <col min="9475" max="9488" width="9.125" bestFit="1" customWidth="1"/>
    <col min="9490" max="9497" width="8.125" bestFit="1" customWidth="1"/>
    <col min="9498" max="9519" width="9.125" bestFit="1" customWidth="1"/>
    <col min="9520" max="9524" width="8.125" bestFit="1" customWidth="1"/>
    <col min="9728" max="9728" width="0" hidden="1" customWidth="1"/>
    <col min="9729" max="9729" width="28" customWidth="1"/>
    <col min="9730" max="9730" width="7.125" customWidth="1"/>
    <col min="9731" max="9744" width="9.125" bestFit="1" customWidth="1"/>
    <col min="9746" max="9753" width="8.125" bestFit="1" customWidth="1"/>
    <col min="9754" max="9775" width="9.125" bestFit="1" customWidth="1"/>
    <col min="9776" max="9780" width="8.125" bestFit="1" customWidth="1"/>
    <col min="9984" max="9984" width="0" hidden="1" customWidth="1"/>
    <col min="9985" max="9985" width="28" customWidth="1"/>
    <col min="9986" max="9986" width="7.125" customWidth="1"/>
    <col min="9987" max="10000" width="9.125" bestFit="1" customWidth="1"/>
    <col min="10002" max="10009" width="8.125" bestFit="1" customWidth="1"/>
    <col min="10010" max="10031" width="9.125" bestFit="1" customWidth="1"/>
    <col min="10032" max="10036" width="8.125" bestFit="1" customWidth="1"/>
    <col min="10240" max="10240" width="0" hidden="1" customWidth="1"/>
    <col min="10241" max="10241" width="28" customWidth="1"/>
    <col min="10242" max="10242" width="7.125" customWidth="1"/>
    <col min="10243" max="10256" width="9.125" bestFit="1" customWidth="1"/>
    <col min="10258" max="10265" width="8.125" bestFit="1" customWidth="1"/>
    <col min="10266" max="10287" width="9.125" bestFit="1" customWidth="1"/>
    <col min="10288" max="10292" width="8.125" bestFit="1" customWidth="1"/>
    <col min="10496" max="10496" width="0" hidden="1" customWidth="1"/>
    <col min="10497" max="10497" width="28" customWidth="1"/>
    <col min="10498" max="10498" width="7.125" customWidth="1"/>
    <col min="10499" max="10512" width="9.125" bestFit="1" customWidth="1"/>
    <col min="10514" max="10521" width="8.125" bestFit="1" customWidth="1"/>
    <col min="10522" max="10543" width="9.125" bestFit="1" customWidth="1"/>
    <col min="10544" max="10548" width="8.125" bestFit="1" customWidth="1"/>
    <col min="10752" max="10752" width="0" hidden="1" customWidth="1"/>
    <col min="10753" max="10753" width="28" customWidth="1"/>
    <col min="10754" max="10754" width="7.125" customWidth="1"/>
    <col min="10755" max="10768" width="9.125" bestFit="1" customWidth="1"/>
    <col min="10770" max="10777" width="8.125" bestFit="1" customWidth="1"/>
    <col min="10778" max="10799" width="9.125" bestFit="1" customWidth="1"/>
    <col min="10800" max="10804" width="8.125" bestFit="1" customWidth="1"/>
    <col min="11008" max="11008" width="0" hidden="1" customWidth="1"/>
    <col min="11009" max="11009" width="28" customWidth="1"/>
    <col min="11010" max="11010" width="7.125" customWidth="1"/>
    <col min="11011" max="11024" width="9.125" bestFit="1" customWidth="1"/>
    <col min="11026" max="11033" width="8.125" bestFit="1" customWidth="1"/>
    <col min="11034" max="11055" width="9.125" bestFit="1" customWidth="1"/>
    <col min="11056" max="11060" width="8.125" bestFit="1" customWidth="1"/>
    <col min="11264" max="11264" width="0" hidden="1" customWidth="1"/>
    <col min="11265" max="11265" width="28" customWidth="1"/>
    <col min="11266" max="11266" width="7.125" customWidth="1"/>
    <col min="11267" max="11280" width="9.125" bestFit="1" customWidth="1"/>
    <col min="11282" max="11289" width="8.125" bestFit="1" customWidth="1"/>
    <col min="11290" max="11311" width="9.125" bestFit="1" customWidth="1"/>
    <col min="11312" max="11316" width="8.125" bestFit="1" customWidth="1"/>
    <col min="11520" max="11520" width="0" hidden="1" customWidth="1"/>
    <col min="11521" max="11521" width="28" customWidth="1"/>
    <col min="11522" max="11522" width="7.125" customWidth="1"/>
    <col min="11523" max="11536" width="9.125" bestFit="1" customWidth="1"/>
    <col min="11538" max="11545" width="8.125" bestFit="1" customWidth="1"/>
    <col min="11546" max="11567" width="9.125" bestFit="1" customWidth="1"/>
    <col min="11568" max="11572" width="8.125" bestFit="1" customWidth="1"/>
    <col min="11776" max="11776" width="0" hidden="1" customWidth="1"/>
    <col min="11777" max="11777" width="28" customWidth="1"/>
    <col min="11778" max="11778" width="7.125" customWidth="1"/>
    <col min="11779" max="11792" width="9.125" bestFit="1" customWidth="1"/>
    <col min="11794" max="11801" width="8.125" bestFit="1" customWidth="1"/>
    <col min="11802" max="11823" width="9.125" bestFit="1" customWidth="1"/>
    <col min="11824" max="11828" width="8.125" bestFit="1" customWidth="1"/>
    <col min="12032" max="12032" width="0" hidden="1" customWidth="1"/>
    <col min="12033" max="12033" width="28" customWidth="1"/>
    <col min="12034" max="12034" width="7.125" customWidth="1"/>
    <col min="12035" max="12048" width="9.125" bestFit="1" customWidth="1"/>
    <col min="12050" max="12057" width="8.125" bestFit="1" customWidth="1"/>
    <col min="12058" max="12079" width="9.125" bestFit="1" customWidth="1"/>
    <col min="12080" max="12084" width="8.125" bestFit="1" customWidth="1"/>
    <col min="12288" max="12288" width="0" hidden="1" customWidth="1"/>
    <col min="12289" max="12289" width="28" customWidth="1"/>
    <col min="12290" max="12290" width="7.125" customWidth="1"/>
    <col min="12291" max="12304" width="9.125" bestFit="1" customWidth="1"/>
    <col min="12306" max="12313" width="8.125" bestFit="1" customWidth="1"/>
    <col min="12314" max="12335" width="9.125" bestFit="1" customWidth="1"/>
    <col min="12336" max="12340" width="8.125" bestFit="1" customWidth="1"/>
    <col min="12544" max="12544" width="0" hidden="1" customWidth="1"/>
    <col min="12545" max="12545" width="28" customWidth="1"/>
    <col min="12546" max="12546" width="7.125" customWidth="1"/>
    <col min="12547" max="12560" width="9.125" bestFit="1" customWidth="1"/>
    <col min="12562" max="12569" width="8.125" bestFit="1" customWidth="1"/>
    <col min="12570" max="12591" width="9.125" bestFit="1" customWidth="1"/>
    <col min="12592" max="12596" width="8.125" bestFit="1" customWidth="1"/>
    <col min="12800" max="12800" width="0" hidden="1" customWidth="1"/>
    <col min="12801" max="12801" width="28" customWidth="1"/>
    <col min="12802" max="12802" width="7.125" customWidth="1"/>
    <col min="12803" max="12816" width="9.125" bestFit="1" customWidth="1"/>
    <col min="12818" max="12825" width="8.125" bestFit="1" customWidth="1"/>
    <col min="12826" max="12847" width="9.125" bestFit="1" customWidth="1"/>
    <col min="12848" max="12852" width="8.125" bestFit="1" customWidth="1"/>
    <col min="13056" max="13056" width="0" hidden="1" customWidth="1"/>
    <col min="13057" max="13057" width="28" customWidth="1"/>
    <col min="13058" max="13058" width="7.125" customWidth="1"/>
    <col min="13059" max="13072" width="9.125" bestFit="1" customWidth="1"/>
    <col min="13074" max="13081" width="8.125" bestFit="1" customWidth="1"/>
    <col min="13082" max="13103" width="9.125" bestFit="1" customWidth="1"/>
    <col min="13104" max="13108" width="8.125" bestFit="1" customWidth="1"/>
    <col min="13312" max="13312" width="0" hidden="1" customWidth="1"/>
    <col min="13313" max="13313" width="28" customWidth="1"/>
    <col min="13314" max="13314" width="7.125" customWidth="1"/>
    <col min="13315" max="13328" width="9.125" bestFit="1" customWidth="1"/>
    <col min="13330" max="13337" width="8.125" bestFit="1" customWidth="1"/>
    <col min="13338" max="13359" width="9.125" bestFit="1" customWidth="1"/>
    <col min="13360" max="13364" width="8.125" bestFit="1" customWidth="1"/>
    <col min="13568" max="13568" width="0" hidden="1" customWidth="1"/>
    <col min="13569" max="13569" width="28" customWidth="1"/>
    <col min="13570" max="13570" width="7.125" customWidth="1"/>
    <col min="13571" max="13584" width="9.125" bestFit="1" customWidth="1"/>
    <col min="13586" max="13593" width="8.125" bestFit="1" customWidth="1"/>
    <col min="13594" max="13615" width="9.125" bestFit="1" customWidth="1"/>
    <col min="13616" max="13620" width="8.125" bestFit="1" customWidth="1"/>
    <col min="13824" max="13824" width="0" hidden="1" customWidth="1"/>
    <col min="13825" max="13825" width="28" customWidth="1"/>
    <col min="13826" max="13826" width="7.125" customWidth="1"/>
    <col min="13827" max="13840" width="9.125" bestFit="1" customWidth="1"/>
    <col min="13842" max="13849" width="8.125" bestFit="1" customWidth="1"/>
    <col min="13850" max="13871" width="9.125" bestFit="1" customWidth="1"/>
    <col min="13872" max="13876" width="8.125" bestFit="1" customWidth="1"/>
    <col min="14080" max="14080" width="0" hidden="1" customWidth="1"/>
    <col min="14081" max="14081" width="28" customWidth="1"/>
    <col min="14082" max="14082" width="7.125" customWidth="1"/>
    <col min="14083" max="14096" width="9.125" bestFit="1" customWidth="1"/>
    <col min="14098" max="14105" width="8.125" bestFit="1" customWidth="1"/>
    <col min="14106" max="14127" width="9.125" bestFit="1" customWidth="1"/>
    <col min="14128" max="14132" width="8.125" bestFit="1" customWidth="1"/>
    <col min="14336" max="14336" width="0" hidden="1" customWidth="1"/>
    <col min="14337" max="14337" width="28" customWidth="1"/>
    <col min="14338" max="14338" width="7.125" customWidth="1"/>
    <col min="14339" max="14352" width="9.125" bestFit="1" customWidth="1"/>
    <col min="14354" max="14361" width="8.125" bestFit="1" customWidth="1"/>
    <col min="14362" max="14383" width="9.125" bestFit="1" customWidth="1"/>
    <col min="14384" max="14388" width="8.125" bestFit="1" customWidth="1"/>
    <col min="14592" max="14592" width="0" hidden="1" customWidth="1"/>
    <col min="14593" max="14593" width="28" customWidth="1"/>
    <col min="14594" max="14594" width="7.125" customWidth="1"/>
    <col min="14595" max="14608" width="9.125" bestFit="1" customWidth="1"/>
    <col min="14610" max="14617" width="8.125" bestFit="1" customWidth="1"/>
    <col min="14618" max="14639" width="9.125" bestFit="1" customWidth="1"/>
    <col min="14640" max="14644" width="8.125" bestFit="1" customWidth="1"/>
    <col min="14848" max="14848" width="0" hidden="1" customWidth="1"/>
    <col min="14849" max="14849" width="28" customWidth="1"/>
    <col min="14850" max="14850" width="7.125" customWidth="1"/>
    <col min="14851" max="14864" width="9.125" bestFit="1" customWidth="1"/>
    <col min="14866" max="14873" width="8.125" bestFit="1" customWidth="1"/>
    <col min="14874" max="14895" width="9.125" bestFit="1" customWidth="1"/>
    <col min="14896" max="14900" width="8.125" bestFit="1" customWidth="1"/>
    <col min="15104" max="15104" width="0" hidden="1" customWidth="1"/>
    <col min="15105" max="15105" width="28" customWidth="1"/>
    <col min="15106" max="15106" width="7.125" customWidth="1"/>
    <col min="15107" max="15120" width="9.125" bestFit="1" customWidth="1"/>
    <col min="15122" max="15129" width="8.125" bestFit="1" customWidth="1"/>
    <col min="15130" max="15151" width="9.125" bestFit="1" customWidth="1"/>
    <col min="15152" max="15156" width="8.125" bestFit="1" customWidth="1"/>
    <col min="15360" max="15360" width="0" hidden="1" customWidth="1"/>
    <col min="15361" max="15361" width="28" customWidth="1"/>
    <col min="15362" max="15362" width="7.125" customWidth="1"/>
    <col min="15363" max="15376" width="9.125" bestFit="1" customWidth="1"/>
    <col min="15378" max="15385" width="8.125" bestFit="1" customWidth="1"/>
    <col min="15386" max="15407" width="9.125" bestFit="1" customWidth="1"/>
    <col min="15408" max="15412" width="8.125" bestFit="1" customWidth="1"/>
    <col min="15616" max="15616" width="0" hidden="1" customWidth="1"/>
    <col min="15617" max="15617" width="28" customWidth="1"/>
    <col min="15618" max="15618" width="7.125" customWidth="1"/>
    <col min="15619" max="15632" width="9.125" bestFit="1" customWidth="1"/>
    <col min="15634" max="15641" width="8.125" bestFit="1" customWidth="1"/>
    <col min="15642" max="15663" width="9.125" bestFit="1" customWidth="1"/>
    <col min="15664" max="15668" width="8.125" bestFit="1" customWidth="1"/>
    <col min="15872" max="15872" width="0" hidden="1" customWidth="1"/>
    <col min="15873" max="15873" width="28" customWidth="1"/>
    <col min="15874" max="15874" width="7.125" customWidth="1"/>
    <col min="15875" max="15888" width="9.125" bestFit="1" customWidth="1"/>
    <col min="15890" max="15897" width="8.125" bestFit="1" customWidth="1"/>
    <col min="15898" max="15919" width="9.125" bestFit="1" customWidth="1"/>
    <col min="15920" max="15924" width="8.125" bestFit="1" customWidth="1"/>
    <col min="16128" max="16128" width="0" hidden="1" customWidth="1"/>
    <col min="16129" max="16129" width="28" customWidth="1"/>
    <col min="16130" max="16130" width="7.125" customWidth="1"/>
    <col min="16131" max="16144" width="9.125" bestFit="1" customWidth="1"/>
    <col min="16146" max="16153" width="8.125" bestFit="1" customWidth="1"/>
    <col min="16154" max="16175" width="9.125" bestFit="1" customWidth="1"/>
    <col min="16176" max="16180" width="8.125" bestFit="1" customWidth="1"/>
  </cols>
  <sheetData>
    <row r="1" spans="1:55" s="9" customFormat="1">
      <c r="A1" s="7"/>
      <c r="B1" s="7" t="s">
        <v>1909</v>
      </c>
      <c r="C1" s="8"/>
      <c r="D1" s="25">
        <f t="shared" ref="D1:AY1" si="0">EDATE(E1,-12)</f>
        <v>27395</v>
      </c>
      <c r="E1" s="25">
        <f t="shared" si="0"/>
        <v>27760</v>
      </c>
      <c r="F1" s="25">
        <f t="shared" si="0"/>
        <v>28126</v>
      </c>
      <c r="G1" s="25">
        <f t="shared" si="0"/>
        <v>28491</v>
      </c>
      <c r="H1" s="25">
        <f t="shared" si="0"/>
        <v>28856</v>
      </c>
      <c r="I1" s="25">
        <f t="shared" si="0"/>
        <v>29221</v>
      </c>
      <c r="J1" s="25">
        <f t="shared" si="0"/>
        <v>29587</v>
      </c>
      <c r="K1" s="25">
        <f t="shared" si="0"/>
        <v>29952</v>
      </c>
      <c r="L1" s="25">
        <f t="shared" si="0"/>
        <v>30317</v>
      </c>
      <c r="M1" s="25">
        <f t="shared" si="0"/>
        <v>30682</v>
      </c>
      <c r="N1" s="25">
        <f t="shared" si="0"/>
        <v>31048</v>
      </c>
      <c r="O1" s="25">
        <f t="shared" si="0"/>
        <v>31413</v>
      </c>
      <c r="P1" s="25">
        <f t="shared" si="0"/>
        <v>31778</v>
      </c>
      <c r="Q1" s="25">
        <f t="shared" si="0"/>
        <v>32143</v>
      </c>
      <c r="R1" s="25">
        <f t="shared" si="0"/>
        <v>32509</v>
      </c>
      <c r="S1" s="25">
        <f t="shared" si="0"/>
        <v>32874</v>
      </c>
      <c r="T1" s="25">
        <f t="shared" si="0"/>
        <v>33239</v>
      </c>
      <c r="U1" s="25">
        <f t="shared" si="0"/>
        <v>33604</v>
      </c>
      <c r="V1" s="25">
        <f t="shared" si="0"/>
        <v>33970</v>
      </c>
      <c r="W1" s="25">
        <f t="shared" si="0"/>
        <v>34335</v>
      </c>
      <c r="X1" s="25">
        <f t="shared" si="0"/>
        <v>34700</v>
      </c>
      <c r="Y1" s="25">
        <f t="shared" si="0"/>
        <v>35065</v>
      </c>
      <c r="Z1" s="25">
        <f t="shared" si="0"/>
        <v>35431</v>
      </c>
      <c r="AA1" s="25">
        <f t="shared" si="0"/>
        <v>35796</v>
      </c>
      <c r="AB1" s="25">
        <f t="shared" si="0"/>
        <v>36161</v>
      </c>
      <c r="AC1" s="25">
        <f t="shared" si="0"/>
        <v>36526</v>
      </c>
      <c r="AD1" s="25">
        <f t="shared" si="0"/>
        <v>36892</v>
      </c>
      <c r="AE1" s="25">
        <f t="shared" si="0"/>
        <v>37257</v>
      </c>
      <c r="AF1" s="25">
        <f t="shared" si="0"/>
        <v>37622</v>
      </c>
      <c r="AG1" s="25">
        <f t="shared" si="0"/>
        <v>37987</v>
      </c>
      <c r="AH1" s="25">
        <f t="shared" si="0"/>
        <v>38353</v>
      </c>
      <c r="AI1" s="25">
        <f t="shared" si="0"/>
        <v>38718</v>
      </c>
      <c r="AJ1" s="25">
        <f t="shared" si="0"/>
        <v>39083</v>
      </c>
      <c r="AK1" s="25">
        <f t="shared" si="0"/>
        <v>39448</v>
      </c>
      <c r="AL1" s="25">
        <f t="shared" si="0"/>
        <v>39814</v>
      </c>
      <c r="AM1" s="25">
        <f t="shared" si="0"/>
        <v>40179</v>
      </c>
      <c r="AN1" s="25">
        <f t="shared" si="0"/>
        <v>40544</v>
      </c>
      <c r="AO1" s="25">
        <f t="shared" si="0"/>
        <v>40909</v>
      </c>
      <c r="AP1" s="25">
        <f t="shared" si="0"/>
        <v>41275</v>
      </c>
      <c r="AQ1" s="25">
        <f t="shared" si="0"/>
        <v>41640</v>
      </c>
      <c r="AR1" s="25">
        <f t="shared" si="0"/>
        <v>42005</v>
      </c>
      <c r="AS1" s="25">
        <f t="shared" si="0"/>
        <v>42370</v>
      </c>
      <c r="AT1" s="25">
        <f t="shared" si="0"/>
        <v>42736</v>
      </c>
      <c r="AU1" s="25">
        <f t="shared" si="0"/>
        <v>43101</v>
      </c>
      <c r="AV1" s="25">
        <f t="shared" si="0"/>
        <v>43466</v>
      </c>
      <c r="AW1" s="25">
        <f t="shared" si="0"/>
        <v>43831</v>
      </c>
      <c r="AX1" s="25">
        <f t="shared" si="0"/>
        <v>44197</v>
      </c>
      <c r="AY1" s="25">
        <f t="shared" si="0"/>
        <v>44562</v>
      </c>
      <c r="AZ1" s="25">
        <f>EDATE(BA1,-12)</f>
        <v>44927</v>
      </c>
      <c r="BA1" s="24">
        <v>45292</v>
      </c>
      <c r="BB1" s="24">
        <v>45658</v>
      </c>
      <c r="BC1" s="24">
        <v>46023</v>
      </c>
    </row>
    <row r="2" spans="1:55" s="13" customFormat="1">
      <c r="A2" s="10"/>
      <c r="B2" s="10"/>
      <c r="C2" s="11"/>
      <c r="D2" s="12" t="s">
        <v>1630</v>
      </c>
      <c r="E2" s="12" t="s">
        <v>1630</v>
      </c>
      <c r="F2" s="12" t="s">
        <v>1630</v>
      </c>
      <c r="G2" s="12" t="s">
        <v>1630</v>
      </c>
      <c r="H2" s="12" t="s">
        <v>1630</v>
      </c>
      <c r="I2" s="12" t="s">
        <v>1630</v>
      </c>
      <c r="J2" s="12" t="s">
        <v>1630</v>
      </c>
      <c r="K2" s="12" t="s">
        <v>1630</v>
      </c>
      <c r="L2" s="12" t="s">
        <v>1630</v>
      </c>
      <c r="M2" s="12" t="s">
        <v>1630</v>
      </c>
      <c r="N2" s="12" t="s">
        <v>1630</v>
      </c>
      <c r="O2" s="12" t="s">
        <v>1630</v>
      </c>
      <c r="P2" s="12" t="s">
        <v>1630</v>
      </c>
      <c r="Q2" s="12" t="s">
        <v>1630</v>
      </c>
      <c r="R2" s="12" t="s">
        <v>1630</v>
      </c>
      <c r="S2" s="12" t="s">
        <v>1630</v>
      </c>
      <c r="T2" s="12" t="s">
        <v>1630</v>
      </c>
      <c r="U2" s="12" t="s">
        <v>1630</v>
      </c>
      <c r="V2" s="12" t="s">
        <v>1630</v>
      </c>
      <c r="W2" s="12" t="s">
        <v>1630</v>
      </c>
      <c r="X2" s="12" t="s">
        <v>1630</v>
      </c>
      <c r="Y2" s="12" t="s">
        <v>1630</v>
      </c>
      <c r="Z2" s="12" t="s">
        <v>1630</v>
      </c>
      <c r="AA2" s="12" t="s">
        <v>1630</v>
      </c>
      <c r="AB2" s="12" t="s">
        <v>1630</v>
      </c>
      <c r="AC2" s="12" t="s">
        <v>1630</v>
      </c>
      <c r="AD2" s="12" t="s">
        <v>1630</v>
      </c>
      <c r="AE2" s="12" t="s">
        <v>1630</v>
      </c>
      <c r="AF2" s="12" t="s">
        <v>1630</v>
      </c>
      <c r="AG2" s="12" t="s">
        <v>1630</v>
      </c>
      <c r="AH2" s="12" t="s">
        <v>1630</v>
      </c>
      <c r="AI2" s="12" t="s">
        <v>1630</v>
      </c>
      <c r="AJ2" s="12" t="s">
        <v>1630</v>
      </c>
      <c r="AK2" s="12" t="s">
        <v>1630</v>
      </c>
      <c r="AL2" s="12" t="s">
        <v>1630</v>
      </c>
      <c r="AM2" s="12" t="s">
        <v>1630</v>
      </c>
      <c r="AN2" s="12" t="s">
        <v>1630</v>
      </c>
      <c r="AO2" s="12" t="s">
        <v>1630</v>
      </c>
      <c r="AP2" s="12" t="s">
        <v>1630</v>
      </c>
      <c r="AQ2" s="12" t="s">
        <v>1630</v>
      </c>
      <c r="AR2" s="12" t="s">
        <v>1630</v>
      </c>
      <c r="AS2" s="12" t="s">
        <v>1630</v>
      </c>
      <c r="AT2" s="12" t="s">
        <v>1630</v>
      </c>
      <c r="AU2" s="12" t="s">
        <v>1630</v>
      </c>
      <c r="AV2" s="12" t="s">
        <v>1630</v>
      </c>
      <c r="AW2" s="12" t="s">
        <v>1630</v>
      </c>
      <c r="AX2" s="12" t="s">
        <v>1630</v>
      </c>
      <c r="AY2" s="12" t="s">
        <v>1630</v>
      </c>
      <c r="AZ2" s="12" t="s">
        <v>1630</v>
      </c>
      <c r="BA2" s="12" t="s">
        <v>1630</v>
      </c>
      <c r="BB2" s="12" t="s">
        <v>1630</v>
      </c>
      <c r="BC2" s="12" t="s">
        <v>1630</v>
      </c>
    </row>
    <row r="3" spans="1:55">
      <c r="A3" s="14" t="s">
        <v>1631</v>
      </c>
      <c r="B3" s="15" t="s">
        <v>1632</v>
      </c>
      <c r="C3" s="16" t="s">
        <v>2250</v>
      </c>
      <c r="D3" s="17">
        <v>-7.6</v>
      </c>
      <c r="E3" s="17">
        <v>1.6</v>
      </c>
      <c r="F3" s="17">
        <v>3.9</v>
      </c>
      <c r="G3" s="17">
        <v>4.7</v>
      </c>
      <c r="H3" s="17">
        <v>5.2</v>
      </c>
      <c r="I3" s="17">
        <v>7.6</v>
      </c>
      <c r="J3" s="17">
        <v>9.9</v>
      </c>
      <c r="K3" s="17">
        <v>6.6</v>
      </c>
      <c r="L3" s="17">
        <v>0.6</v>
      </c>
      <c r="M3" s="17">
        <v>-1.5</v>
      </c>
      <c r="N3" s="17">
        <v>-1</v>
      </c>
      <c r="O3" s="17">
        <v>-0.7</v>
      </c>
      <c r="P3" s="17">
        <v>-0.5</v>
      </c>
      <c r="Q3" s="17">
        <v>-0.1</v>
      </c>
      <c r="R3" s="17">
        <v>0.1</v>
      </c>
      <c r="S3" s="17">
        <v>1</v>
      </c>
      <c r="T3" s="17">
        <v>4</v>
      </c>
      <c r="U3" s="17">
        <v>2.8</v>
      </c>
      <c r="V3" s="17">
        <v>1.6</v>
      </c>
      <c r="W3" s="17">
        <v>0.8</v>
      </c>
      <c r="X3" s="17">
        <v>1.3</v>
      </c>
      <c r="Y3" s="17">
        <v>1.3</v>
      </c>
      <c r="Z3" s="17">
        <v>2.2000000000000002</v>
      </c>
      <c r="AA3" s="17">
        <v>1.9</v>
      </c>
      <c r="AB3" s="17">
        <v>0.4</v>
      </c>
      <c r="AC3" s="17">
        <v>0.2</v>
      </c>
      <c r="AD3" s="17">
        <v>0</v>
      </c>
      <c r="AE3" s="17">
        <v>-0.6</v>
      </c>
      <c r="AF3" s="17">
        <v>-2.2000000000000002</v>
      </c>
      <c r="AG3" s="17">
        <v>-3.8</v>
      </c>
      <c r="AH3" s="17">
        <v>-4.8</v>
      </c>
      <c r="AI3" s="17">
        <v>-5.2</v>
      </c>
      <c r="AJ3" s="17">
        <v>-4.7</v>
      </c>
      <c r="AK3" s="17">
        <v>-3.9</v>
      </c>
      <c r="AL3" s="17">
        <v>-4.2</v>
      </c>
      <c r="AM3" s="17">
        <v>-4.8</v>
      </c>
      <c r="AN3" s="17">
        <v>-4.3</v>
      </c>
      <c r="AO3" s="17">
        <v>-4.0999999999999996</v>
      </c>
      <c r="AP3" s="17">
        <v>-3.4</v>
      </c>
      <c r="AQ3" s="17">
        <v>-1.9</v>
      </c>
      <c r="AR3" s="17">
        <v>-1.4</v>
      </c>
      <c r="AS3" s="17">
        <v>-0.8</v>
      </c>
      <c r="AT3" s="17">
        <v>-0.5</v>
      </c>
      <c r="AU3" s="17">
        <v>-0.3</v>
      </c>
      <c r="AV3" s="17">
        <v>-0.1</v>
      </c>
      <c r="AW3" s="17">
        <v>0.1</v>
      </c>
      <c r="AX3" s="17">
        <v>0</v>
      </c>
      <c r="AY3" s="17">
        <v>0.1</v>
      </c>
      <c r="AZ3" s="17">
        <v>0.4</v>
      </c>
      <c r="BA3" s="17">
        <v>0.3</v>
      </c>
      <c r="BB3" s="17">
        <v>0.3</v>
      </c>
      <c r="BC3" s="114" t="str">
        <f ca="1">IFERROR(IF(COUNTIFS(用途区分,C$10)=0,"",IF(COUNTIFS(用途区分,C$10)-COUNTIFS(用途区分,C$10,本年変動率,"─── ")=0,"─── ",ROUND(AVERAGEIFS(本年変動率,用途区分,C$10),3)*100)),"")</f>
        <v xml:space="preserve">─── </v>
      </c>
    </row>
    <row r="4" spans="1:55">
      <c r="A4" s="14" t="s">
        <v>1633</v>
      </c>
      <c r="B4" s="18"/>
      <c r="C4" s="19" t="s">
        <v>2251</v>
      </c>
      <c r="D4" s="20">
        <v>-2.2999999999999998</v>
      </c>
      <c r="E4" s="20">
        <v>4.7</v>
      </c>
      <c r="F4" s="20">
        <v>5.6</v>
      </c>
      <c r="G4" s="20"/>
      <c r="H4" s="20">
        <v>4.5</v>
      </c>
      <c r="I4" s="20">
        <v>7.5</v>
      </c>
      <c r="J4" s="20">
        <v>11.2</v>
      </c>
      <c r="K4" s="20">
        <v>7.8</v>
      </c>
      <c r="L4" s="20">
        <v>1.2</v>
      </c>
      <c r="M4" s="20">
        <v>-0.5</v>
      </c>
      <c r="N4" s="20">
        <v>-1.3</v>
      </c>
      <c r="O4" s="20">
        <v>-0.5</v>
      </c>
      <c r="P4" s="20">
        <v>-1.5</v>
      </c>
      <c r="Q4" s="20">
        <v>-0.8</v>
      </c>
      <c r="R4" s="20">
        <v>0</v>
      </c>
      <c r="S4" s="20">
        <v>0</v>
      </c>
      <c r="T4" s="20">
        <v>0</v>
      </c>
      <c r="U4" s="20">
        <v>3.9</v>
      </c>
      <c r="V4" s="20">
        <v>1.3</v>
      </c>
      <c r="W4" s="20">
        <v>0.5</v>
      </c>
      <c r="X4" s="20">
        <v>0.5</v>
      </c>
      <c r="Y4" s="20">
        <v>2.1</v>
      </c>
      <c r="Z4" s="20">
        <v>3</v>
      </c>
      <c r="AA4" s="20">
        <v>3.9</v>
      </c>
      <c r="AB4" s="20">
        <v>0</v>
      </c>
      <c r="AC4" s="20">
        <v>-0.3</v>
      </c>
      <c r="AD4" s="20">
        <v>-0.3</v>
      </c>
      <c r="AE4" s="20">
        <v>-0.7</v>
      </c>
      <c r="AF4" s="20">
        <v>-0.5</v>
      </c>
      <c r="AG4" s="20">
        <v>-2</v>
      </c>
      <c r="AH4" s="20">
        <v>-5.7</v>
      </c>
      <c r="AI4" s="20">
        <v>-6.9</v>
      </c>
      <c r="AJ4" s="20">
        <v>-5.8</v>
      </c>
      <c r="AK4" s="20">
        <v>-6</v>
      </c>
      <c r="AL4" s="20">
        <v>-7.3</v>
      </c>
      <c r="AM4" s="20">
        <v>-7.7</v>
      </c>
      <c r="AN4" s="20">
        <v>-7.9</v>
      </c>
      <c r="AO4" s="20">
        <v>-7.6</v>
      </c>
      <c r="AP4" s="20">
        <v>-6.4</v>
      </c>
      <c r="AQ4" s="20"/>
      <c r="AR4" s="20"/>
      <c r="AS4" s="20"/>
      <c r="AT4" s="20"/>
      <c r="AU4" s="20">
        <v>1.6</v>
      </c>
      <c r="AV4" s="20">
        <v>2.1</v>
      </c>
      <c r="AW4" s="20">
        <v>2.5</v>
      </c>
      <c r="AX4" s="20">
        <v>2</v>
      </c>
      <c r="AY4" s="20">
        <v>1.5</v>
      </c>
      <c r="AZ4" s="20">
        <v>1.1000000000000001</v>
      </c>
      <c r="BA4" s="20">
        <v>0.5</v>
      </c>
      <c r="BB4" s="20">
        <v>0.2</v>
      </c>
      <c r="BC4" s="115" t="str">
        <f ca="1">IFERROR(IF(COUNTIFS(用途区分,C$11)=0,"",IF(COUNTIFS(用途区分,C$11)-COUNTIFS(用途区分,C$11,本年変動率,"─── ")=0,"─── ",ROUND(AVERAGEIFS(本年変動率,用途区分,C$11),3)*100)),"")</f>
        <v xml:space="preserve">─── </v>
      </c>
    </row>
    <row r="5" spans="1:55">
      <c r="A5" s="14" t="s">
        <v>1635</v>
      </c>
      <c r="B5" s="18"/>
      <c r="C5" s="19" t="s">
        <v>2252</v>
      </c>
      <c r="D5" s="20">
        <v>-8</v>
      </c>
      <c r="E5" s="20">
        <v>-0.2</v>
      </c>
      <c r="F5" s="20">
        <v>1.9</v>
      </c>
      <c r="G5" s="20">
        <v>1.5</v>
      </c>
      <c r="H5" s="20">
        <v>1.9</v>
      </c>
      <c r="I5" s="20">
        <v>4.2</v>
      </c>
      <c r="J5" s="20">
        <v>5.9</v>
      </c>
      <c r="K5" s="20">
        <v>5.3</v>
      </c>
      <c r="L5" s="20">
        <v>1.8</v>
      </c>
      <c r="M5" s="20">
        <v>0.5</v>
      </c>
      <c r="N5" s="20">
        <v>1.1000000000000001</v>
      </c>
      <c r="O5" s="20">
        <v>0.8</v>
      </c>
      <c r="P5" s="20">
        <v>0.6</v>
      </c>
      <c r="Q5" s="20">
        <v>1.1000000000000001</v>
      </c>
      <c r="R5" s="20">
        <v>2.8</v>
      </c>
      <c r="S5" s="20">
        <v>2.9</v>
      </c>
      <c r="T5" s="20">
        <v>4.4000000000000004</v>
      </c>
      <c r="U5" s="20">
        <v>1.7</v>
      </c>
      <c r="V5" s="20">
        <v>0.6</v>
      </c>
      <c r="W5" s="20">
        <v>-0.3</v>
      </c>
      <c r="X5" s="20">
        <v>-1.3</v>
      </c>
      <c r="Y5" s="20">
        <v>-2.5</v>
      </c>
      <c r="Z5" s="20">
        <v>-3</v>
      </c>
      <c r="AA5" s="20">
        <v>-2.4</v>
      </c>
      <c r="AB5" s="20">
        <v>-3.1</v>
      </c>
      <c r="AC5" s="20">
        <v>-3.7</v>
      </c>
      <c r="AD5" s="20">
        <v>-4.3</v>
      </c>
      <c r="AE5" s="20">
        <v>-5.3</v>
      </c>
      <c r="AF5" s="20">
        <v>-7.7</v>
      </c>
      <c r="AG5" s="20">
        <v>-8.1999999999999993</v>
      </c>
      <c r="AH5" s="20">
        <v>-8.1</v>
      </c>
      <c r="AI5" s="20">
        <v>-7.5</v>
      </c>
      <c r="AJ5" s="20">
        <v>-6.2</v>
      </c>
      <c r="AK5" s="20">
        <v>-5.0999999999999996</v>
      </c>
      <c r="AL5" s="20">
        <v>-5.2</v>
      </c>
      <c r="AM5" s="20">
        <v>-5.9</v>
      </c>
      <c r="AN5" s="20">
        <v>-5.2</v>
      </c>
      <c r="AO5" s="20">
        <v>-4.8</v>
      </c>
      <c r="AP5" s="20">
        <v>-4.2</v>
      </c>
      <c r="AQ5" s="20">
        <v>-2.9</v>
      </c>
      <c r="AR5" s="20">
        <v>-2.2000000000000002</v>
      </c>
      <c r="AS5" s="20">
        <v>-1.6</v>
      </c>
      <c r="AT5" s="20">
        <v>-1.4</v>
      </c>
      <c r="AU5" s="20">
        <v>-1.1000000000000001</v>
      </c>
      <c r="AV5" s="20">
        <v>-0.9</v>
      </c>
      <c r="AW5" s="20">
        <v>-0.5</v>
      </c>
      <c r="AX5" s="20">
        <v>-0.7</v>
      </c>
      <c r="AY5" s="20">
        <v>-0.5</v>
      </c>
      <c r="AZ5" s="20">
        <v>-0.1</v>
      </c>
      <c r="BA5" s="20">
        <v>0</v>
      </c>
      <c r="BB5" s="20">
        <v>0.1</v>
      </c>
      <c r="BC5" s="115" t="str">
        <f ca="1">IFERROR(IF(COUNTIFS(用途区分,C$12)=0,"",IF(COUNTIFS(用途区分,C$12)-COUNTIFS(用途区分,C$12,本年変動率,"─── ")=0,"─── ",ROUND(AVERAGEIFS(本年変動率,用途区分,C$12),3)*100)),"")</f>
        <v xml:space="preserve">─── </v>
      </c>
    </row>
    <row r="6" spans="1:55">
      <c r="A6" s="14" t="s">
        <v>1637</v>
      </c>
      <c r="B6" s="18"/>
      <c r="C6" s="19" t="s">
        <v>2253</v>
      </c>
      <c r="D6" s="20">
        <v>-10.6</v>
      </c>
      <c r="E6" s="20">
        <v>1</v>
      </c>
      <c r="F6" s="20">
        <v>2.6</v>
      </c>
      <c r="G6" s="20">
        <v>4.9000000000000004</v>
      </c>
      <c r="H6" s="20">
        <v>4.0999999999999996</v>
      </c>
      <c r="I6" s="20">
        <v>6.8</v>
      </c>
      <c r="J6" s="20">
        <v>9.6999999999999993</v>
      </c>
      <c r="K6" s="20">
        <v>6.3</v>
      </c>
      <c r="L6" s="20">
        <v>2.1</v>
      </c>
      <c r="M6" s="20">
        <v>0.5</v>
      </c>
      <c r="N6" s="20">
        <v>0.1</v>
      </c>
      <c r="O6" s="20">
        <v>-0.8</v>
      </c>
      <c r="P6" s="20">
        <v>-0.4</v>
      </c>
      <c r="Q6" s="20">
        <v>0</v>
      </c>
      <c r="R6" s="20">
        <v>0.2</v>
      </c>
      <c r="S6" s="20">
        <v>0.8</v>
      </c>
      <c r="T6" s="20">
        <v>4.0999999999999996</v>
      </c>
      <c r="U6" s="20">
        <v>5.2</v>
      </c>
      <c r="V6" s="20">
        <v>1.5</v>
      </c>
      <c r="W6" s="20">
        <v>1.4</v>
      </c>
      <c r="X6" s="20">
        <v>1.8</v>
      </c>
      <c r="Y6" s="20">
        <v>2.2000000000000002</v>
      </c>
      <c r="Z6" s="20">
        <v>2.4</v>
      </c>
      <c r="AA6" s="20">
        <v>1.9</v>
      </c>
      <c r="AB6" s="20">
        <v>0.1</v>
      </c>
      <c r="AC6" s="20">
        <v>-0.2</v>
      </c>
      <c r="AD6" s="20">
        <v>-0.7</v>
      </c>
      <c r="AE6" s="20">
        <v>-2.7</v>
      </c>
      <c r="AF6" s="20">
        <v>-5.0999999999999996</v>
      </c>
      <c r="AG6" s="20">
        <v>-6.5</v>
      </c>
      <c r="AH6" s="20">
        <v>-7.4</v>
      </c>
      <c r="AI6" s="20">
        <v>-6.8</v>
      </c>
      <c r="AJ6" s="20">
        <v>-5.4</v>
      </c>
      <c r="AK6" s="20">
        <v>-4.4000000000000004</v>
      </c>
      <c r="AL6" s="20">
        <v>-4.7</v>
      </c>
      <c r="AM6" s="20">
        <v>-5.5</v>
      </c>
      <c r="AN6" s="20">
        <v>-4.8</v>
      </c>
      <c r="AO6" s="20">
        <v>-4.7</v>
      </c>
      <c r="AP6" s="20"/>
      <c r="AQ6" s="20"/>
      <c r="AR6" s="20"/>
      <c r="AS6" s="20"/>
      <c r="AT6" s="20"/>
      <c r="AU6" s="20"/>
      <c r="AV6" s="20"/>
      <c r="AW6" s="20"/>
      <c r="AX6" s="20"/>
      <c r="AY6" s="20"/>
      <c r="AZ6" s="20"/>
      <c r="BA6" s="20"/>
      <c r="BB6" s="20"/>
      <c r="BC6" s="115" t="str">
        <f>IFERROR(IF(COUNTIFS(用途区分,C$13)=0,"",IF(COUNTIFS(用途区分,C$13)-COUNTIFS(用途区分,C$13,本年変動率,"─── ")=0,"─── ",ROUND(AVERAGEIFS(本年変動率,用途区分,C$13),3)*100)),"")</f>
        <v/>
      </c>
    </row>
    <row r="7" spans="1:55">
      <c r="A7" s="14" t="s">
        <v>1639</v>
      </c>
      <c r="B7" s="18"/>
      <c r="C7" s="19" t="s">
        <v>2254</v>
      </c>
      <c r="D7" s="20">
        <v>-10.199999999999999</v>
      </c>
      <c r="E7" s="20">
        <v>0</v>
      </c>
      <c r="F7" s="20">
        <v>0</v>
      </c>
      <c r="G7" s="20">
        <v>1.6</v>
      </c>
      <c r="H7" s="20">
        <v>2.7</v>
      </c>
      <c r="I7" s="20">
        <v>4</v>
      </c>
      <c r="J7" s="20">
        <v>7.6</v>
      </c>
      <c r="K7" s="20">
        <v>4.5</v>
      </c>
      <c r="L7" s="20">
        <v>3</v>
      </c>
      <c r="M7" s="20">
        <v>-0.8</v>
      </c>
      <c r="N7" s="20">
        <v>0.3</v>
      </c>
      <c r="O7" s="20">
        <v>-0.1</v>
      </c>
      <c r="P7" s="20">
        <v>-0.4</v>
      </c>
      <c r="Q7" s="20">
        <v>-0.3</v>
      </c>
      <c r="R7" s="20">
        <v>0</v>
      </c>
      <c r="S7" s="20">
        <v>1.3</v>
      </c>
      <c r="T7" s="20">
        <v>4.2</v>
      </c>
      <c r="U7" s="20">
        <v>4.3</v>
      </c>
      <c r="V7" s="20">
        <v>1.6</v>
      </c>
      <c r="W7" s="20">
        <v>1.1000000000000001</v>
      </c>
      <c r="X7" s="20">
        <v>1.7</v>
      </c>
      <c r="Y7" s="20">
        <v>1.7</v>
      </c>
      <c r="Z7" s="20">
        <v>1.9</v>
      </c>
      <c r="AA7" s="20">
        <v>1.9</v>
      </c>
      <c r="AB7" s="20">
        <v>0.6</v>
      </c>
      <c r="AC7" s="20">
        <v>0.1</v>
      </c>
      <c r="AD7" s="20">
        <v>-0.1</v>
      </c>
      <c r="AE7" s="20">
        <v>-1.3</v>
      </c>
      <c r="AF7" s="20">
        <v>-3.8</v>
      </c>
      <c r="AG7" s="20">
        <v>-5.6</v>
      </c>
      <c r="AH7" s="20">
        <v>-8.3000000000000007</v>
      </c>
      <c r="AI7" s="20">
        <v>-8.6</v>
      </c>
      <c r="AJ7" s="20">
        <v>-6.8</v>
      </c>
      <c r="AK7" s="20">
        <v>-4.7</v>
      </c>
      <c r="AL7" s="20">
        <v>-5.9</v>
      </c>
      <c r="AM7" s="20">
        <v>-7.1</v>
      </c>
      <c r="AN7" s="20">
        <v>-6.1</v>
      </c>
      <c r="AO7" s="20">
        <v>-4.5999999999999996</v>
      </c>
      <c r="AP7" s="20">
        <v>-4.2</v>
      </c>
      <c r="AQ7" s="20">
        <v>-2.2999999999999998</v>
      </c>
      <c r="AR7" s="20">
        <v>-1.7</v>
      </c>
      <c r="AS7" s="20">
        <v>-0.9</v>
      </c>
      <c r="AT7" s="20">
        <v>-0.3</v>
      </c>
      <c r="AU7" s="20">
        <v>0.2</v>
      </c>
      <c r="AV7" s="20">
        <v>0.5</v>
      </c>
      <c r="AW7" s="20">
        <v>0.9</v>
      </c>
      <c r="AX7" s="20">
        <v>0.6</v>
      </c>
      <c r="AY7" s="20">
        <v>0.8</v>
      </c>
      <c r="AZ7" s="20">
        <v>1</v>
      </c>
      <c r="BA7" s="20">
        <v>1.1000000000000001</v>
      </c>
      <c r="BB7" s="20">
        <v>1.4</v>
      </c>
      <c r="BC7" s="115" t="str">
        <f ca="1">IFERROR(IF(COUNTIFS(用途区分,C$14)=0,"",IF(COUNTIFS(用途区分,C$14)-COUNTIFS(用途区分,C$14,本年変動率,"─── ")=0,"─── ",ROUND(AVERAGEIFS(本年変動率,用途区分,C$14),3)*100)),"")</f>
        <v xml:space="preserve">─── </v>
      </c>
    </row>
    <row r="8" spans="1:55">
      <c r="A8" s="14" t="s">
        <v>1641</v>
      </c>
      <c r="B8" s="18"/>
      <c r="C8" s="19" t="s">
        <v>1642</v>
      </c>
      <c r="D8" s="20">
        <v>-9.1</v>
      </c>
      <c r="E8" s="20">
        <v>-0.6</v>
      </c>
      <c r="F8" s="20">
        <v>1.2</v>
      </c>
      <c r="G8" s="20">
        <v>2.1</v>
      </c>
      <c r="H8" s="20">
        <v>3.7</v>
      </c>
      <c r="I8" s="20">
        <v>4.5</v>
      </c>
      <c r="J8" s="20">
        <v>7.8</v>
      </c>
      <c r="K8" s="20">
        <v>5.8</v>
      </c>
      <c r="L8" s="20">
        <v>1.6</v>
      </c>
      <c r="M8" s="20">
        <v>0.6</v>
      </c>
      <c r="N8" s="20">
        <v>-0.2</v>
      </c>
      <c r="O8" s="20">
        <v>-0.3</v>
      </c>
      <c r="P8" s="20">
        <v>-0.4</v>
      </c>
      <c r="Q8" s="20">
        <v>-0.2</v>
      </c>
      <c r="R8" s="20">
        <v>-0.1</v>
      </c>
      <c r="S8" s="20">
        <v>0</v>
      </c>
      <c r="T8" s="20">
        <v>1.6</v>
      </c>
      <c r="U8" s="20">
        <v>1</v>
      </c>
      <c r="V8" s="20">
        <v>1.2</v>
      </c>
      <c r="W8" s="20">
        <v>0.5</v>
      </c>
      <c r="X8" s="20">
        <v>0.7</v>
      </c>
      <c r="Y8" s="20">
        <v>1.2</v>
      </c>
      <c r="Z8" s="20">
        <v>1.5</v>
      </c>
      <c r="AA8" s="20">
        <v>1.7</v>
      </c>
      <c r="AB8" s="20">
        <v>-0.1</v>
      </c>
      <c r="AC8" s="20">
        <v>-1.1000000000000001</v>
      </c>
      <c r="AD8" s="20">
        <v>-1.2</v>
      </c>
      <c r="AE8" s="20">
        <v>-1.7</v>
      </c>
      <c r="AF8" s="20">
        <v>-3.6</v>
      </c>
      <c r="AG8" s="20">
        <v>-3.5</v>
      </c>
      <c r="AH8" s="20">
        <v>-4.0999999999999996</v>
      </c>
      <c r="AI8" s="20">
        <v>-4.2</v>
      </c>
      <c r="AJ8" s="20">
        <v>-3.8</v>
      </c>
      <c r="AK8" s="20">
        <v>-3.4</v>
      </c>
      <c r="AL8" s="20">
        <v>-3.9</v>
      </c>
      <c r="AM8" s="20">
        <v>-4.5</v>
      </c>
      <c r="AN8" s="20">
        <v>-4</v>
      </c>
      <c r="AO8" s="20">
        <v>-3.7</v>
      </c>
      <c r="AP8" s="20"/>
      <c r="AQ8" s="20"/>
      <c r="AR8" s="20"/>
      <c r="AS8" s="20"/>
      <c r="AT8" s="20"/>
      <c r="AU8" s="20"/>
      <c r="AV8" s="20"/>
      <c r="AW8" s="20"/>
      <c r="AX8" s="20"/>
      <c r="AY8" s="20"/>
      <c r="AZ8" s="20"/>
      <c r="BA8" s="20"/>
      <c r="BB8" s="20"/>
      <c r="BC8" s="115" t="str">
        <f>IFERROR(IF(COUNTIFS(用途区分,C$15)=0,"",IF(COUNTIFS(用途区分,C$15)-COUNTIFS(用途区分,C$15,本年変動率,"─── ")=0,"─── ",ROUND(AVERAGEIFS(本年変動率,用途区分,C$15),3)*100)),"")</f>
        <v/>
      </c>
    </row>
    <row r="9" spans="1:55">
      <c r="A9" s="14" t="s">
        <v>1643</v>
      </c>
      <c r="B9" s="21"/>
      <c r="C9" s="22" t="s">
        <v>1644</v>
      </c>
      <c r="D9" s="23">
        <v>-8.1</v>
      </c>
      <c r="E9" s="23">
        <v>0.8</v>
      </c>
      <c r="F9" s="23">
        <v>2.9</v>
      </c>
      <c r="G9" s="23">
        <v>3.5</v>
      </c>
      <c r="H9" s="23">
        <v>4</v>
      </c>
      <c r="I9" s="23">
        <v>6.1</v>
      </c>
      <c r="J9" s="23">
        <v>8.6</v>
      </c>
      <c r="K9" s="23">
        <v>6.2</v>
      </c>
      <c r="L9" s="23">
        <v>1.1000000000000001</v>
      </c>
      <c r="M9" s="23">
        <v>-0.7</v>
      </c>
      <c r="N9" s="23">
        <v>-0.3</v>
      </c>
      <c r="O9" s="23">
        <v>-0.3</v>
      </c>
      <c r="P9" s="23">
        <v>-0.2</v>
      </c>
      <c r="Q9" s="23">
        <v>0.1</v>
      </c>
      <c r="R9" s="23">
        <v>0.6</v>
      </c>
      <c r="S9" s="23">
        <v>1.2</v>
      </c>
      <c r="T9" s="23">
        <v>3.7</v>
      </c>
      <c r="U9" s="23">
        <v>2.5</v>
      </c>
      <c r="V9" s="23">
        <v>1.3</v>
      </c>
      <c r="W9" s="23">
        <v>0.6</v>
      </c>
      <c r="X9" s="23">
        <v>0.9</v>
      </c>
      <c r="Y9" s="23">
        <v>0.4</v>
      </c>
      <c r="Z9" s="23">
        <v>0.9</v>
      </c>
      <c r="AA9" s="23">
        <v>0.7</v>
      </c>
      <c r="AB9" s="23">
        <v>-0.6</v>
      </c>
      <c r="AC9" s="23">
        <v>-0.9</v>
      </c>
      <c r="AD9" s="23">
        <v>-1.3</v>
      </c>
      <c r="AE9" s="23">
        <v>-2</v>
      </c>
      <c r="AF9" s="23">
        <v>-3.8</v>
      </c>
      <c r="AG9" s="23">
        <v>-5.0999999999999996</v>
      </c>
      <c r="AH9" s="23">
        <v>-5.9</v>
      </c>
      <c r="AI9" s="23">
        <v>-6</v>
      </c>
      <c r="AJ9" s="23">
        <v>-5.0999999999999996</v>
      </c>
      <c r="AK9" s="23">
        <v>-4.3</v>
      </c>
      <c r="AL9" s="23">
        <v>-4.5999999999999996</v>
      </c>
      <c r="AM9" s="23">
        <v>-5.2</v>
      </c>
      <c r="AN9" s="23">
        <v>-4.5999999999999996</v>
      </c>
      <c r="AO9" s="23">
        <v>-4.3</v>
      </c>
      <c r="AP9" s="23">
        <v>-3.7</v>
      </c>
      <c r="AQ9" s="23">
        <v>-2.2000000000000002</v>
      </c>
      <c r="AR9" s="23">
        <v>-1.7</v>
      </c>
      <c r="AS9" s="23">
        <v>-1.1000000000000001</v>
      </c>
      <c r="AT9" s="23">
        <v>-0.8</v>
      </c>
      <c r="AU9" s="23">
        <v>-0.5</v>
      </c>
      <c r="AV9" s="23">
        <v>-0.3</v>
      </c>
      <c r="AW9" s="23">
        <v>0</v>
      </c>
      <c r="AX9" s="23">
        <v>-0.2</v>
      </c>
      <c r="AY9" s="23">
        <v>0</v>
      </c>
      <c r="AZ9" s="23">
        <v>0.3</v>
      </c>
      <c r="BA9" s="23">
        <v>0.2</v>
      </c>
      <c r="BB9" s="23">
        <v>0.3</v>
      </c>
      <c r="BC9" s="116" t="str">
        <f ca="1">IFERROR(ROUND(AVERAGE(本年変動率)*100,3),"")</f>
        <v/>
      </c>
    </row>
    <row r="10" spans="1:55">
      <c r="A10" s="14" t="s">
        <v>1645</v>
      </c>
      <c r="B10" s="15" t="s">
        <v>1646</v>
      </c>
      <c r="C10" s="16" t="s">
        <v>1601</v>
      </c>
      <c r="D10" s="17">
        <v>-7.6</v>
      </c>
      <c r="E10" s="17">
        <v>2.8</v>
      </c>
      <c r="F10" s="17">
        <v>6</v>
      </c>
      <c r="G10" s="17">
        <v>6</v>
      </c>
      <c r="H10" s="17">
        <v>6.1</v>
      </c>
      <c r="I10" s="17">
        <v>8.3000000000000007</v>
      </c>
      <c r="J10" s="17">
        <v>10.9</v>
      </c>
      <c r="K10" s="17">
        <v>6.2</v>
      </c>
      <c r="L10" s="17">
        <v>-0.3</v>
      </c>
      <c r="M10" s="17">
        <v>-3.7</v>
      </c>
      <c r="N10" s="17">
        <v>-1.6</v>
      </c>
      <c r="O10" s="17">
        <v>-0.7</v>
      </c>
      <c r="P10" s="17">
        <v>-0.2</v>
      </c>
      <c r="Q10" s="17">
        <v>0.1</v>
      </c>
      <c r="R10" s="17">
        <v>0.5</v>
      </c>
      <c r="S10" s="17">
        <v>2.2000000000000002</v>
      </c>
      <c r="T10" s="17">
        <v>8.8000000000000007</v>
      </c>
      <c r="U10" s="17">
        <v>5.4</v>
      </c>
      <c r="V10" s="17">
        <v>2.1</v>
      </c>
      <c r="W10" s="17">
        <v>0.9</v>
      </c>
      <c r="X10" s="17">
        <v>2.2999999999999998</v>
      </c>
      <c r="Y10" s="17">
        <v>2.2000000000000002</v>
      </c>
      <c r="Z10" s="17">
        <v>4.4000000000000004</v>
      </c>
      <c r="AA10" s="17">
        <v>3.6</v>
      </c>
      <c r="AB10" s="17">
        <v>0.8</v>
      </c>
      <c r="AC10" s="17">
        <v>0.4</v>
      </c>
      <c r="AD10" s="17">
        <v>0</v>
      </c>
      <c r="AE10" s="17">
        <v>-0.8</v>
      </c>
      <c r="AF10" s="17">
        <v>-3.1</v>
      </c>
      <c r="AG10" s="17">
        <v>-5.9</v>
      </c>
      <c r="AH10" s="17">
        <v>-7</v>
      </c>
      <c r="AI10" s="17">
        <v>-7.2</v>
      </c>
      <c r="AJ10" s="17">
        <v>-5.8</v>
      </c>
      <c r="AK10" s="17">
        <v>-4.0999999999999996</v>
      </c>
      <c r="AL10" s="17">
        <v>-4.5999999999999996</v>
      </c>
      <c r="AM10" s="17">
        <v>-5.5</v>
      </c>
      <c r="AN10" s="17">
        <v>-4.7</v>
      </c>
      <c r="AO10" s="17">
        <v>-4.4000000000000004</v>
      </c>
      <c r="AP10" s="17">
        <v>-3.5</v>
      </c>
      <c r="AQ10" s="17">
        <v>-0.7</v>
      </c>
      <c r="AR10" s="17">
        <v>-0.1</v>
      </c>
      <c r="AS10" s="17">
        <v>1.4</v>
      </c>
      <c r="AT10" s="17">
        <v>1.7</v>
      </c>
      <c r="AU10" s="17">
        <v>2.1</v>
      </c>
      <c r="AV10" s="17">
        <v>2.6</v>
      </c>
      <c r="AW10" s="17">
        <v>3.1</v>
      </c>
      <c r="AX10" s="17">
        <v>2.5</v>
      </c>
      <c r="AY10" s="17">
        <v>2.2999999999999998</v>
      </c>
      <c r="AZ10" s="17">
        <v>2.1</v>
      </c>
      <c r="BA10" s="17">
        <v>1.1000000000000001</v>
      </c>
      <c r="BB10" s="17">
        <v>0.9</v>
      </c>
      <c r="BC10" s="114" t="str">
        <f ca="1">IFERROR(IF(COUNTIFS(市町村名,$B10,用途区分,C$10)=0,"",IF(COUNTIFS(市町村名,$B10,用途区分,C$10)-COUNTIFS(市町村名,$B10,用途区分,C$10,本年変動率,"─── ")=0,"─── ",ROUND(AVERAGEIFS(本年変動率,用途区分,C$10,市町村名,$B10),3)*100)),"")</f>
        <v xml:space="preserve">─── </v>
      </c>
    </row>
    <row r="11" spans="1:55">
      <c r="A11" s="14" t="s">
        <v>1647</v>
      </c>
      <c r="B11" s="18">
        <v>238293</v>
      </c>
      <c r="C11" s="19" t="s">
        <v>1602</v>
      </c>
      <c r="D11" s="20">
        <v>-2.2999999999999998</v>
      </c>
      <c r="E11" s="20">
        <v>4.7</v>
      </c>
      <c r="F11" s="20">
        <v>5.6</v>
      </c>
      <c r="G11" s="20"/>
      <c r="H11" s="20">
        <v>4.5999999999999996</v>
      </c>
      <c r="I11" s="20">
        <v>6.7</v>
      </c>
      <c r="J11" s="20">
        <v>11.2</v>
      </c>
      <c r="K11" s="20">
        <v>6.2</v>
      </c>
      <c r="L11" s="20"/>
      <c r="M11" s="20"/>
      <c r="N11" s="20"/>
      <c r="O11" s="20"/>
      <c r="P11" s="20"/>
      <c r="Q11" s="20"/>
      <c r="R11" s="20"/>
      <c r="S11" s="20"/>
      <c r="T11" s="20"/>
      <c r="U11" s="20">
        <v>6.8</v>
      </c>
      <c r="V11" s="20">
        <v>2.1</v>
      </c>
      <c r="W11" s="20">
        <v>0.4</v>
      </c>
      <c r="X11" s="20"/>
      <c r="Y11" s="20">
        <v>2.1</v>
      </c>
      <c r="Z11" s="20">
        <v>5.0999999999999996</v>
      </c>
      <c r="AA11" s="20">
        <v>3.9</v>
      </c>
      <c r="AB11" s="20">
        <v>0</v>
      </c>
      <c r="AC11" s="20">
        <v>0</v>
      </c>
      <c r="AD11" s="20">
        <v>0</v>
      </c>
      <c r="AE11" s="20">
        <v>-0.9</v>
      </c>
      <c r="AF11" s="20"/>
      <c r="AG11" s="20">
        <v>-3</v>
      </c>
      <c r="AH11" s="20">
        <v>-8</v>
      </c>
      <c r="AI11" s="20">
        <v>-8.6999999999999993</v>
      </c>
      <c r="AJ11" s="20">
        <v>-6.3</v>
      </c>
      <c r="AK11" s="20">
        <v>-4.5999999999999996</v>
      </c>
      <c r="AL11" s="20">
        <v>-6.6</v>
      </c>
      <c r="AM11" s="20">
        <v>-6.7</v>
      </c>
      <c r="AN11" s="20">
        <v>-6.4</v>
      </c>
      <c r="AO11" s="20">
        <v>-6.3</v>
      </c>
      <c r="AP11" s="20">
        <v>-4.8</v>
      </c>
      <c r="AQ11" s="20"/>
      <c r="AR11" s="20"/>
      <c r="AS11" s="20"/>
      <c r="AT11" s="20"/>
      <c r="AU11" s="20">
        <v>4.3</v>
      </c>
      <c r="AV11" s="20">
        <v>5.4</v>
      </c>
      <c r="AW11" s="20">
        <v>6.1</v>
      </c>
      <c r="AX11" s="20">
        <v>5.0999999999999996</v>
      </c>
      <c r="AY11" s="20">
        <v>4.3</v>
      </c>
      <c r="AZ11" s="20">
        <v>3.4</v>
      </c>
      <c r="BA11" s="20">
        <v>2.2999999999999998</v>
      </c>
      <c r="BB11" s="20">
        <v>1.2</v>
      </c>
      <c r="BC11" s="115" t="str">
        <f ca="1">IFERROR(IF(COUNTIFS(市町村名,$B10,用途区分,C$11)=0,"",IF(COUNTIFS(市町村名,$B10,用途区分,C$11)-COUNTIFS(市町村名,$B10,用途区分,C$11,本年変動率,"─── ")=0,"─── ",ROUND(AVERAGEIFS(本年変動率,用途区分,C$11,市町村名,$B10),3)*100)),"")</f>
        <v xml:space="preserve">─── </v>
      </c>
    </row>
    <row r="12" spans="1:55">
      <c r="A12" s="14" t="s">
        <v>1648</v>
      </c>
      <c r="B12" s="18"/>
      <c r="C12" s="19" t="s">
        <v>1603</v>
      </c>
      <c r="D12" s="20">
        <v>-5.8</v>
      </c>
      <c r="E12" s="20">
        <v>0.1</v>
      </c>
      <c r="F12" s="20">
        <v>3.2</v>
      </c>
      <c r="G12" s="20">
        <v>1.9</v>
      </c>
      <c r="H12" s="20">
        <v>2</v>
      </c>
      <c r="I12" s="20">
        <v>4.7</v>
      </c>
      <c r="J12" s="20">
        <v>6.4</v>
      </c>
      <c r="K12" s="20">
        <v>5.5</v>
      </c>
      <c r="L12" s="20">
        <v>2.4</v>
      </c>
      <c r="M12" s="20">
        <v>1.7</v>
      </c>
      <c r="N12" s="20">
        <v>1.8</v>
      </c>
      <c r="O12" s="20">
        <v>2.1</v>
      </c>
      <c r="P12" s="20">
        <v>2.2000000000000002</v>
      </c>
      <c r="Q12" s="20">
        <v>3.3</v>
      </c>
      <c r="R12" s="20">
        <v>7.3</v>
      </c>
      <c r="S12" s="20">
        <v>8.1</v>
      </c>
      <c r="T12" s="20">
        <v>12.7</v>
      </c>
      <c r="U12" s="20">
        <v>4.7</v>
      </c>
      <c r="V12" s="20">
        <v>1.4</v>
      </c>
      <c r="W12" s="20">
        <v>-0.1</v>
      </c>
      <c r="X12" s="20">
        <v>-1</v>
      </c>
      <c r="Y12" s="20">
        <v>-3.7</v>
      </c>
      <c r="Z12" s="20">
        <v>-4.4000000000000004</v>
      </c>
      <c r="AA12" s="20">
        <v>-2.5</v>
      </c>
      <c r="AB12" s="20">
        <v>-3.5</v>
      </c>
      <c r="AC12" s="20">
        <v>-4.3</v>
      </c>
      <c r="AD12" s="20">
        <v>-5.2</v>
      </c>
      <c r="AE12" s="20">
        <v>-6.9</v>
      </c>
      <c r="AF12" s="20">
        <v>-12.2</v>
      </c>
      <c r="AG12" s="20">
        <v>-11.6</v>
      </c>
      <c r="AH12" s="20">
        <v>-10.3</v>
      </c>
      <c r="AI12" s="20">
        <v>-7.9</v>
      </c>
      <c r="AJ12" s="20">
        <v>-5.0999999999999996</v>
      </c>
      <c r="AK12" s="20">
        <v>-3.7</v>
      </c>
      <c r="AL12" s="20">
        <v>-4.3</v>
      </c>
      <c r="AM12" s="20">
        <v>-6</v>
      </c>
      <c r="AN12" s="20">
        <v>-4.8</v>
      </c>
      <c r="AO12" s="20">
        <v>-4.2</v>
      </c>
      <c r="AP12" s="20">
        <v>-4</v>
      </c>
      <c r="AQ12" s="20">
        <v>-2.5</v>
      </c>
      <c r="AR12" s="20">
        <v>-1.3</v>
      </c>
      <c r="AS12" s="20">
        <v>-0.4</v>
      </c>
      <c r="AT12" s="20">
        <v>-0.2</v>
      </c>
      <c r="AU12" s="20">
        <v>0.2</v>
      </c>
      <c r="AV12" s="20">
        <v>0.6</v>
      </c>
      <c r="AW12" s="20">
        <v>1.6</v>
      </c>
      <c r="AX12" s="20">
        <v>1</v>
      </c>
      <c r="AY12" s="20">
        <v>1.1000000000000001</v>
      </c>
      <c r="AZ12" s="20">
        <v>1.4</v>
      </c>
      <c r="BA12" s="20">
        <v>1.3</v>
      </c>
      <c r="BB12" s="20">
        <v>1.4</v>
      </c>
      <c r="BC12" s="115" t="str">
        <f ca="1">IFERROR(IF(COUNTIFS(市町村名,$B10,用途区分,C$12)=0,"",IF(COUNTIFS(市町村名,$B10,用途区分,C$12)-COUNTIFS(市町村名,$B10,用途区分,C$12,本年変動率,"─── ")=0,"─── ",ROUND(AVERAGEIFS(本年変動率,用途区分,C$12,市町村名,$B10),3)*100)),"")</f>
        <v xml:space="preserve">─── </v>
      </c>
    </row>
    <row r="13" spans="1:55">
      <c r="A13" s="14" t="s">
        <v>1649</v>
      </c>
      <c r="B13" s="18"/>
      <c r="C13" s="19" t="s">
        <v>2253</v>
      </c>
      <c r="D13" s="20">
        <v>-10.3</v>
      </c>
      <c r="E13" s="20">
        <v>1.7</v>
      </c>
      <c r="F13" s="20">
        <v>1.9</v>
      </c>
      <c r="G13" s="20">
        <v>4.9000000000000004</v>
      </c>
      <c r="H13" s="20">
        <v>3.7</v>
      </c>
      <c r="I13" s="20">
        <v>6.8</v>
      </c>
      <c r="J13" s="20">
        <v>10</v>
      </c>
      <c r="K13" s="20"/>
      <c r="L13" s="20">
        <v>2.1</v>
      </c>
      <c r="M13" s="20">
        <v>-0.9</v>
      </c>
      <c r="N13" s="20">
        <v>-0.6</v>
      </c>
      <c r="O13" s="20">
        <v>-1.1000000000000001</v>
      </c>
      <c r="P13" s="20">
        <v>0</v>
      </c>
      <c r="Q13" s="20">
        <v>0</v>
      </c>
      <c r="R13" s="20">
        <v>0.6</v>
      </c>
      <c r="S13" s="20">
        <v>1.9</v>
      </c>
      <c r="T13" s="20">
        <v>9.9</v>
      </c>
      <c r="U13" s="20">
        <v>7.1</v>
      </c>
      <c r="V13" s="20">
        <v>2.9</v>
      </c>
      <c r="W13" s="20">
        <v>1.9</v>
      </c>
      <c r="X13" s="20">
        <v>2.2000000000000002</v>
      </c>
      <c r="Y13" s="20">
        <v>2.5</v>
      </c>
      <c r="Z13" s="20">
        <v>2.2000000000000002</v>
      </c>
      <c r="AA13" s="20">
        <v>1.9</v>
      </c>
      <c r="AB13" s="20">
        <v>0.2</v>
      </c>
      <c r="AC13" s="20">
        <v>-0.2</v>
      </c>
      <c r="AD13" s="20">
        <v>-0.9</v>
      </c>
      <c r="AE13" s="20">
        <v>-3.5</v>
      </c>
      <c r="AF13" s="20">
        <v>-6.4</v>
      </c>
      <c r="AG13" s="20">
        <v>-7.4</v>
      </c>
      <c r="AH13" s="20">
        <v>-9</v>
      </c>
      <c r="AI13" s="20">
        <v>-7.6</v>
      </c>
      <c r="AJ13" s="20">
        <v>-5.7</v>
      </c>
      <c r="AK13" s="20">
        <v>-4.7</v>
      </c>
      <c r="AL13" s="20">
        <v>-5.0999999999999996</v>
      </c>
      <c r="AM13" s="20">
        <v>-6.1</v>
      </c>
      <c r="AN13" s="20">
        <v>-5.4</v>
      </c>
      <c r="AO13" s="20">
        <v>-5.0999999999999996</v>
      </c>
      <c r="AP13" s="20"/>
      <c r="AQ13" s="20"/>
      <c r="AR13" s="20"/>
      <c r="AS13" s="20"/>
      <c r="AT13" s="20"/>
      <c r="AU13" s="20"/>
      <c r="AV13" s="20"/>
      <c r="AW13" s="20"/>
      <c r="AX13" s="20"/>
      <c r="AY13" s="20"/>
      <c r="AZ13" s="20"/>
      <c r="BA13" s="20"/>
      <c r="BB13" s="20"/>
      <c r="BC13" s="115" t="str">
        <f>IFERROR(IF(COUNTIFS(市町村名,$B10,用途区分,C$13)=0,"",IF(COUNTIFS(市町村名,$B10,用途区分,C$13)-COUNTIFS(市町村名,$B10,用途区分,C$13,本年変動率,"─── ")=0,"─── ",ROUND(AVERAGEIFS(本年変動率,用途区分,C$13,市町村名,$B10),3)*100)),"")</f>
        <v/>
      </c>
    </row>
    <row r="14" spans="1:55">
      <c r="A14" s="14" t="s">
        <v>1650</v>
      </c>
      <c r="B14" s="18"/>
      <c r="C14" s="19" t="s">
        <v>1604</v>
      </c>
      <c r="D14" s="20">
        <v>-10.199999999999999</v>
      </c>
      <c r="E14" s="20">
        <v>0</v>
      </c>
      <c r="F14" s="20">
        <v>0</v>
      </c>
      <c r="G14" s="20">
        <v>1.6</v>
      </c>
      <c r="H14" s="20">
        <v>2.7</v>
      </c>
      <c r="I14" s="20">
        <v>4</v>
      </c>
      <c r="J14" s="20">
        <v>7.6</v>
      </c>
      <c r="K14" s="20">
        <v>4.5</v>
      </c>
      <c r="L14" s="20">
        <v>3</v>
      </c>
      <c r="M14" s="20">
        <v>-0.8</v>
      </c>
      <c r="N14" s="20">
        <v>0.3</v>
      </c>
      <c r="O14" s="20">
        <v>0.6</v>
      </c>
      <c r="P14" s="20">
        <v>0</v>
      </c>
      <c r="Q14" s="20">
        <v>0</v>
      </c>
      <c r="R14" s="20">
        <v>0</v>
      </c>
      <c r="S14" s="20">
        <v>1.3</v>
      </c>
      <c r="T14" s="20">
        <v>3.7</v>
      </c>
      <c r="U14" s="20">
        <v>3.7</v>
      </c>
      <c r="V14" s="20">
        <v>1.6</v>
      </c>
      <c r="W14" s="20">
        <v>0.6</v>
      </c>
      <c r="X14" s="20">
        <v>1.3</v>
      </c>
      <c r="Y14" s="20">
        <v>1.4</v>
      </c>
      <c r="Z14" s="20">
        <v>1.7</v>
      </c>
      <c r="AA14" s="20">
        <v>1.4</v>
      </c>
      <c r="AB14" s="20">
        <v>0.6</v>
      </c>
      <c r="AC14" s="20">
        <v>0.2</v>
      </c>
      <c r="AD14" s="20">
        <v>-0.1</v>
      </c>
      <c r="AE14" s="20">
        <v>-1.1000000000000001</v>
      </c>
      <c r="AF14" s="20">
        <v>-3.7</v>
      </c>
      <c r="AG14" s="20">
        <v>-5.8</v>
      </c>
      <c r="AH14" s="20">
        <v>-8</v>
      </c>
      <c r="AI14" s="20">
        <v>-7.8</v>
      </c>
      <c r="AJ14" s="20">
        <v>-5.3</v>
      </c>
      <c r="AK14" s="20">
        <v>-2.7</v>
      </c>
      <c r="AL14" s="20">
        <v>-4.4000000000000004</v>
      </c>
      <c r="AM14" s="20">
        <v>-6.2</v>
      </c>
      <c r="AN14" s="20">
        <v>-5.3</v>
      </c>
      <c r="AO14" s="20">
        <v>-4.0999999999999996</v>
      </c>
      <c r="AP14" s="20">
        <v>-3.5</v>
      </c>
      <c r="AQ14" s="20">
        <v>-1.5</v>
      </c>
      <c r="AR14" s="20">
        <v>-0.9</v>
      </c>
      <c r="AS14" s="20">
        <v>0</v>
      </c>
      <c r="AT14" s="20">
        <v>0.2</v>
      </c>
      <c r="AU14" s="20">
        <v>0.6</v>
      </c>
      <c r="AV14" s="20">
        <v>0.7</v>
      </c>
      <c r="AW14" s="20">
        <v>1.2</v>
      </c>
      <c r="AX14" s="20">
        <v>0.9</v>
      </c>
      <c r="AY14" s="20">
        <v>1</v>
      </c>
      <c r="AZ14" s="20">
        <v>1.2</v>
      </c>
      <c r="BA14" s="20">
        <v>1.3</v>
      </c>
      <c r="BB14" s="20">
        <v>1.8</v>
      </c>
      <c r="BC14" s="115" t="str">
        <f ca="1">IFERROR(IF(COUNTIFS(市町村名,$B10,用途区分,C$14)=0,"",IF(COUNTIFS(市町村名,$B10,用途区分,C$14)-COUNTIFS(市町村名,$B10,用途区分,C$14,本年変動率,"─── ")=0,"─── ",ROUND(AVERAGEIFS(本年変動率,用途区分,C$14,市町村名,$B10),3)*100)),"")</f>
        <v xml:space="preserve">─── </v>
      </c>
    </row>
    <row r="15" spans="1:55">
      <c r="A15" s="14" t="s">
        <v>1651</v>
      </c>
      <c r="B15" s="18"/>
      <c r="C15" s="19" t="s">
        <v>1642</v>
      </c>
      <c r="D15" s="20">
        <v>-7.9</v>
      </c>
      <c r="E15" s="20">
        <v>0</v>
      </c>
      <c r="F15" s="20">
        <v>1</v>
      </c>
      <c r="G15" s="20">
        <v>2.4</v>
      </c>
      <c r="H15" s="20">
        <v>4.3</v>
      </c>
      <c r="I15" s="20">
        <v>5</v>
      </c>
      <c r="J15" s="20">
        <v>8.4</v>
      </c>
      <c r="K15" s="20">
        <v>5.3</v>
      </c>
      <c r="L15" s="20">
        <v>1</v>
      </c>
      <c r="M15" s="20">
        <v>-0.2</v>
      </c>
      <c r="N15" s="20">
        <v>-0.7</v>
      </c>
      <c r="O15" s="20">
        <v>-0.9</v>
      </c>
      <c r="P15" s="20">
        <v>-0.8</v>
      </c>
      <c r="Q15" s="20">
        <v>-0.5</v>
      </c>
      <c r="R15" s="20">
        <v>-0.1</v>
      </c>
      <c r="S15" s="20">
        <v>0</v>
      </c>
      <c r="T15" s="20">
        <v>2.2000000000000002</v>
      </c>
      <c r="U15" s="20">
        <v>0.6</v>
      </c>
      <c r="V15" s="20">
        <v>1.3</v>
      </c>
      <c r="W15" s="20">
        <v>0.2</v>
      </c>
      <c r="X15" s="20">
        <v>0.4</v>
      </c>
      <c r="Y15" s="20">
        <v>0.9</v>
      </c>
      <c r="Z15" s="20">
        <v>1</v>
      </c>
      <c r="AA15" s="20">
        <v>1</v>
      </c>
      <c r="AB15" s="20">
        <v>-1</v>
      </c>
      <c r="AC15" s="20">
        <v>-4.5999999999999996</v>
      </c>
      <c r="AD15" s="20">
        <v>-4.3</v>
      </c>
      <c r="AE15" s="20">
        <v>-3.3</v>
      </c>
      <c r="AF15" s="20">
        <v>-7.6</v>
      </c>
      <c r="AG15" s="20">
        <v>-5.5</v>
      </c>
      <c r="AH15" s="20">
        <v>-5.9</v>
      </c>
      <c r="AI15" s="20">
        <v>-5.7</v>
      </c>
      <c r="AJ15" s="20">
        <v>-5.0999999999999996</v>
      </c>
      <c r="AK15" s="20">
        <v>-4.5</v>
      </c>
      <c r="AL15" s="20">
        <v>-5.2</v>
      </c>
      <c r="AM15" s="20">
        <v>-5.8</v>
      </c>
      <c r="AN15" s="20">
        <v>-5.9</v>
      </c>
      <c r="AO15" s="20">
        <v>-4.5</v>
      </c>
      <c r="AP15" s="20"/>
      <c r="AQ15" s="20"/>
      <c r="AR15" s="20"/>
      <c r="AS15" s="20"/>
      <c r="AT15" s="20"/>
      <c r="AU15" s="20"/>
      <c r="AV15" s="20"/>
      <c r="AW15" s="20"/>
      <c r="AX15" s="20"/>
      <c r="AY15" s="20"/>
      <c r="AZ15" s="20"/>
      <c r="BA15" s="20"/>
      <c r="BB15" s="20"/>
      <c r="BC15" s="115" t="str">
        <f>IFERROR(IF(COUNTIFS(市町村名,$B10,用途区分,C$15)=0,"",IF(COUNTIFS(市町村名,$B10,用途区分,C$15)-COUNTIFS(市町村名,$B10,用途区分,C$15,本年変動率,"─── ")=0,"─── ",ROUND(AVERAGEIFS(本年変動率,用途区分,C$15,市町村名,$B10),3)*100)),"")</f>
        <v/>
      </c>
    </row>
    <row r="16" spans="1:55">
      <c r="A16" s="14" t="s">
        <v>1652</v>
      </c>
      <c r="B16" s="21"/>
      <c r="C16" s="22" t="s">
        <v>1644</v>
      </c>
      <c r="D16" s="23">
        <v>-7.4</v>
      </c>
      <c r="E16" s="23">
        <v>1.4</v>
      </c>
      <c r="F16" s="23">
        <v>3.5</v>
      </c>
      <c r="G16" s="23">
        <v>3.9</v>
      </c>
      <c r="H16" s="23">
        <v>4.3</v>
      </c>
      <c r="I16" s="23">
        <v>6.3</v>
      </c>
      <c r="J16" s="23">
        <v>9</v>
      </c>
      <c r="K16" s="23">
        <v>5.8</v>
      </c>
      <c r="L16" s="23">
        <v>0.7</v>
      </c>
      <c r="M16" s="23">
        <v>-1.9</v>
      </c>
      <c r="N16" s="23">
        <v>-0.6</v>
      </c>
      <c r="O16" s="23">
        <v>-0.1</v>
      </c>
      <c r="P16" s="23">
        <v>0.1</v>
      </c>
      <c r="Q16" s="23">
        <v>0.6</v>
      </c>
      <c r="R16" s="23">
        <v>1.7</v>
      </c>
      <c r="S16" s="23">
        <v>2.9</v>
      </c>
      <c r="T16" s="23">
        <v>8</v>
      </c>
      <c r="U16" s="23">
        <v>4.8</v>
      </c>
      <c r="V16" s="23">
        <v>1.9</v>
      </c>
      <c r="W16" s="23">
        <v>0.6</v>
      </c>
      <c r="X16" s="23">
        <v>1.3</v>
      </c>
      <c r="Y16" s="23">
        <v>0.8</v>
      </c>
      <c r="Z16" s="23">
        <v>1.9</v>
      </c>
      <c r="AA16" s="23">
        <v>1.6</v>
      </c>
      <c r="AB16" s="23">
        <v>-0.4</v>
      </c>
      <c r="AC16" s="23">
        <v>-1.1000000000000001</v>
      </c>
      <c r="AD16" s="23">
        <v>-1.6</v>
      </c>
      <c r="AE16" s="23">
        <v>-2.6</v>
      </c>
      <c r="AF16" s="23">
        <v>-6</v>
      </c>
      <c r="AG16" s="23">
        <v>-7.3</v>
      </c>
      <c r="AH16" s="23">
        <v>-8</v>
      </c>
      <c r="AI16" s="23">
        <v>-7.4</v>
      </c>
      <c r="AJ16" s="23">
        <v>-5.5</v>
      </c>
      <c r="AK16" s="23">
        <v>-4</v>
      </c>
      <c r="AL16" s="23">
        <v>-4.7</v>
      </c>
      <c r="AM16" s="23">
        <v>-5.8</v>
      </c>
      <c r="AN16" s="23">
        <v>-4.9000000000000004</v>
      </c>
      <c r="AO16" s="23">
        <v>-4.4000000000000004</v>
      </c>
      <c r="AP16" s="23">
        <v>-3.7</v>
      </c>
      <c r="AQ16" s="23">
        <v>-1.4</v>
      </c>
      <c r="AR16" s="23">
        <v>-0.6</v>
      </c>
      <c r="AS16" s="23">
        <v>0.6</v>
      </c>
      <c r="AT16" s="23">
        <v>0.9</v>
      </c>
      <c r="AU16" s="23">
        <v>1.3</v>
      </c>
      <c r="AV16" s="23">
        <v>1.8</v>
      </c>
      <c r="AW16" s="23">
        <v>2.4</v>
      </c>
      <c r="AX16" s="23">
        <v>1.9</v>
      </c>
      <c r="AY16" s="23">
        <v>1.8</v>
      </c>
      <c r="AZ16" s="23">
        <v>1.8</v>
      </c>
      <c r="BA16" s="23">
        <v>1.2</v>
      </c>
      <c r="BB16" s="23">
        <v>1.2</v>
      </c>
      <c r="BC16" s="116" t="str">
        <f ca="1">IFERROR(IF(COUNTIFS(市町村名,$B10)=0,"",IF(COUNTIFS(市町村名,$B10)-COUNTIFS(市町村名,$B10,本年変動率,"─── ")=0,"─── ",ROUND(AVERAGEIFS(本年変動率,市町村名,$B10),3)*100)),"")</f>
        <v xml:space="preserve">─── </v>
      </c>
    </row>
    <row r="17" spans="1:55">
      <c r="A17" s="14" t="s">
        <v>1653</v>
      </c>
      <c r="B17" s="15" t="s">
        <v>1654</v>
      </c>
      <c r="C17" s="16" t="s">
        <v>1601</v>
      </c>
      <c r="D17" s="17">
        <v>-6.8</v>
      </c>
      <c r="E17" s="17">
        <v>1.1000000000000001</v>
      </c>
      <c r="F17" s="17">
        <v>2.2999999999999998</v>
      </c>
      <c r="G17" s="17">
        <v>3</v>
      </c>
      <c r="H17" s="17">
        <v>3.5</v>
      </c>
      <c r="I17" s="17">
        <v>6.1</v>
      </c>
      <c r="J17" s="17">
        <v>5.8</v>
      </c>
      <c r="K17" s="17">
        <v>5.0999999999999996</v>
      </c>
      <c r="L17" s="17">
        <v>0</v>
      </c>
      <c r="M17" s="17">
        <v>0</v>
      </c>
      <c r="N17" s="17">
        <v>0</v>
      </c>
      <c r="O17" s="17">
        <v>0</v>
      </c>
      <c r="P17" s="17">
        <v>0</v>
      </c>
      <c r="Q17" s="17">
        <v>1.6</v>
      </c>
      <c r="R17" s="17">
        <v>1</v>
      </c>
      <c r="S17" s="17">
        <v>1.8</v>
      </c>
      <c r="T17" s="17">
        <v>3.8</v>
      </c>
      <c r="U17" s="17">
        <v>4.3</v>
      </c>
      <c r="V17" s="17">
        <v>3.6</v>
      </c>
      <c r="W17" s="17">
        <v>1.5</v>
      </c>
      <c r="X17" s="17">
        <v>1.5</v>
      </c>
      <c r="Y17" s="17">
        <v>3.4</v>
      </c>
      <c r="Z17" s="17">
        <v>4.0999999999999996</v>
      </c>
      <c r="AA17" s="17">
        <v>2.2000000000000002</v>
      </c>
      <c r="AB17" s="17">
        <v>0.6</v>
      </c>
      <c r="AC17" s="17">
        <v>-0.3</v>
      </c>
      <c r="AD17" s="17">
        <v>-0.3</v>
      </c>
      <c r="AE17" s="17">
        <v>-0.4</v>
      </c>
      <c r="AF17" s="17">
        <v>-3.3</v>
      </c>
      <c r="AG17" s="17">
        <v>-4.5</v>
      </c>
      <c r="AH17" s="17">
        <v>-4.5</v>
      </c>
      <c r="AI17" s="17">
        <v>-4.9000000000000004</v>
      </c>
      <c r="AJ17" s="17">
        <v>-4.2</v>
      </c>
      <c r="AK17" s="17">
        <v>-3.8</v>
      </c>
      <c r="AL17" s="17">
        <v>-5.4</v>
      </c>
      <c r="AM17" s="17">
        <v>-5.8</v>
      </c>
      <c r="AN17" s="17">
        <v>-5.0999999999999996</v>
      </c>
      <c r="AO17" s="17">
        <v>-4.9000000000000004</v>
      </c>
      <c r="AP17" s="17">
        <v>-4</v>
      </c>
      <c r="AQ17" s="17">
        <v>-2.2999999999999998</v>
      </c>
      <c r="AR17" s="17">
        <v>-1.8</v>
      </c>
      <c r="AS17" s="17">
        <v>-1</v>
      </c>
      <c r="AT17" s="17">
        <v>-1</v>
      </c>
      <c r="AU17" s="17">
        <v>-0.7</v>
      </c>
      <c r="AV17" s="17">
        <v>-0.5</v>
      </c>
      <c r="AW17" s="17">
        <v>-0.4</v>
      </c>
      <c r="AX17" s="17">
        <v>-0.4</v>
      </c>
      <c r="AY17" s="17">
        <v>-0.1</v>
      </c>
      <c r="AZ17" s="17">
        <v>0.1</v>
      </c>
      <c r="BA17" s="17">
        <v>0.1</v>
      </c>
      <c r="BB17" s="17">
        <v>0.1</v>
      </c>
      <c r="BC17" s="114" t="str">
        <f ca="1">IFERROR(IF(COUNTIFS(市町村名,$B17,用途区分,C$10)=0,"",IF(COUNTIFS(市町村名,$B17,用途区分,C$10)-COUNTIFS(市町村名,$B17,用途区分,C$10,本年変動率,"─── ")=0,"─── ",ROUND(AVERAGEIFS(本年変動率,用途区分,C$10,市町村名,$B17),3)*100)),"")</f>
        <v xml:space="preserve">─── </v>
      </c>
    </row>
    <row r="18" spans="1:55">
      <c r="A18" s="14" t="s">
        <v>1655</v>
      </c>
      <c r="B18" s="18">
        <v>75838</v>
      </c>
      <c r="C18" s="19" t="s">
        <v>1602</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115" t="str">
        <f>IFERROR(IF(COUNTIFS(市町村名,$B17,用途区分,C$11)=0,"",IF(COUNTIFS(市町村名,$B17,用途区分,C$11)-COUNTIFS(市町村名,$B17,用途区分,C$11,本年変動率,"─── ")=0,"─── ",ROUND(AVERAGEIFS(本年変動率,用途区分,C$11,市町村名,$B17),3)*100)),"")</f>
        <v/>
      </c>
    </row>
    <row r="19" spans="1:55">
      <c r="A19" s="14" t="s">
        <v>1656</v>
      </c>
      <c r="B19" s="18"/>
      <c r="C19" s="19" t="s">
        <v>1603</v>
      </c>
      <c r="D19" s="20">
        <v>-1.5</v>
      </c>
      <c r="E19" s="20">
        <v>-5.3</v>
      </c>
      <c r="F19" s="20">
        <v>0</v>
      </c>
      <c r="G19" s="20">
        <v>0.8</v>
      </c>
      <c r="H19" s="20">
        <v>0.8</v>
      </c>
      <c r="I19" s="20">
        <v>4.7</v>
      </c>
      <c r="J19" s="20">
        <v>3</v>
      </c>
      <c r="K19" s="20">
        <v>4.3</v>
      </c>
      <c r="L19" s="20"/>
      <c r="M19" s="20">
        <v>0.4</v>
      </c>
      <c r="N19" s="20">
        <v>0.9</v>
      </c>
      <c r="O19" s="20">
        <v>0</v>
      </c>
      <c r="P19" s="20">
        <v>0</v>
      </c>
      <c r="Q19" s="20">
        <v>0.8</v>
      </c>
      <c r="R19" s="20">
        <v>0.4</v>
      </c>
      <c r="S19" s="20">
        <v>1.3</v>
      </c>
      <c r="T19" s="20">
        <v>4.5</v>
      </c>
      <c r="U19" s="20">
        <v>0</v>
      </c>
      <c r="V19" s="20">
        <v>0.4</v>
      </c>
      <c r="W19" s="20">
        <v>0</v>
      </c>
      <c r="X19" s="20">
        <v>-6.7</v>
      </c>
      <c r="Y19" s="20">
        <v>-3.5</v>
      </c>
      <c r="Z19" s="20">
        <v>-3.7</v>
      </c>
      <c r="AA19" s="20">
        <v>-3.7</v>
      </c>
      <c r="AB19" s="20">
        <v>-3.8</v>
      </c>
      <c r="AC19" s="20">
        <v>-5.6</v>
      </c>
      <c r="AD19" s="20">
        <v>-5.6</v>
      </c>
      <c r="AE19" s="20">
        <v>-6.4</v>
      </c>
      <c r="AF19" s="20">
        <v>-5.5</v>
      </c>
      <c r="AG19" s="20">
        <v>-8.1</v>
      </c>
      <c r="AH19" s="20">
        <v>-8.5</v>
      </c>
      <c r="AI19" s="20">
        <v>-8.3000000000000007</v>
      </c>
      <c r="AJ19" s="20">
        <v>-7.2</v>
      </c>
      <c r="AK19" s="20">
        <v>-5.8</v>
      </c>
      <c r="AL19" s="20">
        <v>-6.1</v>
      </c>
      <c r="AM19" s="20">
        <v>-6.2</v>
      </c>
      <c r="AN19" s="20">
        <v>-5.2</v>
      </c>
      <c r="AO19" s="20">
        <v>-5.3</v>
      </c>
      <c r="AP19" s="20">
        <v>-4.9000000000000004</v>
      </c>
      <c r="AQ19" s="20">
        <v>-3.4</v>
      </c>
      <c r="AR19" s="20">
        <v>-2.8</v>
      </c>
      <c r="AS19" s="20">
        <v>-2.1</v>
      </c>
      <c r="AT19" s="20">
        <v>-1.7</v>
      </c>
      <c r="AU19" s="20">
        <v>-1.4</v>
      </c>
      <c r="AV19" s="20">
        <v>-1.2</v>
      </c>
      <c r="AW19" s="20">
        <v>-0.9</v>
      </c>
      <c r="AX19" s="20">
        <v>-1.2</v>
      </c>
      <c r="AY19" s="20">
        <v>-1</v>
      </c>
      <c r="AZ19" s="20">
        <v>-0.4</v>
      </c>
      <c r="BA19" s="20">
        <v>-0.2</v>
      </c>
      <c r="BB19" s="20">
        <v>-0.2</v>
      </c>
      <c r="BC19" s="115" t="str">
        <f ca="1">IFERROR(IF(COUNTIFS(市町村名,$B17,用途区分,C$12)=0,"",IF(COUNTIFS(市町村名,$B17,用途区分,C$12)-COUNTIFS(市町村名,$B17,用途区分,C$12,本年変動率,"─── ")=0,"─── ",ROUND(AVERAGEIFS(本年変動率,用途区分,C$12,市町村名,$B17),3)*100)),"")</f>
        <v xml:space="preserve">─── </v>
      </c>
    </row>
    <row r="20" spans="1:55">
      <c r="A20" s="14" t="s">
        <v>1657</v>
      </c>
      <c r="B20" s="18"/>
      <c r="C20" s="19" t="s">
        <v>2253</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115" t="str">
        <f>IFERROR(IF(COUNTIFS(市町村名,$B17,用途区分,C$13)=0,"",IF(COUNTIFS(市町村名,$B17,用途区分,C$13)-COUNTIFS(市町村名,$B17,用途区分,C$13,本年変動率,"─── ")=0,"─── ",ROUND(AVERAGEIFS(本年変動率,用途区分,C$13,市町村名,$B17),3)*100)),"")</f>
        <v/>
      </c>
    </row>
    <row r="21" spans="1:55">
      <c r="A21" s="14" t="s">
        <v>1658</v>
      </c>
      <c r="B21" s="18"/>
      <c r="C21" s="19" t="s">
        <v>1604</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115" t="str">
        <f>IFERROR(IF(COUNTIFS(市町村名,$B17,用途区分,C$14)=0,"",IF(COUNTIFS(市町村名,$B17,用途区分,C$14)-COUNTIFS(市町村名,$B17,用途区分,C$14,本年変動率,"─── ")=0,"─── ",ROUND(AVERAGEIFS(本年変動率,用途区分,C$14,市町村名,$B17),3)*100)),"")</f>
        <v/>
      </c>
    </row>
    <row r="22" spans="1:55">
      <c r="A22" s="14" t="s">
        <v>1659</v>
      </c>
      <c r="B22" s="18"/>
      <c r="C22" s="19" t="s">
        <v>1642</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115" t="str">
        <f>IFERROR(IF(COUNTIFS(市町村名,$B17,用途区分,C$15)=0,"",IF(COUNTIFS(市町村名,$B17,用途区分,C$15)-COUNTIFS(市町村名,$B17,用途区分,C$15,本年変動率,"─── ")=0,"─── ",ROUND(AVERAGEIFS(本年変動率,用途区分,C$15,市町村名,$B17),3)*100)),"")</f>
        <v/>
      </c>
    </row>
    <row r="23" spans="1:55">
      <c r="A23" s="14" t="s">
        <v>1660</v>
      </c>
      <c r="B23" s="21"/>
      <c r="C23" s="22" t="s">
        <v>1644</v>
      </c>
      <c r="D23" s="23">
        <v>-5</v>
      </c>
      <c r="E23" s="23">
        <v>-1</v>
      </c>
      <c r="F23" s="23">
        <v>1.5</v>
      </c>
      <c r="G23" s="23">
        <v>2.2000000000000002</v>
      </c>
      <c r="H23" s="23">
        <v>2.6</v>
      </c>
      <c r="I23" s="23">
        <v>5.4</v>
      </c>
      <c r="J23" s="23">
        <v>4.8</v>
      </c>
      <c r="K23" s="23">
        <v>4.8</v>
      </c>
      <c r="L23" s="23">
        <v>0</v>
      </c>
      <c r="M23" s="23">
        <v>0.1</v>
      </c>
      <c r="N23" s="23">
        <v>0.3</v>
      </c>
      <c r="O23" s="23">
        <v>0</v>
      </c>
      <c r="P23" s="23">
        <v>0</v>
      </c>
      <c r="Q23" s="23">
        <v>1.3</v>
      </c>
      <c r="R23" s="23">
        <v>0.8</v>
      </c>
      <c r="S23" s="23">
        <v>1.6</v>
      </c>
      <c r="T23" s="23">
        <v>4</v>
      </c>
      <c r="U23" s="23">
        <v>2.8</v>
      </c>
      <c r="V23" s="23">
        <v>2.5</v>
      </c>
      <c r="W23" s="23">
        <v>1</v>
      </c>
      <c r="X23" s="23">
        <v>-1.3</v>
      </c>
      <c r="Y23" s="23">
        <v>0.7</v>
      </c>
      <c r="Z23" s="23">
        <v>1</v>
      </c>
      <c r="AA23" s="23">
        <v>-0.1</v>
      </c>
      <c r="AB23" s="23">
        <v>-0.6</v>
      </c>
      <c r="AC23" s="23">
        <v>-2.2999999999999998</v>
      </c>
      <c r="AD23" s="23">
        <v>-2.2999999999999998</v>
      </c>
      <c r="AE23" s="23">
        <v>-2.6</v>
      </c>
      <c r="AF23" s="23">
        <v>-4.2</v>
      </c>
      <c r="AG23" s="23">
        <v>-5.9</v>
      </c>
      <c r="AH23" s="23">
        <v>-6</v>
      </c>
      <c r="AI23" s="23">
        <v>-6.2</v>
      </c>
      <c r="AJ23" s="23">
        <v>-5.3</v>
      </c>
      <c r="AK23" s="23">
        <v>-4.5999999999999996</v>
      </c>
      <c r="AL23" s="23">
        <v>-5.6</v>
      </c>
      <c r="AM23" s="23">
        <v>-5.9</v>
      </c>
      <c r="AN23" s="23">
        <v>-5.0999999999999996</v>
      </c>
      <c r="AO23" s="23">
        <v>-5</v>
      </c>
      <c r="AP23" s="23">
        <v>-4.4000000000000004</v>
      </c>
      <c r="AQ23" s="23">
        <v>-2.7</v>
      </c>
      <c r="AR23" s="23">
        <v>-2.2000000000000002</v>
      </c>
      <c r="AS23" s="23">
        <v>-1.4</v>
      </c>
      <c r="AT23" s="23">
        <v>-1.2</v>
      </c>
      <c r="AU23" s="23">
        <v>-1</v>
      </c>
      <c r="AV23" s="23">
        <v>-0.8</v>
      </c>
      <c r="AW23" s="23">
        <v>-0.6</v>
      </c>
      <c r="AX23" s="23">
        <v>-0.7</v>
      </c>
      <c r="AY23" s="23">
        <v>-0.4</v>
      </c>
      <c r="AZ23" s="23">
        <v>-0.1</v>
      </c>
      <c r="BA23" s="23">
        <v>0</v>
      </c>
      <c r="BB23" s="23">
        <v>0</v>
      </c>
      <c r="BC23" s="116" t="str">
        <f ca="1">IFERROR(IF(COUNTIFS(市町村名,$B17)=0,"",IF(COUNTIFS(市町村名,$B17)-COUNTIFS(市町村名,$B17,本年変動率,"─── ")=0,"─── ",ROUND(AVERAGEIFS(本年変動率,市町村名,$B17),3)*100)),"")</f>
        <v xml:space="preserve">─── </v>
      </c>
    </row>
    <row r="24" spans="1:55">
      <c r="A24" s="14" t="s">
        <v>1661</v>
      </c>
      <c r="B24" s="15" t="s">
        <v>1662</v>
      </c>
      <c r="C24" s="16" t="s">
        <v>1601</v>
      </c>
      <c r="D24" s="17">
        <v>-7</v>
      </c>
      <c r="E24" s="17">
        <v>0</v>
      </c>
      <c r="F24" s="17">
        <v>2.9</v>
      </c>
      <c r="G24" s="17">
        <v>5.2</v>
      </c>
      <c r="H24" s="17">
        <v>5.6</v>
      </c>
      <c r="I24" s="17">
        <v>7.9</v>
      </c>
      <c r="J24" s="17">
        <v>11</v>
      </c>
      <c r="K24" s="17">
        <v>6.3</v>
      </c>
      <c r="L24" s="17">
        <v>0.3</v>
      </c>
      <c r="M24" s="17">
        <v>-1.3</v>
      </c>
      <c r="N24" s="17">
        <v>-0.9</v>
      </c>
      <c r="O24" s="17">
        <v>-0.5</v>
      </c>
      <c r="P24" s="17">
        <v>-0.5</v>
      </c>
      <c r="Q24" s="17">
        <v>-0.4</v>
      </c>
      <c r="R24" s="17">
        <v>0</v>
      </c>
      <c r="S24" s="17">
        <v>0.6</v>
      </c>
      <c r="T24" s="17">
        <v>1.7</v>
      </c>
      <c r="U24" s="17">
        <v>1.5</v>
      </c>
      <c r="V24" s="17">
        <v>1.4</v>
      </c>
      <c r="W24" s="17">
        <v>1.4</v>
      </c>
      <c r="X24" s="17">
        <v>2.8</v>
      </c>
      <c r="Y24" s="17">
        <v>1.4</v>
      </c>
      <c r="Z24" s="17">
        <v>1.9</v>
      </c>
      <c r="AA24" s="17">
        <v>1.1000000000000001</v>
      </c>
      <c r="AB24" s="17">
        <v>-0.2</v>
      </c>
      <c r="AC24" s="17">
        <v>-0.1</v>
      </c>
      <c r="AD24" s="17">
        <v>-0.4</v>
      </c>
      <c r="AE24" s="17">
        <v>-1.1000000000000001</v>
      </c>
      <c r="AF24" s="17">
        <v>-1.9</v>
      </c>
      <c r="AG24" s="17">
        <v>-2.2999999999999998</v>
      </c>
      <c r="AH24" s="17">
        <v>-3.1</v>
      </c>
      <c r="AI24" s="17">
        <v>-3.9</v>
      </c>
      <c r="AJ24" s="17">
        <v>-3.8</v>
      </c>
      <c r="AK24" s="17">
        <v>-3.4</v>
      </c>
      <c r="AL24" s="17">
        <v>-3.3</v>
      </c>
      <c r="AM24" s="17">
        <v>-3.5</v>
      </c>
      <c r="AN24" s="17">
        <v>-3.4</v>
      </c>
      <c r="AO24" s="17">
        <v>-3.2</v>
      </c>
      <c r="AP24" s="17">
        <v>-2.8</v>
      </c>
      <c r="AQ24" s="17">
        <v>-2</v>
      </c>
      <c r="AR24" s="17">
        <v>-1.6</v>
      </c>
      <c r="AS24" s="17">
        <v>-1.2</v>
      </c>
      <c r="AT24" s="17">
        <v>-0.9</v>
      </c>
      <c r="AU24" s="17">
        <v>-0.6</v>
      </c>
      <c r="AV24" s="17">
        <v>-0.5</v>
      </c>
      <c r="AW24" s="17">
        <v>-0.3</v>
      </c>
      <c r="AX24" s="17">
        <v>-0.4</v>
      </c>
      <c r="AY24" s="17">
        <v>-0.3</v>
      </c>
      <c r="AZ24" s="17">
        <v>0</v>
      </c>
      <c r="BA24" s="17">
        <v>0.1</v>
      </c>
      <c r="BB24" s="17">
        <v>0.2</v>
      </c>
      <c r="BC24" s="114" t="str">
        <f ca="1">IFERROR(IF(COUNTIFS(市町村名,$B24,用途区分,C$10)=0,"",IF(COUNTIFS(市町村名,$B24,用途区分,C$10)-COUNTIFS(市町村名,$B24,用途区分,C$10,本年変動率,"─── ")=0,"─── ",ROUND(AVERAGEIFS(本年変動率,用途区分,C$10,市町村名,$B24),3)*100)),"")</f>
        <v xml:space="preserve">─── </v>
      </c>
    </row>
    <row r="25" spans="1:55">
      <c r="A25" s="14" t="s">
        <v>1663</v>
      </c>
      <c r="B25" s="18">
        <v>118692</v>
      </c>
      <c r="C25" s="19" t="s">
        <v>1602</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115" t="str">
        <f>IFERROR(IF(COUNTIFS(市町村名,$B24,用途区分,C$11)=0,"",IF(COUNTIFS(市町村名,$B24,用途区分,C$11)-COUNTIFS(市町村名,$B24,用途区分,C$11,本年変動率,"─── ")=0,"─── ",ROUND(AVERAGEIFS(本年変動率,用途区分,C$11,市町村名,$B24),3)*100)),"")</f>
        <v/>
      </c>
    </row>
    <row r="26" spans="1:55">
      <c r="A26" s="14" t="s">
        <v>1664</v>
      </c>
      <c r="B26" s="18"/>
      <c r="C26" s="19" t="s">
        <v>1603</v>
      </c>
      <c r="D26" s="20">
        <v>-8.8000000000000007</v>
      </c>
      <c r="E26" s="20">
        <v>0</v>
      </c>
      <c r="F26" s="20">
        <v>1.4</v>
      </c>
      <c r="G26" s="20">
        <v>1.4</v>
      </c>
      <c r="H26" s="20">
        <v>0</v>
      </c>
      <c r="I26" s="20">
        <v>4</v>
      </c>
      <c r="J26" s="20">
        <v>6.4</v>
      </c>
      <c r="K26" s="20">
        <v>4.8</v>
      </c>
      <c r="L26" s="20"/>
      <c r="M26" s="20">
        <v>-2.5</v>
      </c>
      <c r="N26" s="20">
        <v>-0.9</v>
      </c>
      <c r="O26" s="20">
        <v>-1.7</v>
      </c>
      <c r="P26" s="20">
        <v>-1.3</v>
      </c>
      <c r="Q26" s="20">
        <v>-0.9</v>
      </c>
      <c r="R26" s="20">
        <v>-0.5</v>
      </c>
      <c r="S26" s="20">
        <v>0</v>
      </c>
      <c r="T26" s="20">
        <v>0.5</v>
      </c>
      <c r="U26" s="20">
        <v>0.5</v>
      </c>
      <c r="V26" s="20">
        <v>0</v>
      </c>
      <c r="W26" s="20">
        <v>0</v>
      </c>
      <c r="X26" s="20"/>
      <c r="Y26" s="20">
        <v>-3.6</v>
      </c>
      <c r="Z26" s="20">
        <v>-4.4000000000000004</v>
      </c>
      <c r="AA26" s="20">
        <v>-4.2</v>
      </c>
      <c r="AB26" s="20">
        <v>-3.9</v>
      </c>
      <c r="AC26" s="20">
        <v>-4.5999999999999996</v>
      </c>
      <c r="AD26" s="20">
        <v>-6.3</v>
      </c>
      <c r="AE26" s="20">
        <v>-6.7</v>
      </c>
      <c r="AF26" s="20">
        <v>-10.8</v>
      </c>
      <c r="AG26" s="20">
        <v>-12</v>
      </c>
      <c r="AH26" s="20">
        <v>-11.6</v>
      </c>
      <c r="AI26" s="20">
        <v>-8.6999999999999993</v>
      </c>
      <c r="AJ26" s="20">
        <v>-6.9</v>
      </c>
      <c r="AK26" s="20">
        <v>-5.4</v>
      </c>
      <c r="AL26" s="20">
        <v>-5.0999999999999996</v>
      </c>
      <c r="AM26" s="20">
        <v>-5.2</v>
      </c>
      <c r="AN26" s="20">
        <v>-4.8</v>
      </c>
      <c r="AO26" s="20">
        <v>-4.5999999999999996</v>
      </c>
      <c r="AP26" s="20">
        <v>-3.7</v>
      </c>
      <c r="AQ26" s="20">
        <v>-2.8</v>
      </c>
      <c r="AR26" s="20">
        <v>-2.2999999999999998</v>
      </c>
      <c r="AS26" s="20">
        <v>-1.8</v>
      </c>
      <c r="AT26" s="20">
        <v>-1.5</v>
      </c>
      <c r="AU26" s="20">
        <v>-1.2</v>
      </c>
      <c r="AV26" s="20">
        <v>-1.2</v>
      </c>
      <c r="AW26" s="20">
        <v>-1.2</v>
      </c>
      <c r="AX26" s="20">
        <v>-1.4</v>
      </c>
      <c r="AY26" s="20">
        <v>-0.9</v>
      </c>
      <c r="AZ26" s="20">
        <v>-0.6</v>
      </c>
      <c r="BA26" s="20">
        <v>-0.3</v>
      </c>
      <c r="BB26" s="20">
        <v>-0.2</v>
      </c>
      <c r="BC26" s="115" t="str">
        <f ca="1">IFERROR(IF(COUNTIFS(市町村名,$B24,用途区分,C$12)=0,"",IF(COUNTIFS(市町村名,$B24,用途区分,C$12)-COUNTIFS(市町村名,$B24,用途区分,C$12,本年変動率,"─── ")=0,"─── ",ROUND(AVERAGEIFS(本年変動率,用途区分,C$12,市町村名,$B24),3)*100)),"")</f>
        <v xml:space="preserve">─── </v>
      </c>
    </row>
    <row r="27" spans="1:55">
      <c r="A27" s="14" t="s">
        <v>1665</v>
      </c>
      <c r="B27" s="18"/>
      <c r="C27" s="19" t="s">
        <v>2253</v>
      </c>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v>-3.7</v>
      </c>
      <c r="AK27" s="20">
        <v>-2.5</v>
      </c>
      <c r="AL27" s="20">
        <v>-2.8</v>
      </c>
      <c r="AM27" s="20">
        <v>-3.1</v>
      </c>
      <c r="AN27" s="20">
        <v>-2.4</v>
      </c>
      <c r="AO27" s="20">
        <v>-2.2999999999999998</v>
      </c>
      <c r="AP27" s="20"/>
      <c r="AQ27" s="20"/>
      <c r="AR27" s="20"/>
      <c r="AS27" s="20"/>
      <c r="AT27" s="20"/>
      <c r="AU27" s="20"/>
      <c r="AV27" s="20"/>
      <c r="AW27" s="20"/>
      <c r="AX27" s="20"/>
      <c r="AY27" s="20"/>
      <c r="AZ27" s="20"/>
      <c r="BA27" s="20"/>
      <c r="BB27" s="20"/>
      <c r="BC27" s="115" t="str">
        <f>IFERROR(IF(COUNTIFS(市町村名,$B24,用途区分,C$13)=0,"",IF(COUNTIFS(市町村名,$B24,用途区分,C$13)-COUNTIFS(市町村名,$B24,用途区分,C$13,本年変動率,"─── ")=0,"─── ",ROUND(AVERAGEIFS(本年変動率,用途区分,C$13,市町村名,$B24),3)*100)),"")</f>
        <v/>
      </c>
    </row>
    <row r="28" spans="1:55">
      <c r="A28" s="14" t="s">
        <v>1666</v>
      </c>
      <c r="B28" s="18"/>
      <c r="C28" s="19" t="s">
        <v>1604</v>
      </c>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115" t="str">
        <f>IFERROR(IF(COUNTIFS(市町村名,$B24,用途区分,C$14)=0,"",IF(COUNTIFS(市町村名,$B24,用途区分,C$14)-COUNTIFS(市町村名,$B24,用途区分,C$14,本年変動率,"─── ")=0,"─── ",ROUND(AVERAGEIFS(本年変動率,用途区分,C$14,市町村名,$B24),3)*100)),"")</f>
        <v/>
      </c>
    </row>
    <row r="29" spans="1:55">
      <c r="A29" s="14" t="s">
        <v>1667</v>
      </c>
      <c r="B29" s="18"/>
      <c r="C29" s="19" t="s">
        <v>1642</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v>-3.5</v>
      </c>
      <c r="AJ29" s="20">
        <v>-3.2</v>
      </c>
      <c r="AK29" s="20">
        <v>-1.9</v>
      </c>
      <c r="AL29" s="20">
        <v>-2.4</v>
      </c>
      <c r="AM29" s="20">
        <v>-3.4</v>
      </c>
      <c r="AN29" s="20">
        <v>-3</v>
      </c>
      <c r="AO29" s="20">
        <v>-2.6</v>
      </c>
      <c r="AP29" s="20"/>
      <c r="AQ29" s="20"/>
      <c r="AR29" s="20"/>
      <c r="AS29" s="20"/>
      <c r="AT29" s="20"/>
      <c r="AU29" s="20"/>
      <c r="AV29" s="20"/>
      <c r="AW29" s="20"/>
      <c r="AX29" s="20"/>
      <c r="AY29" s="20"/>
      <c r="AZ29" s="20"/>
      <c r="BA29" s="20"/>
      <c r="BB29" s="20"/>
      <c r="BC29" s="115" t="str">
        <f>IFERROR(IF(COUNTIFS(市町村名,$B24,用途区分,C$15)=0,"",IF(COUNTIFS(市町村名,$B24,用途区分,C$15)-COUNTIFS(市町村名,$B24,用途区分,C$15,本年変動率,"─── ")=0,"─── ",ROUND(AVERAGEIFS(本年変動率,用途区分,C$15,市町村名,$B24),3)*100)),"")</f>
        <v/>
      </c>
    </row>
    <row r="30" spans="1:55">
      <c r="A30" s="14" t="s">
        <v>1668</v>
      </c>
      <c r="B30" s="21"/>
      <c r="C30" s="22" t="s">
        <v>1644</v>
      </c>
      <c r="D30" s="23">
        <v>-7.6</v>
      </c>
      <c r="E30" s="23">
        <v>0</v>
      </c>
      <c r="F30" s="23">
        <v>2.4</v>
      </c>
      <c r="G30" s="23">
        <v>3.9</v>
      </c>
      <c r="H30" s="23">
        <v>2.8</v>
      </c>
      <c r="I30" s="23">
        <v>6.6</v>
      </c>
      <c r="J30" s="23">
        <v>8.6999999999999993</v>
      </c>
      <c r="K30" s="23">
        <v>5.6</v>
      </c>
      <c r="L30" s="23">
        <v>0.3</v>
      </c>
      <c r="M30" s="23">
        <v>-1.7</v>
      </c>
      <c r="N30" s="23">
        <v>-0.9</v>
      </c>
      <c r="O30" s="23">
        <v>-0.9</v>
      </c>
      <c r="P30" s="23">
        <v>-0.8</v>
      </c>
      <c r="Q30" s="23">
        <v>-0.6</v>
      </c>
      <c r="R30" s="23">
        <v>-0.2</v>
      </c>
      <c r="S30" s="23">
        <v>0.4</v>
      </c>
      <c r="T30" s="23">
        <v>1.3</v>
      </c>
      <c r="U30" s="23">
        <v>1.1000000000000001</v>
      </c>
      <c r="V30" s="23">
        <v>0.9</v>
      </c>
      <c r="W30" s="23">
        <v>0.9</v>
      </c>
      <c r="X30" s="23">
        <v>2.8</v>
      </c>
      <c r="Y30" s="23">
        <v>-0.6</v>
      </c>
      <c r="Z30" s="23">
        <v>-0.6</v>
      </c>
      <c r="AA30" s="23">
        <v>-1</v>
      </c>
      <c r="AB30" s="23">
        <v>-1.4</v>
      </c>
      <c r="AC30" s="23">
        <v>-1.6</v>
      </c>
      <c r="AD30" s="23">
        <v>-2.4</v>
      </c>
      <c r="AE30" s="23">
        <v>-3</v>
      </c>
      <c r="AF30" s="23">
        <v>-4.9000000000000004</v>
      </c>
      <c r="AG30" s="23">
        <v>-5.2</v>
      </c>
      <c r="AH30" s="23">
        <v>-5.9</v>
      </c>
      <c r="AI30" s="23">
        <v>-5.3</v>
      </c>
      <c r="AJ30" s="23">
        <v>-4.7</v>
      </c>
      <c r="AK30" s="23">
        <v>-3.8</v>
      </c>
      <c r="AL30" s="23">
        <v>-3.7</v>
      </c>
      <c r="AM30" s="23">
        <v>-4</v>
      </c>
      <c r="AN30" s="23">
        <v>-3.8</v>
      </c>
      <c r="AO30" s="23">
        <v>-3.6</v>
      </c>
      <c r="AP30" s="23">
        <v>-3.1</v>
      </c>
      <c r="AQ30" s="23">
        <v>-2.2000000000000002</v>
      </c>
      <c r="AR30" s="23">
        <v>-1.8</v>
      </c>
      <c r="AS30" s="23">
        <v>-1.4</v>
      </c>
      <c r="AT30" s="23">
        <v>-1.1000000000000001</v>
      </c>
      <c r="AU30" s="23">
        <v>-0.8</v>
      </c>
      <c r="AV30" s="23">
        <v>-0.7</v>
      </c>
      <c r="AW30" s="23">
        <v>-0.6</v>
      </c>
      <c r="AX30" s="23">
        <v>-0.7</v>
      </c>
      <c r="AY30" s="23">
        <v>-0.5</v>
      </c>
      <c r="AZ30" s="23">
        <v>-0.2</v>
      </c>
      <c r="BA30" s="23">
        <v>-0.1</v>
      </c>
      <c r="BB30" s="23">
        <v>0</v>
      </c>
      <c r="BC30" s="116" t="str">
        <f ca="1">IFERROR(IF(COUNTIFS(市町村名,$B24)=0,"",IF(COUNTIFS(市町村名,$B24)-COUNTIFS(市町村名,$B24,本年変動率,"─── ")=0,"─── ",ROUND(AVERAGEIFS(本年変動率,市町村名,$B24),3)*100)),"")</f>
        <v xml:space="preserve">─── </v>
      </c>
    </row>
    <row r="31" spans="1:55">
      <c r="A31" s="14" t="s">
        <v>1669</v>
      </c>
      <c r="B31" s="15" t="s">
        <v>1670</v>
      </c>
      <c r="C31" s="16" t="s">
        <v>1601</v>
      </c>
      <c r="D31" s="17">
        <v>-6.8</v>
      </c>
      <c r="E31" s="17">
        <v>2.6</v>
      </c>
      <c r="F31" s="17">
        <v>5.4</v>
      </c>
      <c r="G31" s="17">
        <v>5.8</v>
      </c>
      <c r="H31" s="17">
        <v>6</v>
      </c>
      <c r="I31" s="17">
        <v>9.6</v>
      </c>
      <c r="J31" s="17">
        <v>11.3</v>
      </c>
      <c r="K31" s="17">
        <v>8</v>
      </c>
      <c r="L31" s="17">
        <v>0</v>
      </c>
      <c r="M31" s="17">
        <v>-1.7</v>
      </c>
      <c r="N31" s="17">
        <v>-5.0999999999999996</v>
      </c>
      <c r="O31" s="17">
        <v>-2.7</v>
      </c>
      <c r="P31" s="17">
        <v>-1.7</v>
      </c>
      <c r="Q31" s="17">
        <v>-1</v>
      </c>
      <c r="R31" s="17">
        <v>-0.2</v>
      </c>
      <c r="S31" s="17">
        <v>1.1000000000000001</v>
      </c>
      <c r="T31" s="17">
        <v>3</v>
      </c>
      <c r="U31" s="17">
        <v>2.8</v>
      </c>
      <c r="V31" s="17">
        <v>2.5</v>
      </c>
      <c r="W31" s="17">
        <v>1.9</v>
      </c>
      <c r="X31" s="17">
        <v>3.3</v>
      </c>
      <c r="Y31" s="17">
        <v>3.4</v>
      </c>
      <c r="Z31" s="17">
        <v>3.4</v>
      </c>
      <c r="AA31" s="17">
        <v>2.5</v>
      </c>
      <c r="AB31" s="17">
        <v>0.3</v>
      </c>
      <c r="AC31" s="17">
        <v>0.3</v>
      </c>
      <c r="AD31" s="17">
        <v>0</v>
      </c>
      <c r="AE31" s="17">
        <v>-0.4</v>
      </c>
      <c r="AF31" s="17">
        <v>-2</v>
      </c>
      <c r="AG31" s="17">
        <v>-4</v>
      </c>
      <c r="AH31" s="17">
        <v>-4.9000000000000004</v>
      </c>
      <c r="AI31" s="17">
        <v>-5.5</v>
      </c>
      <c r="AJ31" s="17">
        <v>-5.4</v>
      </c>
      <c r="AK31" s="17">
        <v>-4.5999999999999996</v>
      </c>
      <c r="AL31" s="17">
        <v>-4.7</v>
      </c>
      <c r="AM31" s="17">
        <v>-5.3</v>
      </c>
      <c r="AN31" s="17">
        <v>-5</v>
      </c>
      <c r="AO31" s="17">
        <v>-4.5</v>
      </c>
      <c r="AP31" s="17">
        <v>-3.6</v>
      </c>
      <c r="AQ31" s="17">
        <v>-1.8</v>
      </c>
      <c r="AR31" s="17">
        <v>-1.3</v>
      </c>
      <c r="AS31" s="17">
        <v>-0.9</v>
      </c>
      <c r="AT31" s="17">
        <v>-0.4</v>
      </c>
      <c r="AU31" s="17">
        <v>-0.3</v>
      </c>
      <c r="AV31" s="17">
        <v>-0.1</v>
      </c>
      <c r="AW31" s="17">
        <v>0</v>
      </c>
      <c r="AX31" s="17">
        <v>-0.1</v>
      </c>
      <c r="AY31" s="17">
        <v>-0.1</v>
      </c>
      <c r="AZ31" s="17">
        <v>0.2</v>
      </c>
      <c r="BA31" s="17">
        <v>0.4</v>
      </c>
      <c r="BB31" s="17">
        <v>0.3</v>
      </c>
      <c r="BC31" s="114" t="str">
        <f ca="1">IFERROR(IF(COUNTIFS(市町村名,$B31,用途区分,C$10)=0,"",IF(COUNTIFS(市町村名,$B31,用途区分,C$10)-COUNTIFS(市町村名,$B31,用途区分,C$10,本年変動率,"─── ")=0,"─── ",ROUND(AVERAGEIFS(本年変動率,用途区分,C$10,市町村名,$B31),3)*100)),"")</f>
        <v xml:space="preserve">─── </v>
      </c>
    </row>
    <row r="32" spans="1:55">
      <c r="A32" s="14" t="s">
        <v>1671</v>
      </c>
      <c r="B32" s="18">
        <v>95789</v>
      </c>
      <c r="C32" s="19" t="s">
        <v>1602</v>
      </c>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115" t="str">
        <f>IFERROR(IF(COUNTIFS(市町村名,$B31,用途区分,C$11)=0,"",IF(COUNTIFS(市町村名,$B31,用途区分,C$11)-COUNTIFS(市町村名,$B31,用途区分,C$11,本年変動率,"─── ")=0,"─── ",ROUND(AVERAGEIFS(本年変動率,用途区分,C$11,市町村名,$B31),3)*100)),"")</f>
        <v/>
      </c>
    </row>
    <row r="33" spans="1:55">
      <c r="A33" s="14" t="s">
        <v>1672</v>
      </c>
      <c r="B33" s="18"/>
      <c r="C33" s="19" t="s">
        <v>1603</v>
      </c>
      <c r="D33" s="20">
        <v>-13.1</v>
      </c>
      <c r="E33" s="20">
        <v>0</v>
      </c>
      <c r="F33" s="20"/>
      <c r="G33" s="20">
        <v>1.4</v>
      </c>
      <c r="H33" s="20">
        <v>5.4</v>
      </c>
      <c r="I33" s="20">
        <v>5.0999999999999996</v>
      </c>
      <c r="J33" s="20"/>
      <c r="K33" s="20">
        <v>5.7</v>
      </c>
      <c r="L33" s="20">
        <v>-1.4</v>
      </c>
      <c r="M33" s="20">
        <v>-2.1</v>
      </c>
      <c r="N33" s="20">
        <v>-4.9000000000000004</v>
      </c>
      <c r="O33" s="20">
        <v>-2.4</v>
      </c>
      <c r="P33" s="20">
        <v>-1</v>
      </c>
      <c r="Q33" s="20">
        <v>-0.6</v>
      </c>
      <c r="R33" s="20">
        <v>0</v>
      </c>
      <c r="S33" s="20">
        <v>0</v>
      </c>
      <c r="T33" s="20">
        <v>0</v>
      </c>
      <c r="U33" s="20">
        <v>0</v>
      </c>
      <c r="V33" s="20">
        <v>0</v>
      </c>
      <c r="W33" s="20">
        <v>0</v>
      </c>
      <c r="X33" s="20">
        <v>-1.5</v>
      </c>
      <c r="Y33" s="20">
        <v>-3.2</v>
      </c>
      <c r="Z33" s="20">
        <v>-4.0999999999999996</v>
      </c>
      <c r="AA33" s="20">
        <v>-3</v>
      </c>
      <c r="AB33" s="20">
        <v>-3.4</v>
      </c>
      <c r="AC33" s="20">
        <v>-3.1</v>
      </c>
      <c r="AD33" s="20">
        <v>-3.4</v>
      </c>
      <c r="AE33" s="20">
        <v>-4.5999999999999996</v>
      </c>
      <c r="AF33" s="20">
        <v>-5.3</v>
      </c>
      <c r="AG33" s="20">
        <v>-6.5</v>
      </c>
      <c r="AH33" s="20">
        <v>-6.6</v>
      </c>
      <c r="AI33" s="20">
        <v>-7.6</v>
      </c>
      <c r="AJ33" s="20">
        <v>-6.8</v>
      </c>
      <c r="AK33" s="20">
        <v>-6.4</v>
      </c>
      <c r="AL33" s="20">
        <v>-6.4</v>
      </c>
      <c r="AM33" s="20">
        <v>-6.7</v>
      </c>
      <c r="AN33" s="20">
        <v>-6.8</v>
      </c>
      <c r="AO33" s="20">
        <v>-6.3</v>
      </c>
      <c r="AP33" s="20">
        <v>-4.9000000000000004</v>
      </c>
      <c r="AQ33" s="20">
        <v>-3.3</v>
      </c>
      <c r="AR33" s="20">
        <v>-2.7</v>
      </c>
      <c r="AS33" s="20">
        <v>-2.1</v>
      </c>
      <c r="AT33" s="20">
        <v>-1.8</v>
      </c>
      <c r="AU33" s="20">
        <v>-1.5</v>
      </c>
      <c r="AV33" s="20">
        <v>-1.4</v>
      </c>
      <c r="AW33" s="20">
        <v>-1.1000000000000001</v>
      </c>
      <c r="AX33" s="20">
        <v>-1.2</v>
      </c>
      <c r="AY33" s="20">
        <v>-1.1000000000000001</v>
      </c>
      <c r="AZ33" s="20">
        <v>-0.6</v>
      </c>
      <c r="BA33" s="20">
        <v>0</v>
      </c>
      <c r="BB33" s="20">
        <v>0</v>
      </c>
      <c r="BC33" s="115" t="str">
        <f ca="1">IFERROR(IF(COUNTIFS(市町村名,$B31,用途区分,C$12)=0,"",IF(COUNTIFS(市町村名,$B31,用途区分,C$12)-COUNTIFS(市町村名,$B31,用途区分,C$12,本年変動率,"─── ")=0,"─── ",ROUND(AVERAGEIFS(本年変動率,用途区分,C$12,市町村名,$B31),3)*100)),"")</f>
        <v xml:space="preserve">─── </v>
      </c>
    </row>
    <row r="34" spans="1:55">
      <c r="A34" s="14" t="s">
        <v>1673</v>
      </c>
      <c r="B34" s="18"/>
      <c r="C34" s="19" t="s">
        <v>2253</v>
      </c>
      <c r="D34" s="20"/>
      <c r="E34" s="20"/>
      <c r="F34" s="20"/>
      <c r="G34" s="20"/>
      <c r="H34" s="20"/>
      <c r="I34" s="20"/>
      <c r="J34" s="20"/>
      <c r="K34" s="20"/>
      <c r="L34" s="20"/>
      <c r="M34" s="20"/>
      <c r="N34" s="20"/>
      <c r="O34" s="20">
        <v>-1.9</v>
      </c>
      <c r="P34" s="20">
        <v>0</v>
      </c>
      <c r="Q34" s="20">
        <v>0</v>
      </c>
      <c r="R34" s="20">
        <v>0</v>
      </c>
      <c r="S34" s="20">
        <v>0</v>
      </c>
      <c r="T34" s="20">
        <v>2.5</v>
      </c>
      <c r="U34" s="20">
        <v>4.0999999999999996</v>
      </c>
      <c r="V34" s="20"/>
      <c r="W34" s="20">
        <v>2</v>
      </c>
      <c r="X34" s="20">
        <v>1.7</v>
      </c>
      <c r="Y34" s="20">
        <v>2.4</v>
      </c>
      <c r="Z34" s="20">
        <v>4</v>
      </c>
      <c r="AA34" s="20"/>
      <c r="AB34" s="20">
        <v>0</v>
      </c>
      <c r="AC34" s="20">
        <v>0</v>
      </c>
      <c r="AD34" s="20">
        <v>0</v>
      </c>
      <c r="AE34" s="20">
        <v>-1.1000000000000001</v>
      </c>
      <c r="AF34" s="20">
        <v>-3.9</v>
      </c>
      <c r="AG34" s="20">
        <v>-4.9000000000000004</v>
      </c>
      <c r="AH34" s="20">
        <v>-5.9</v>
      </c>
      <c r="AI34" s="20">
        <v>-6.3</v>
      </c>
      <c r="AJ34" s="20">
        <v>-6.7</v>
      </c>
      <c r="AK34" s="20">
        <v>-6</v>
      </c>
      <c r="AL34" s="20">
        <v>-6.1</v>
      </c>
      <c r="AM34" s="20">
        <v>-6.1</v>
      </c>
      <c r="AN34" s="20">
        <v>-6.2</v>
      </c>
      <c r="AO34" s="20">
        <v>-6.3</v>
      </c>
      <c r="AP34" s="20"/>
      <c r="AQ34" s="20"/>
      <c r="AR34" s="20"/>
      <c r="AS34" s="20"/>
      <c r="AT34" s="20"/>
      <c r="AU34" s="20"/>
      <c r="AV34" s="20"/>
      <c r="AW34" s="20"/>
      <c r="AX34" s="20"/>
      <c r="AY34" s="20"/>
      <c r="AZ34" s="20"/>
      <c r="BA34" s="20"/>
      <c r="BB34" s="20"/>
      <c r="BC34" s="115" t="str">
        <f>IFERROR(IF(COUNTIFS(市町村名,$B31,用途区分,C$13)=0,"",IF(COUNTIFS(市町村名,$B31,用途区分,C$13)-COUNTIFS(市町村名,$B31,用途区分,C$13,本年変動率,"─── ")=0,"─── ",ROUND(AVERAGEIFS(本年変動率,用途区分,C$13,市町村名,$B31),3)*100)),"")</f>
        <v/>
      </c>
    </row>
    <row r="35" spans="1:55">
      <c r="A35" s="14" t="s">
        <v>1674</v>
      </c>
      <c r="B35" s="18"/>
      <c r="C35" s="19" t="s">
        <v>1604</v>
      </c>
      <c r="D35" s="20"/>
      <c r="E35" s="20"/>
      <c r="F35" s="20"/>
      <c r="G35" s="20"/>
      <c r="H35" s="20"/>
      <c r="I35" s="20"/>
      <c r="J35" s="20"/>
      <c r="K35" s="20"/>
      <c r="L35" s="20"/>
      <c r="M35" s="20"/>
      <c r="N35" s="20"/>
      <c r="O35" s="20">
        <v>-1.3</v>
      </c>
      <c r="P35" s="20">
        <v>-1.3</v>
      </c>
      <c r="Q35" s="20">
        <v>-0.9</v>
      </c>
      <c r="R35" s="20">
        <v>0</v>
      </c>
      <c r="S35" s="20">
        <v>1.4</v>
      </c>
      <c r="T35" s="20">
        <v>5.4</v>
      </c>
      <c r="U35" s="20">
        <v>5.5</v>
      </c>
      <c r="V35" s="20"/>
      <c r="W35" s="20">
        <v>3.5</v>
      </c>
      <c r="X35" s="20">
        <v>2.7</v>
      </c>
      <c r="Y35" s="20">
        <v>3.1</v>
      </c>
      <c r="Z35" s="20">
        <v>2.6</v>
      </c>
      <c r="AA35" s="20">
        <v>3.2</v>
      </c>
      <c r="AB35" s="20">
        <v>0.7</v>
      </c>
      <c r="AC35" s="20">
        <v>0</v>
      </c>
      <c r="AD35" s="20">
        <v>0</v>
      </c>
      <c r="AE35" s="20">
        <v>-2</v>
      </c>
      <c r="AF35" s="20">
        <v>-4.2</v>
      </c>
      <c r="AG35" s="20">
        <v>-5.0999999999999996</v>
      </c>
      <c r="AH35" s="20">
        <v>-9.1999999999999993</v>
      </c>
      <c r="AI35" s="20">
        <v>-10.9</v>
      </c>
      <c r="AJ35" s="20">
        <v>-10.5</v>
      </c>
      <c r="AK35" s="20">
        <v>-9.6</v>
      </c>
      <c r="AL35" s="20">
        <v>-8.9</v>
      </c>
      <c r="AM35" s="20">
        <v>-8.8000000000000007</v>
      </c>
      <c r="AN35" s="20">
        <v>-7.7</v>
      </c>
      <c r="AO35" s="20">
        <v>-5.5</v>
      </c>
      <c r="AP35" s="20">
        <v>-5.2</v>
      </c>
      <c r="AQ35" s="20">
        <v>-3.6</v>
      </c>
      <c r="AR35" s="20">
        <v>-2.4</v>
      </c>
      <c r="AS35" s="20">
        <v>-1.7</v>
      </c>
      <c r="AT35" s="20">
        <v>-0.8</v>
      </c>
      <c r="AU35" s="20">
        <v>-0.2</v>
      </c>
      <c r="AV35" s="20">
        <v>0.4</v>
      </c>
      <c r="AW35" s="20">
        <v>0.5</v>
      </c>
      <c r="AX35" s="20">
        <v>0.2</v>
      </c>
      <c r="AY35" s="20">
        <v>0.5</v>
      </c>
      <c r="AZ35" s="20">
        <v>0.7</v>
      </c>
      <c r="BA35" s="20">
        <v>0.9</v>
      </c>
      <c r="BB35" s="20">
        <v>0.9</v>
      </c>
      <c r="BC35" s="115" t="str">
        <f ca="1">IFERROR(IF(COUNTIFS(市町村名,$B31,用途区分,C$14)=0,"",IF(COUNTIFS(市町村名,$B31,用途区分,C$14)-COUNTIFS(市町村名,$B31,用途区分,C$14,本年変動率,"─── ")=0,"─── ",ROUND(AVERAGEIFS(本年変動率,用途区分,C$14,市町村名,$B31),3)*100)),"")</f>
        <v xml:space="preserve">─── </v>
      </c>
    </row>
    <row r="36" spans="1:55">
      <c r="A36" s="14" t="s">
        <v>1675</v>
      </c>
      <c r="B36" s="18"/>
      <c r="C36" s="19" t="s">
        <v>1642</v>
      </c>
      <c r="D36" s="20"/>
      <c r="E36" s="20"/>
      <c r="F36" s="20"/>
      <c r="G36" s="20"/>
      <c r="H36" s="20"/>
      <c r="I36" s="20"/>
      <c r="J36" s="20"/>
      <c r="K36" s="20"/>
      <c r="L36" s="20"/>
      <c r="M36" s="20"/>
      <c r="N36" s="20"/>
      <c r="O36" s="20">
        <v>0</v>
      </c>
      <c r="P36" s="20">
        <v>0</v>
      </c>
      <c r="Q36" s="20">
        <v>0</v>
      </c>
      <c r="R36" s="20">
        <v>0</v>
      </c>
      <c r="S36" s="20">
        <v>0</v>
      </c>
      <c r="T36" s="20">
        <v>1.6</v>
      </c>
      <c r="U36" s="20">
        <v>1.6</v>
      </c>
      <c r="V36" s="20">
        <v>2</v>
      </c>
      <c r="W36" s="20">
        <v>1.4</v>
      </c>
      <c r="X36" s="20">
        <v>1.5</v>
      </c>
      <c r="Y36" s="20">
        <v>1.5</v>
      </c>
      <c r="Z36" s="20">
        <v>1.5</v>
      </c>
      <c r="AA36" s="20">
        <v>2.4</v>
      </c>
      <c r="AB36" s="20">
        <v>0.9</v>
      </c>
      <c r="AC36" s="20">
        <v>0.8</v>
      </c>
      <c r="AD36" s="20">
        <v>0.4</v>
      </c>
      <c r="AE36" s="20">
        <v>0</v>
      </c>
      <c r="AF36" s="20">
        <v>-1.9</v>
      </c>
      <c r="AG36" s="20">
        <v>-2.2999999999999998</v>
      </c>
      <c r="AH36" s="20">
        <v>-3.3</v>
      </c>
      <c r="AI36" s="20">
        <v>-3.5</v>
      </c>
      <c r="AJ36" s="20">
        <v>-3.5</v>
      </c>
      <c r="AK36" s="20">
        <v>-3.7</v>
      </c>
      <c r="AL36" s="20">
        <v>-3.8</v>
      </c>
      <c r="AM36" s="20">
        <v>-4.0999999999999996</v>
      </c>
      <c r="AN36" s="20">
        <v>-3.8</v>
      </c>
      <c r="AO36" s="20">
        <v>-3.4</v>
      </c>
      <c r="AP36" s="20"/>
      <c r="AQ36" s="20"/>
      <c r="AR36" s="20"/>
      <c r="AS36" s="20"/>
      <c r="AT36" s="20"/>
      <c r="AU36" s="20"/>
      <c r="AV36" s="20"/>
      <c r="AW36" s="20"/>
      <c r="AX36" s="20"/>
      <c r="AY36" s="20"/>
      <c r="AZ36" s="20"/>
      <c r="BA36" s="20"/>
      <c r="BB36" s="20"/>
      <c r="BC36" s="115" t="str">
        <f>IFERROR(IF(COUNTIFS(市町村名,$B31,用途区分,C$15)=0,"",IF(COUNTIFS(市町村名,$B31,用途区分,C$15)-COUNTIFS(市町村名,$B31,用途区分,C$15,本年変動率,"─── ")=0,"─── ",ROUND(AVERAGEIFS(本年変動率,用途区分,C$15,市町村名,$B31),3)*100)),"")</f>
        <v/>
      </c>
    </row>
    <row r="37" spans="1:55">
      <c r="A37" s="14" t="s">
        <v>1676</v>
      </c>
      <c r="B37" s="21"/>
      <c r="C37" s="22" t="s">
        <v>1644</v>
      </c>
      <c r="D37" s="23">
        <v>-8.9</v>
      </c>
      <c r="E37" s="23">
        <v>1.7</v>
      </c>
      <c r="F37" s="23">
        <v>5.4</v>
      </c>
      <c r="G37" s="23">
        <v>4.3</v>
      </c>
      <c r="H37" s="23">
        <v>5.7</v>
      </c>
      <c r="I37" s="23">
        <v>8.1</v>
      </c>
      <c r="J37" s="23">
        <v>11.3</v>
      </c>
      <c r="K37" s="23">
        <v>6.9</v>
      </c>
      <c r="L37" s="23">
        <v>-0.5</v>
      </c>
      <c r="M37" s="23">
        <v>-1.8</v>
      </c>
      <c r="N37" s="23">
        <v>-5</v>
      </c>
      <c r="O37" s="23">
        <v>-2.2000000000000002</v>
      </c>
      <c r="P37" s="23">
        <v>-1.3</v>
      </c>
      <c r="Q37" s="23">
        <v>-0.8</v>
      </c>
      <c r="R37" s="23">
        <v>-0.1</v>
      </c>
      <c r="S37" s="23">
        <v>0.8</v>
      </c>
      <c r="T37" s="23">
        <v>2.6</v>
      </c>
      <c r="U37" s="23">
        <v>2.5</v>
      </c>
      <c r="V37" s="23">
        <v>2.2000000000000002</v>
      </c>
      <c r="W37" s="23">
        <v>1.7</v>
      </c>
      <c r="X37" s="23">
        <v>2.2999999999999998</v>
      </c>
      <c r="Y37" s="23">
        <v>2.2999999999999998</v>
      </c>
      <c r="Z37" s="23">
        <v>2.5</v>
      </c>
      <c r="AA37" s="23">
        <v>1.5</v>
      </c>
      <c r="AB37" s="23">
        <v>-0.4</v>
      </c>
      <c r="AC37" s="23">
        <v>-0.4</v>
      </c>
      <c r="AD37" s="23">
        <v>-0.6</v>
      </c>
      <c r="AE37" s="23">
        <v>-1.4</v>
      </c>
      <c r="AF37" s="23">
        <v>-2.9</v>
      </c>
      <c r="AG37" s="23">
        <v>-4.4000000000000004</v>
      </c>
      <c r="AH37" s="23">
        <v>-5.5</v>
      </c>
      <c r="AI37" s="23">
        <v>-6.2</v>
      </c>
      <c r="AJ37" s="23">
        <v>-5.9</v>
      </c>
      <c r="AK37" s="23">
        <v>-5.3</v>
      </c>
      <c r="AL37" s="23">
        <v>-5.2</v>
      </c>
      <c r="AM37" s="23">
        <v>-5.7</v>
      </c>
      <c r="AN37" s="23">
        <v>-5.3</v>
      </c>
      <c r="AO37" s="23">
        <v>-4.8</v>
      </c>
      <c r="AP37" s="23">
        <v>-4</v>
      </c>
      <c r="AQ37" s="23">
        <v>-2.2000000000000002</v>
      </c>
      <c r="AR37" s="23">
        <v>-1.6</v>
      </c>
      <c r="AS37" s="23">
        <v>-1.2</v>
      </c>
      <c r="AT37" s="23">
        <v>-0.6</v>
      </c>
      <c r="AU37" s="23">
        <v>-0.4</v>
      </c>
      <c r="AV37" s="23">
        <v>-0.2</v>
      </c>
      <c r="AW37" s="23">
        <v>-0.1</v>
      </c>
      <c r="AX37" s="23">
        <v>-0.2</v>
      </c>
      <c r="AY37" s="23">
        <v>-0.2</v>
      </c>
      <c r="AZ37" s="23">
        <v>0.2</v>
      </c>
      <c r="BA37" s="23">
        <v>0.4</v>
      </c>
      <c r="BB37" s="23">
        <v>0.4</v>
      </c>
      <c r="BC37" s="116" t="str">
        <f ca="1">IFERROR(IF(COUNTIFS(市町村名,$B31)=0,"",IF(COUNTIFS(市町村名,$B31)-COUNTIFS(市町村名,$B31,本年変動率,"─── ")=0,"─── ",ROUND(AVERAGEIFS(本年変動率,市町村名,$B31),3)*100)),"")</f>
        <v xml:space="preserve">─── </v>
      </c>
    </row>
    <row r="38" spans="1:55">
      <c r="A38" s="14" t="s">
        <v>1677</v>
      </c>
      <c r="B38" s="15" t="s">
        <v>1678</v>
      </c>
      <c r="C38" s="16" t="s">
        <v>1601</v>
      </c>
      <c r="D38" s="17">
        <v>-10.6</v>
      </c>
      <c r="E38" s="17">
        <v>0</v>
      </c>
      <c r="F38" s="17">
        <v>3.2</v>
      </c>
      <c r="G38" s="17">
        <v>3.6</v>
      </c>
      <c r="H38" s="17">
        <v>4.5</v>
      </c>
      <c r="I38" s="17">
        <v>7.7</v>
      </c>
      <c r="J38" s="17">
        <v>8.1</v>
      </c>
      <c r="K38" s="17">
        <v>7.3</v>
      </c>
      <c r="L38" s="17">
        <v>4</v>
      </c>
      <c r="M38" s="17">
        <v>-0.2</v>
      </c>
      <c r="N38" s="17">
        <v>0</v>
      </c>
      <c r="O38" s="17">
        <v>0</v>
      </c>
      <c r="P38" s="17">
        <v>0</v>
      </c>
      <c r="Q38" s="17">
        <v>0.6</v>
      </c>
      <c r="R38" s="17">
        <v>0.1</v>
      </c>
      <c r="S38" s="17">
        <v>0.1</v>
      </c>
      <c r="T38" s="17">
        <v>0.6</v>
      </c>
      <c r="U38" s="17">
        <v>2</v>
      </c>
      <c r="V38" s="17">
        <v>0.1</v>
      </c>
      <c r="W38" s="17">
        <v>0</v>
      </c>
      <c r="X38" s="17">
        <v>-0.7</v>
      </c>
      <c r="Y38" s="17">
        <v>-0.2</v>
      </c>
      <c r="Z38" s="17">
        <v>0</v>
      </c>
      <c r="AA38" s="17">
        <v>0.2</v>
      </c>
      <c r="AB38" s="17">
        <v>-0.1</v>
      </c>
      <c r="AC38" s="17">
        <v>-0.1</v>
      </c>
      <c r="AD38" s="17">
        <v>-0.6</v>
      </c>
      <c r="AE38" s="17">
        <v>-2.8</v>
      </c>
      <c r="AF38" s="17">
        <v>-3.1</v>
      </c>
      <c r="AG38" s="17">
        <v>-4.8</v>
      </c>
      <c r="AH38" s="17">
        <v>-5.3</v>
      </c>
      <c r="AI38" s="17">
        <v>-6.1</v>
      </c>
      <c r="AJ38" s="17">
        <v>-5.6</v>
      </c>
      <c r="AK38" s="17">
        <v>-4.5</v>
      </c>
      <c r="AL38" s="17">
        <v>-4.5999999999999996</v>
      </c>
      <c r="AM38" s="17">
        <v>-4.4000000000000004</v>
      </c>
      <c r="AN38" s="17">
        <v>-4.0999999999999996</v>
      </c>
      <c r="AO38" s="17">
        <v>-4.2</v>
      </c>
      <c r="AP38" s="17">
        <v>-3.7</v>
      </c>
      <c r="AQ38" s="17">
        <v>-2.6</v>
      </c>
      <c r="AR38" s="17">
        <v>-2.2999999999999998</v>
      </c>
      <c r="AS38" s="17">
        <v>-2</v>
      </c>
      <c r="AT38" s="17">
        <v>-1.9</v>
      </c>
      <c r="AU38" s="17">
        <v>-1.6</v>
      </c>
      <c r="AV38" s="17">
        <v>-1.6</v>
      </c>
      <c r="AW38" s="17">
        <v>-0.9</v>
      </c>
      <c r="AX38" s="17">
        <v>-0.8</v>
      </c>
      <c r="AY38" s="17">
        <v>-0.8</v>
      </c>
      <c r="AZ38" s="17">
        <v>-0.1</v>
      </c>
      <c r="BA38" s="17">
        <v>-0.1</v>
      </c>
      <c r="BB38" s="17">
        <v>-0.1</v>
      </c>
      <c r="BC38" s="114" t="str">
        <f ca="1">IFERROR(IF(COUNTIFS(市町村名,$B38,用途区分,C$10)=0,"",IF(COUNTIFS(市町村名,$B38,用途区分,C$10)-COUNTIFS(市町村名,$B38,用途区分,C$10,本年変動率,"─── ")=0,"─── ",ROUND(AVERAGEIFS(本年変動率,用途区分,C$10,市町村名,$B38),3)*100)),"")</f>
        <v xml:space="preserve">─── </v>
      </c>
    </row>
    <row r="39" spans="1:55">
      <c r="A39" s="14" t="s">
        <v>1679</v>
      </c>
      <c r="B39" s="18">
        <v>32860</v>
      </c>
      <c r="C39" s="19" t="s">
        <v>1602</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115" t="str">
        <f>IFERROR(IF(COUNTIFS(市町村名,$B38,用途区分,C$11)=0,"",IF(COUNTIFS(市町村名,$B38,用途区分,C$11)-COUNTIFS(市町村名,$B38,用途区分,C$11,本年変動率,"─── ")=0,"─── ",ROUND(AVERAGEIFS(本年変動率,用途区分,C$11,市町村名,$B38),3)*100)),"")</f>
        <v/>
      </c>
    </row>
    <row r="40" spans="1:55">
      <c r="A40" s="14" t="s">
        <v>1680</v>
      </c>
      <c r="B40" s="18"/>
      <c r="C40" s="19" t="s">
        <v>1603</v>
      </c>
      <c r="D40" s="20">
        <v>-7.9</v>
      </c>
      <c r="E40" s="20">
        <v>0</v>
      </c>
      <c r="F40" s="20">
        <v>3.4</v>
      </c>
      <c r="G40" s="20">
        <v>0</v>
      </c>
      <c r="H40" s="20">
        <v>2.5</v>
      </c>
      <c r="I40" s="20">
        <v>4.0999999999999996</v>
      </c>
      <c r="J40" s="20">
        <v>6.3</v>
      </c>
      <c r="K40" s="20">
        <v>4.4000000000000004</v>
      </c>
      <c r="L40" s="20"/>
      <c r="M40" s="20">
        <v>0</v>
      </c>
      <c r="N40" s="20">
        <v>2.2999999999999998</v>
      </c>
      <c r="O40" s="20">
        <v>0.9</v>
      </c>
      <c r="P40" s="20">
        <v>0</v>
      </c>
      <c r="Q40" s="20">
        <v>0.9</v>
      </c>
      <c r="R40" s="20"/>
      <c r="S40" s="20">
        <v>0</v>
      </c>
      <c r="T40" s="20">
        <v>1.7</v>
      </c>
      <c r="U40" s="20">
        <v>1.6</v>
      </c>
      <c r="V40" s="20"/>
      <c r="W40" s="20">
        <v>0</v>
      </c>
      <c r="X40" s="20">
        <v>-0.5</v>
      </c>
      <c r="Y40" s="20">
        <v>-6.5</v>
      </c>
      <c r="Z40" s="20">
        <v>-6.5</v>
      </c>
      <c r="AA40" s="20">
        <v>-7</v>
      </c>
      <c r="AB40" s="20">
        <v>-6.7</v>
      </c>
      <c r="AC40" s="20">
        <v>-5</v>
      </c>
      <c r="AD40" s="20">
        <v>-6.9</v>
      </c>
      <c r="AE40" s="20">
        <v>-9.8000000000000007</v>
      </c>
      <c r="AF40" s="20">
        <v>-10</v>
      </c>
      <c r="AG40" s="20">
        <v>-9.9</v>
      </c>
      <c r="AH40" s="20">
        <v>-9.9</v>
      </c>
      <c r="AI40" s="20">
        <v>-9.3000000000000007</v>
      </c>
      <c r="AJ40" s="20">
        <v>-8</v>
      </c>
      <c r="AK40" s="20">
        <v>-7.8</v>
      </c>
      <c r="AL40" s="20">
        <v>-8.1</v>
      </c>
      <c r="AM40" s="20">
        <v>-8.1</v>
      </c>
      <c r="AN40" s="20">
        <v>-7.1</v>
      </c>
      <c r="AO40" s="20">
        <v>-6.8</v>
      </c>
      <c r="AP40" s="20">
        <v>-5.0999999999999996</v>
      </c>
      <c r="AQ40" s="20">
        <v>-3.8</v>
      </c>
      <c r="AR40" s="20">
        <v>-2.6</v>
      </c>
      <c r="AS40" s="20">
        <v>-2.4</v>
      </c>
      <c r="AT40" s="20">
        <v>-2.2000000000000002</v>
      </c>
      <c r="AU40" s="20">
        <v>-1</v>
      </c>
      <c r="AV40" s="20">
        <v>-0.8</v>
      </c>
      <c r="AW40" s="20">
        <v>-0.3</v>
      </c>
      <c r="AX40" s="20">
        <v>-0.3</v>
      </c>
      <c r="AY40" s="20">
        <v>-0.1</v>
      </c>
      <c r="AZ40" s="20">
        <v>-0.1</v>
      </c>
      <c r="BA40" s="20">
        <v>-0.1</v>
      </c>
      <c r="BB40" s="20">
        <v>-0.1</v>
      </c>
      <c r="BC40" s="115" t="str">
        <f ca="1">IFERROR(IF(COUNTIFS(市町村名,$B38,用途区分,C$12)=0,"",IF(COUNTIFS(市町村名,$B38,用途区分,C$12)-COUNTIFS(市町村名,$B38,用途区分,C$12,本年変動率,"─── ")=0,"─── ",ROUND(AVERAGEIFS(本年変動率,用途区分,C$12,市町村名,$B38),3)*100)),"")</f>
        <v xml:space="preserve">─── </v>
      </c>
    </row>
    <row r="41" spans="1:55">
      <c r="A41" s="14" t="s">
        <v>1681</v>
      </c>
      <c r="B41" s="18"/>
      <c r="C41" s="19" t="s">
        <v>2253</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115" t="str">
        <f>IFERROR(IF(COUNTIFS(市町村名,$B38,用途区分,C$13)=0,"",IF(COUNTIFS(市町村名,$B38,用途区分,C$13)-COUNTIFS(市町村名,$B38,用途区分,C$13,本年変動率,"─── ")=0,"─── ",ROUND(AVERAGEIFS(本年変動率,用途区分,C$13,市町村名,$B38),3)*100)),"")</f>
        <v/>
      </c>
    </row>
    <row r="42" spans="1:55">
      <c r="A42" s="14" t="s">
        <v>1682</v>
      </c>
      <c r="B42" s="18"/>
      <c r="C42" s="19" t="s">
        <v>1604</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115" t="str">
        <f>IFERROR(IF(COUNTIFS(市町村名,$B38,用途区分,C$14)=0,"",IF(COUNTIFS(市町村名,$B38,用途区分,C$14)-COUNTIFS(市町村名,$B38,用途区分,C$14,本年変動率,"─── ")=0,"─── ",ROUND(AVERAGEIFS(本年変動率,用途区分,C$14,市町村名,$B38),3)*100)),"")</f>
        <v/>
      </c>
    </row>
    <row r="43" spans="1:55">
      <c r="A43" s="14" t="s">
        <v>1683</v>
      </c>
      <c r="B43" s="18"/>
      <c r="C43" s="19" t="s">
        <v>1642</v>
      </c>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115" t="str">
        <f>IFERROR(IF(COUNTIFS(市町村名,$B38,用途区分,C$15)=0,"",IF(COUNTIFS(市町村名,$B38,用途区分,C$15)-COUNTIFS(市町村名,$B38,用途区分,C$15,本年変動率,"─── ")=0,"─── ",ROUND(AVERAGEIFS(本年変動率,用途区分,C$15,市町村名,$B38),3)*100)),"")</f>
        <v/>
      </c>
    </row>
    <row r="44" spans="1:55">
      <c r="A44" s="14" t="s">
        <v>1684</v>
      </c>
      <c r="B44" s="21"/>
      <c r="C44" s="22" t="s">
        <v>1644</v>
      </c>
      <c r="D44" s="23">
        <v>-9.6999999999999993</v>
      </c>
      <c r="E44" s="23">
        <v>0</v>
      </c>
      <c r="F44" s="23">
        <v>3.2</v>
      </c>
      <c r="G44" s="23">
        <v>2.4</v>
      </c>
      <c r="H44" s="23">
        <v>3.8</v>
      </c>
      <c r="I44" s="23">
        <v>5.9</v>
      </c>
      <c r="J44" s="23">
        <v>7.5</v>
      </c>
      <c r="K44" s="23">
        <v>5.9</v>
      </c>
      <c r="L44" s="23">
        <v>4</v>
      </c>
      <c r="M44" s="23">
        <v>-0.1</v>
      </c>
      <c r="N44" s="23">
        <v>0.8</v>
      </c>
      <c r="O44" s="23">
        <v>0.3</v>
      </c>
      <c r="P44" s="23">
        <v>0</v>
      </c>
      <c r="Q44" s="23">
        <v>0.7</v>
      </c>
      <c r="R44" s="23">
        <v>0.1</v>
      </c>
      <c r="S44" s="23">
        <v>0.1</v>
      </c>
      <c r="T44" s="23">
        <v>1.2</v>
      </c>
      <c r="U44" s="23">
        <v>1.8</v>
      </c>
      <c r="V44" s="23">
        <v>0.1</v>
      </c>
      <c r="W44" s="23">
        <v>0</v>
      </c>
      <c r="X44" s="23">
        <v>-0.6</v>
      </c>
      <c r="Y44" s="23">
        <v>-2.7</v>
      </c>
      <c r="Z44" s="23">
        <v>-2.6</v>
      </c>
      <c r="AA44" s="23">
        <v>-2.7</v>
      </c>
      <c r="AB44" s="23">
        <v>-2.8</v>
      </c>
      <c r="AC44" s="23">
        <v>-2.1</v>
      </c>
      <c r="AD44" s="23">
        <v>-3.1</v>
      </c>
      <c r="AE44" s="23">
        <v>-5.6</v>
      </c>
      <c r="AF44" s="23">
        <v>-5.9</v>
      </c>
      <c r="AG44" s="23">
        <v>-6.8</v>
      </c>
      <c r="AH44" s="23">
        <v>-7.1</v>
      </c>
      <c r="AI44" s="23">
        <v>-7.4</v>
      </c>
      <c r="AJ44" s="23">
        <v>-6.5</v>
      </c>
      <c r="AK44" s="23">
        <v>-5.8</v>
      </c>
      <c r="AL44" s="23">
        <v>-6</v>
      </c>
      <c r="AM44" s="23">
        <v>-5.8</v>
      </c>
      <c r="AN44" s="23">
        <v>-5.3</v>
      </c>
      <c r="AO44" s="23">
        <v>-4.8</v>
      </c>
      <c r="AP44" s="23">
        <v>-4.2</v>
      </c>
      <c r="AQ44" s="23">
        <v>-3</v>
      </c>
      <c r="AR44" s="23">
        <v>-2.4</v>
      </c>
      <c r="AS44" s="23">
        <v>-2.1</v>
      </c>
      <c r="AT44" s="23">
        <v>-2</v>
      </c>
      <c r="AU44" s="23">
        <v>-1.4</v>
      </c>
      <c r="AV44" s="23">
        <v>-1.3</v>
      </c>
      <c r="AW44" s="23">
        <v>-0.6</v>
      </c>
      <c r="AX44" s="23">
        <v>-0.6</v>
      </c>
      <c r="AY44" s="23">
        <v>-0.5</v>
      </c>
      <c r="AZ44" s="23">
        <v>-0.1</v>
      </c>
      <c r="BA44" s="23">
        <v>-0.1</v>
      </c>
      <c r="BB44" s="23">
        <v>-0.1</v>
      </c>
      <c r="BC44" s="116" t="str">
        <f ca="1">IFERROR(IF(COUNTIFS(市町村名,$B38)=0,"",IF(COUNTIFS(市町村名,$B38)-COUNTIFS(市町村名,$B38,本年変動率,"─── ")=0,"─── ",ROUND(AVERAGEIFS(本年変動率,市町村名,$B38),3)*100)),"")</f>
        <v xml:space="preserve">─── </v>
      </c>
    </row>
    <row r="45" spans="1:55">
      <c r="A45" s="14" t="s">
        <v>1685</v>
      </c>
      <c r="B45" s="15" t="s">
        <v>1611</v>
      </c>
      <c r="C45" s="16" t="s">
        <v>1601</v>
      </c>
      <c r="D45" s="17">
        <v>-7.7</v>
      </c>
      <c r="E45" s="17">
        <v>1</v>
      </c>
      <c r="F45" s="17">
        <v>0</v>
      </c>
      <c r="G45" s="17">
        <v>1.3</v>
      </c>
      <c r="H45" s="17">
        <v>3.9</v>
      </c>
      <c r="I45" s="17">
        <v>6.4</v>
      </c>
      <c r="J45" s="17">
        <v>9.8000000000000007</v>
      </c>
      <c r="K45" s="17">
        <v>8.1999999999999993</v>
      </c>
      <c r="L45" s="17">
        <v>1.2</v>
      </c>
      <c r="M45" s="17">
        <v>0</v>
      </c>
      <c r="N45" s="17">
        <v>1.1000000000000001</v>
      </c>
      <c r="O45" s="17">
        <v>0.4</v>
      </c>
      <c r="P45" s="17">
        <v>0</v>
      </c>
      <c r="Q45" s="17">
        <v>-1</v>
      </c>
      <c r="R45" s="17">
        <v>-0.4</v>
      </c>
      <c r="S45" s="17">
        <v>0</v>
      </c>
      <c r="T45" s="17">
        <v>0</v>
      </c>
      <c r="U45" s="17">
        <v>0</v>
      </c>
      <c r="V45" s="17">
        <v>0</v>
      </c>
      <c r="W45" s="17">
        <v>0.7</v>
      </c>
      <c r="X45" s="17">
        <v>0.6</v>
      </c>
      <c r="Y45" s="17">
        <v>1.6</v>
      </c>
      <c r="Z45" s="17">
        <v>2.1</v>
      </c>
      <c r="AA45" s="17">
        <v>2.7</v>
      </c>
      <c r="AB45" s="17">
        <v>0.7</v>
      </c>
      <c r="AC45" s="17">
        <v>0.4</v>
      </c>
      <c r="AD45" s="17">
        <v>-0.1</v>
      </c>
      <c r="AE45" s="17">
        <v>-0.2</v>
      </c>
      <c r="AF45" s="17">
        <v>-1.7</v>
      </c>
      <c r="AG45" s="17">
        <v>-2.8</v>
      </c>
      <c r="AH45" s="17">
        <v>-4.4000000000000004</v>
      </c>
      <c r="AI45" s="17">
        <v>-4.7</v>
      </c>
      <c r="AJ45" s="17">
        <v>-4.4000000000000004</v>
      </c>
      <c r="AK45" s="17">
        <v>-3.9</v>
      </c>
      <c r="AL45" s="17">
        <v>-4.5999999999999996</v>
      </c>
      <c r="AM45" s="17">
        <v>-5.0999999999999996</v>
      </c>
      <c r="AN45" s="17">
        <v>-4.3</v>
      </c>
      <c r="AO45" s="17">
        <v>-4.2</v>
      </c>
      <c r="AP45" s="17">
        <v>-3.3</v>
      </c>
      <c r="AQ45" s="17">
        <v>-2.1</v>
      </c>
      <c r="AR45" s="17">
        <v>-1.8</v>
      </c>
      <c r="AS45" s="17">
        <v>-1.2</v>
      </c>
      <c r="AT45" s="17">
        <v>-1</v>
      </c>
      <c r="AU45" s="17">
        <v>-0.5</v>
      </c>
      <c r="AV45" s="17">
        <v>-0.3</v>
      </c>
      <c r="AW45" s="17">
        <v>0.5</v>
      </c>
      <c r="AX45" s="17">
        <v>0.5</v>
      </c>
      <c r="AY45" s="17">
        <v>0.7</v>
      </c>
      <c r="AZ45" s="17">
        <v>0.9</v>
      </c>
      <c r="BA45" s="17">
        <v>0.9</v>
      </c>
      <c r="BB45" s="17">
        <v>0.8</v>
      </c>
      <c r="BC45" s="114" t="str">
        <f ca="1">IFERROR(IF(COUNTIFS(市町村名,$B45,用途区分,C$10)=0,"",IF(COUNTIFS(市町村名,$B45,用途区分,C$10)-COUNTIFS(市町村名,$B45,用途区分,C$10,本年変動率,"─── ")=0,"─── ",ROUND(AVERAGEIFS(本年変動率,用途区分,C$10,市町村名,$B45),3)*100)),"")</f>
        <v xml:space="preserve">─── </v>
      </c>
    </row>
    <row r="46" spans="1:55">
      <c r="A46" s="14" t="s">
        <v>1686</v>
      </c>
      <c r="B46" s="18">
        <v>39745</v>
      </c>
      <c r="C46" s="19" t="s">
        <v>1602</v>
      </c>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115" t="str">
        <f>IFERROR(IF(COUNTIFS(市町村名,$B45,用途区分,C$11)=0,"",IF(COUNTIFS(市町村名,$B45,用途区分,C$11)-COUNTIFS(市町村名,$B45,用途区分,C$11,本年変動率,"─── ")=0,"─── ",ROUND(AVERAGEIFS(本年変動率,用途区分,C$11,市町村名,$B45),3)*100)),"")</f>
        <v/>
      </c>
    </row>
    <row r="47" spans="1:55">
      <c r="A47" s="14" t="s">
        <v>1687</v>
      </c>
      <c r="B47" s="18"/>
      <c r="C47" s="19" t="s">
        <v>1603</v>
      </c>
      <c r="D47" s="20">
        <v>-10</v>
      </c>
      <c r="E47" s="20">
        <v>0</v>
      </c>
      <c r="F47" s="20">
        <v>1.1000000000000001</v>
      </c>
      <c r="G47" s="20">
        <v>1</v>
      </c>
      <c r="H47" s="20">
        <v>0.1</v>
      </c>
      <c r="I47" s="20">
        <v>3</v>
      </c>
      <c r="J47" s="20">
        <v>4.5</v>
      </c>
      <c r="K47" s="20">
        <v>6.7</v>
      </c>
      <c r="L47" s="20"/>
      <c r="M47" s="20">
        <v>1.2</v>
      </c>
      <c r="N47" s="20">
        <v>2.4</v>
      </c>
      <c r="O47" s="20">
        <v>1.8</v>
      </c>
      <c r="P47" s="20">
        <v>0.6</v>
      </c>
      <c r="Q47" s="20">
        <v>0</v>
      </c>
      <c r="R47" s="20">
        <v>0</v>
      </c>
      <c r="S47" s="20">
        <v>0</v>
      </c>
      <c r="T47" s="20">
        <v>0</v>
      </c>
      <c r="U47" s="20">
        <v>0</v>
      </c>
      <c r="V47" s="20">
        <v>1.1000000000000001</v>
      </c>
      <c r="W47" s="20">
        <v>-4</v>
      </c>
      <c r="X47" s="20">
        <v>-1.8</v>
      </c>
      <c r="Y47" s="20">
        <v>-2.1</v>
      </c>
      <c r="Z47" s="20">
        <v>-2.1</v>
      </c>
      <c r="AA47" s="20">
        <v>-1.8</v>
      </c>
      <c r="AB47" s="20">
        <v>-3.1</v>
      </c>
      <c r="AC47" s="20">
        <v>-3.1</v>
      </c>
      <c r="AD47" s="20">
        <v>-3.6</v>
      </c>
      <c r="AE47" s="20">
        <v>-4.5999999999999996</v>
      </c>
      <c r="AF47" s="20">
        <v>-7.3</v>
      </c>
      <c r="AG47" s="20">
        <v>-7.9</v>
      </c>
      <c r="AH47" s="20">
        <v>-8.3000000000000007</v>
      </c>
      <c r="AI47" s="20">
        <v>-8.5</v>
      </c>
      <c r="AJ47" s="20">
        <v>-6</v>
      </c>
      <c r="AK47" s="20">
        <v>-4.3</v>
      </c>
      <c r="AL47" s="20">
        <v>-4.7</v>
      </c>
      <c r="AM47" s="20">
        <v>-5.4</v>
      </c>
      <c r="AN47" s="20">
        <v>-5.4</v>
      </c>
      <c r="AO47" s="20">
        <v>-5.9</v>
      </c>
      <c r="AP47" s="20">
        <v>-4.5999999999999996</v>
      </c>
      <c r="AQ47" s="20">
        <v>-3.4</v>
      </c>
      <c r="AR47" s="20">
        <v>-2.7</v>
      </c>
      <c r="AS47" s="20">
        <v>-2.1</v>
      </c>
      <c r="AT47" s="20">
        <v>-1.9</v>
      </c>
      <c r="AU47" s="20">
        <v>-1.5</v>
      </c>
      <c r="AV47" s="20">
        <v>-1.3</v>
      </c>
      <c r="AW47" s="20">
        <v>-0.7</v>
      </c>
      <c r="AX47" s="20">
        <v>-1.1000000000000001</v>
      </c>
      <c r="AY47" s="20">
        <v>-1.1000000000000001</v>
      </c>
      <c r="AZ47" s="20">
        <v>-1</v>
      </c>
      <c r="BA47" s="20">
        <v>-0.4</v>
      </c>
      <c r="BB47" s="20">
        <v>0</v>
      </c>
      <c r="BC47" s="115" t="str">
        <f ca="1">IFERROR(IF(COUNTIFS(市町村名,$B45,用途区分,C$12)=0,"",IF(COUNTIFS(市町村名,$B45,用途区分,C$12)-COUNTIFS(市町村名,$B45,用途区分,C$12,本年変動率,"─── ")=0,"─── ",ROUND(AVERAGEIFS(本年変動率,用途区分,C$12,市町村名,$B45),3)*100)),"")</f>
        <v xml:space="preserve">─── </v>
      </c>
    </row>
    <row r="48" spans="1:55">
      <c r="A48" s="14" t="s">
        <v>1688</v>
      </c>
      <c r="B48" s="18"/>
      <c r="C48" s="19" t="s">
        <v>2253</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115" t="str">
        <f>IFERROR(IF(COUNTIFS(市町村名,$B45,用途区分,C$13)=0,"",IF(COUNTIFS(市町村名,$B45,用途区分,C$13)-COUNTIFS(市町村名,$B45,用途区分,C$13,本年変動率,"─── ")=0,"─── ",ROUND(AVERAGEIFS(本年変動率,用途区分,C$13,市町村名,$B45),3)*100)),"")</f>
        <v/>
      </c>
    </row>
    <row r="49" spans="1:55">
      <c r="A49" s="14" t="s">
        <v>1689</v>
      </c>
      <c r="B49" s="18"/>
      <c r="C49" s="19" t="s">
        <v>1604</v>
      </c>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115" t="str">
        <f>IFERROR(IF(COUNTIFS(市町村名,$B45,用途区分,C$14)=0,"",IF(COUNTIFS(市町村名,$B45,用途区分,C$14)-COUNTIFS(市町村名,$B45,用途区分,C$14,本年変動率,"─── ")=0,"─── ",ROUND(AVERAGEIFS(本年変動率,用途区分,C$14,市町村名,$B45),3)*100)),"")</f>
        <v/>
      </c>
    </row>
    <row r="50" spans="1:55">
      <c r="A50" s="14" t="s">
        <v>1690</v>
      </c>
      <c r="B50" s="18"/>
      <c r="C50" s="19" t="s">
        <v>1642</v>
      </c>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115" t="str">
        <f>IFERROR(IF(COUNTIFS(市町村名,$B45,用途区分,C$15)=0,"",IF(COUNTIFS(市町村名,$B45,用途区分,C$15)-COUNTIFS(市町村名,$B45,用途区分,C$15,本年変動率,"─── ")=0,"─── ",ROUND(AVERAGEIFS(本年変動率,用途区分,C$15,市町村名,$B45),3)*100)),"")</f>
        <v/>
      </c>
    </row>
    <row r="51" spans="1:55">
      <c r="A51" s="14" t="s">
        <v>1691</v>
      </c>
      <c r="B51" s="21"/>
      <c r="C51" s="22" t="s">
        <v>1644</v>
      </c>
      <c r="D51" s="23">
        <v>-8.5</v>
      </c>
      <c r="E51" s="23">
        <v>0.6</v>
      </c>
      <c r="F51" s="23">
        <v>0.6</v>
      </c>
      <c r="G51" s="23">
        <v>1.2</v>
      </c>
      <c r="H51" s="23">
        <v>2.6</v>
      </c>
      <c r="I51" s="23">
        <v>5.2</v>
      </c>
      <c r="J51" s="23">
        <v>8</v>
      </c>
      <c r="K51" s="23">
        <v>7.5</v>
      </c>
      <c r="L51" s="23">
        <v>1.2</v>
      </c>
      <c r="M51" s="23">
        <v>0.4</v>
      </c>
      <c r="N51" s="23">
        <v>1.5</v>
      </c>
      <c r="O51" s="23">
        <v>0.8</v>
      </c>
      <c r="P51" s="23">
        <v>0.2</v>
      </c>
      <c r="Q51" s="23">
        <v>-0.7</v>
      </c>
      <c r="R51" s="23">
        <v>-0.2</v>
      </c>
      <c r="S51" s="23">
        <v>0</v>
      </c>
      <c r="T51" s="23">
        <v>0</v>
      </c>
      <c r="U51" s="23">
        <v>0</v>
      </c>
      <c r="V51" s="23">
        <v>0.6</v>
      </c>
      <c r="W51" s="23">
        <v>-0.9</v>
      </c>
      <c r="X51" s="23">
        <v>-0.2</v>
      </c>
      <c r="Y51" s="23">
        <v>0.1</v>
      </c>
      <c r="Z51" s="23">
        <v>0.4</v>
      </c>
      <c r="AA51" s="23">
        <v>0.9</v>
      </c>
      <c r="AB51" s="23">
        <v>-0.8</v>
      </c>
      <c r="AC51" s="23">
        <v>-1</v>
      </c>
      <c r="AD51" s="23">
        <v>-1.5</v>
      </c>
      <c r="AE51" s="23">
        <v>-2.4</v>
      </c>
      <c r="AF51" s="23">
        <v>-3.9</v>
      </c>
      <c r="AG51" s="23">
        <v>-4.9000000000000004</v>
      </c>
      <c r="AH51" s="23">
        <v>-5.9</v>
      </c>
      <c r="AI51" s="23">
        <v>-6.2</v>
      </c>
      <c r="AJ51" s="23">
        <v>-4.8</v>
      </c>
      <c r="AK51" s="23">
        <v>-4.0999999999999996</v>
      </c>
      <c r="AL51" s="23">
        <v>-4.5999999999999996</v>
      </c>
      <c r="AM51" s="23">
        <v>-5.2</v>
      </c>
      <c r="AN51" s="23">
        <v>-4.8</v>
      </c>
      <c r="AO51" s="23">
        <v>-4.5999999999999996</v>
      </c>
      <c r="AP51" s="23">
        <v>-3.8</v>
      </c>
      <c r="AQ51" s="23">
        <v>-2.6</v>
      </c>
      <c r="AR51" s="23">
        <v>-2.2000000000000002</v>
      </c>
      <c r="AS51" s="23">
        <v>-1.5</v>
      </c>
      <c r="AT51" s="23">
        <v>-1.3</v>
      </c>
      <c r="AU51" s="23">
        <v>-0.9</v>
      </c>
      <c r="AV51" s="23">
        <v>-0.7</v>
      </c>
      <c r="AW51" s="23">
        <v>0.2</v>
      </c>
      <c r="AX51" s="23">
        <v>-0.1</v>
      </c>
      <c r="AY51" s="23">
        <v>0</v>
      </c>
      <c r="AZ51" s="23">
        <v>0.1</v>
      </c>
      <c r="BA51" s="23">
        <v>0.4</v>
      </c>
      <c r="BB51" s="23">
        <v>0.5</v>
      </c>
      <c r="BC51" s="116" t="str">
        <f ca="1">IFERROR(IF(COUNTIFS(市町村名,$B45)=0,"",IF(COUNTIFS(市町村名,$B45)-COUNTIFS(市町村名,$B45,本年変動率,"─── ")=0,"─── ",ROUND(AVERAGEIFS(本年変動率,市町村名,$B45),3)*100)),"")</f>
        <v xml:space="preserve">─── </v>
      </c>
    </row>
    <row r="52" spans="1:55">
      <c r="A52" s="14" t="s">
        <v>1692</v>
      </c>
      <c r="B52" s="15" t="s">
        <v>1612</v>
      </c>
      <c r="C52" s="16" t="s">
        <v>1601</v>
      </c>
      <c r="D52" s="17">
        <v>-4.3</v>
      </c>
      <c r="E52" s="17">
        <v>1.6</v>
      </c>
      <c r="F52" s="17">
        <v>3.9</v>
      </c>
      <c r="G52" s="17">
        <v>5</v>
      </c>
      <c r="H52" s="17">
        <v>5.5</v>
      </c>
      <c r="I52" s="17">
        <v>8.3000000000000007</v>
      </c>
      <c r="J52" s="17">
        <v>11.6</v>
      </c>
      <c r="K52" s="17">
        <v>8.6999999999999993</v>
      </c>
      <c r="L52" s="17">
        <v>0</v>
      </c>
      <c r="M52" s="17">
        <v>-1.6</v>
      </c>
      <c r="N52" s="17">
        <v>-1.1000000000000001</v>
      </c>
      <c r="O52" s="17">
        <v>-0.3</v>
      </c>
      <c r="P52" s="17">
        <v>-1</v>
      </c>
      <c r="Q52" s="17">
        <v>-0.3</v>
      </c>
      <c r="R52" s="17">
        <v>0</v>
      </c>
      <c r="S52" s="17">
        <v>0</v>
      </c>
      <c r="T52" s="17">
        <v>1.7</v>
      </c>
      <c r="U52" s="17">
        <v>1.4</v>
      </c>
      <c r="V52" s="17">
        <v>0.5</v>
      </c>
      <c r="W52" s="17">
        <v>0.3</v>
      </c>
      <c r="X52" s="17">
        <v>0.7</v>
      </c>
      <c r="Y52" s="17">
        <v>0.6</v>
      </c>
      <c r="Z52" s="17">
        <v>0.8</v>
      </c>
      <c r="AA52" s="17">
        <v>1.2</v>
      </c>
      <c r="AB52" s="17">
        <v>1.1000000000000001</v>
      </c>
      <c r="AC52" s="17">
        <v>0.3</v>
      </c>
      <c r="AD52" s="17">
        <v>0</v>
      </c>
      <c r="AE52" s="17">
        <v>-0.1</v>
      </c>
      <c r="AF52" s="17">
        <v>-2</v>
      </c>
      <c r="AG52" s="17">
        <v>-3.1</v>
      </c>
      <c r="AH52" s="17">
        <v>-4.2</v>
      </c>
      <c r="AI52" s="17">
        <v>-5</v>
      </c>
      <c r="AJ52" s="17">
        <v>-4.5999999999999996</v>
      </c>
      <c r="AK52" s="17">
        <v>-3.8</v>
      </c>
      <c r="AL52" s="17">
        <v>-3.8</v>
      </c>
      <c r="AM52" s="17">
        <v>-4.0999999999999996</v>
      </c>
      <c r="AN52" s="17">
        <v>-3.7</v>
      </c>
      <c r="AO52" s="17">
        <v>-3.4</v>
      </c>
      <c r="AP52" s="17">
        <v>-3</v>
      </c>
      <c r="AQ52" s="17">
        <v>-1.9</v>
      </c>
      <c r="AR52" s="17">
        <v>-1.6</v>
      </c>
      <c r="AS52" s="17">
        <v>-1.1000000000000001</v>
      </c>
      <c r="AT52" s="17">
        <v>-0.7</v>
      </c>
      <c r="AU52" s="17">
        <v>-0.7</v>
      </c>
      <c r="AV52" s="17">
        <v>-0.5</v>
      </c>
      <c r="AW52" s="17">
        <v>-0.3</v>
      </c>
      <c r="AX52" s="17">
        <v>-0.4</v>
      </c>
      <c r="AY52" s="17">
        <v>-0.4</v>
      </c>
      <c r="AZ52" s="17">
        <v>0</v>
      </c>
      <c r="BA52" s="17">
        <v>0</v>
      </c>
      <c r="BB52" s="17">
        <v>0.2</v>
      </c>
      <c r="BC52" s="114" t="str">
        <f ca="1">IFERROR(IF(COUNTIFS(市町村名,$B52,用途区分,C$10)=0,"",IF(COUNTIFS(市町村名,$B52,用途区分,C$10)-COUNTIFS(市町村名,$B52,用途区分,C$10,本年変動率,"─── ")=0,"─── ",ROUND(AVERAGEIFS(本年変動率,用途区分,C$10,市町村名,$B52),3)*100)),"")</f>
        <v xml:space="preserve">─── </v>
      </c>
    </row>
    <row r="53" spans="1:55">
      <c r="A53" s="14" t="s">
        <v>1693</v>
      </c>
      <c r="B53" s="18">
        <v>28084</v>
      </c>
      <c r="C53" s="19" t="s">
        <v>1602</v>
      </c>
      <c r="D53" s="20"/>
      <c r="E53" s="20"/>
      <c r="F53" s="20"/>
      <c r="G53" s="20"/>
      <c r="H53" s="20"/>
      <c r="I53" s="20"/>
      <c r="J53" s="20"/>
      <c r="K53" s="20">
        <v>9</v>
      </c>
      <c r="L53" s="20">
        <v>2.2999999999999998</v>
      </c>
      <c r="M53" s="20">
        <v>0</v>
      </c>
      <c r="N53" s="20">
        <v>-1.3</v>
      </c>
      <c r="O53" s="20">
        <v>-0.9</v>
      </c>
      <c r="P53" s="20">
        <v>0</v>
      </c>
      <c r="Q53" s="20">
        <v>0</v>
      </c>
      <c r="R53" s="20">
        <v>0</v>
      </c>
      <c r="S53" s="20">
        <v>0</v>
      </c>
      <c r="T53" s="20">
        <v>0</v>
      </c>
      <c r="U53" s="20">
        <v>0.9</v>
      </c>
      <c r="V53" s="20">
        <v>0.5</v>
      </c>
      <c r="W53" s="20">
        <v>0.5</v>
      </c>
      <c r="X53" s="20">
        <v>0.5</v>
      </c>
      <c r="Y53" s="20"/>
      <c r="Z53" s="20">
        <v>0.9</v>
      </c>
      <c r="AA53" s="20"/>
      <c r="AB53" s="20">
        <v>0</v>
      </c>
      <c r="AC53" s="20">
        <v>-0.5</v>
      </c>
      <c r="AD53" s="20">
        <v>-0.5</v>
      </c>
      <c r="AE53" s="20">
        <v>-0.5</v>
      </c>
      <c r="AF53" s="20">
        <v>-0.5</v>
      </c>
      <c r="AG53" s="20">
        <v>-1</v>
      </c>
      <c r="AH53" s="20">
        <v>-3.4</v>
      </c>
      <c r="AI53" s="20">
        <v>-5.0999999999999996</v>
      </c>
      <c r="AJ53" s="20">
        <v>-5.3</v>
      </c>
      <c r="AK53" s="20">
        <v>-7.3</v>
      </c>
      <c r="AL53" s="20">
        <v>-7.9</v>
      </c>
      <c r="AM53" s="20">
        <v>-8.6</v>
      </c>
      <c r="AN53" s="20">
        <v>-9.4</v>
      </c>
      <c r="AO53" s="20">
        <v>-8.8000000000000007</v>
      </c>
      <c r="AP53" s="20">
        <v>-7.9</v>
      </c>
      <c r="AQ53" s="20"/>
      <c r="AR53" s="20"/>
      <c r="AS53" s="20"/>
      <c r="AT53" s="20"/>
      <c r="AU53" s="20">
        <v>-1.2</v>
      </c>
      <c r="AV53" s="20">
        <v>-1.2</v>
      </c>
      <c r="AW53" s="20">
        <v>-1.2</v>
      </c>
      <c r="AX53" s="20">
        <v>-1.2</v>
      </c>
      <c r="AY53" s="20">
        <v>-1.3</v>
      </c>
      <c r="AZ53" s="20">
        <v>-1.3</v>
      </c>
      <c r="BA53" s="20">
        <v>-1.3</v>
      </c>
      <c r="BB53" s="20">
        <v>-0.9</v>
      </c>
      <c r="BC53" s="115" t="str">
        <f ca="1">IFERROR(IF(COUNTIFS(市町村名,$B52,用途区分,C$11)=0,"",IF(COUNTIFS(市町村名,$B52,用途区分,C$11)-COUNTIFS(市町村名,$B52,用途区分,C$11,本年変動率,"─── ")=0,"─── ",ROUND(AVERAGEIFS(本年変動率,用途区分,C$11,市町村名,$B52),3)*100)),"")</f>
        <v xml:space="preserve">─── </v>
      </c>
    </row>
    <row r="54" spans="1:55">
      <c r="A54" s="14" t="s">
        <v>1694</v>
      </c>
      <c r="B54" s="18"/>
      <c r="C54" s="19" t="s">
        <v>1603</v>
      </c>
      <c r="D54" s="20">
        <v>-8.9</v>
      </c>
      <c r="E54" s="20">
        <v>0</v>
      </c>
      <c r="F54" s="20">
        <v>0.4</v>
      </c>
      <c r="G54" s="20">
        <v>1.4</v>
      </c>
      <c r="H54" s="20">
        <v>3</v>
      </c>
      <c r="I54" s="20">
        <v>4.3</v>
      </c>
      <c r="J54" s="20">
        <v>4.9000000000000004</v>
      </c>
      <c r="K54" s="20">
        <v>5.2</v>
      </c>
      <c r="L54" s="20">
        <v>3.6</v>
      </c>
      <c r="M54" s="20">
        <v>2.1</v>
      </c>
      <c r="N54" s="20">
        <v>1.6</v>
      </c>
      <c r="O54" s="20">
        <v>1.9</v>
      </c>
      <c r="P54" s="20">
        <v>1.6</v>
      </c>
      <c r="Q54" s="20">
        <v>0.6</v>
      </c>
      <c r="R54" s="20">
        <v>0.6</v>
      </c>
      <c r="S54" s="20">
        <v>0.8</v>
      </c>
      <c r="T54" s="20">
        <v>2</v>
      </c>
      <c r="U54" s="20">
        <v>0</v>
      </c>
      <c r="V54" s="20">
        <v>0</v>
      </c>
      <c r="W54" s="20">
        <v>0</v>
      </c>
      <c r="X54" s="20">
        <v>-2.6</v>
      </c>
      <c r="Y54" s="20">
        <v>-5</v>
      </c>
      <c r="Z54" s="20">
        <v>-5.5</v>
      </c>
      <c r="AA54" s="20">
        <v>-5.2</v>
      </c>
      <c r="AB54" s="20">
        <v>-5.8</v>
      </c>
      <c r="AC54" s="20">
        <v>-6.6</v>
      </c>
      <c r="AD54" s="20">
        <v>-6.6</v>
      </c>
      <c r="AE54" s="20">
        <v>-6.8</v>
      </c>
      <c r="AF54" s="20">
        <v>-9.1</v>
      </c>
      <c r="AG54" s="20">
        <v>-9.3000000000000007</v>
      </c>
      <c r="AH54" s="20">
        <v>-9.6</v>
      </c>
      <c r="AI54" s="20">
        <v>-9.1999999999999993</v>
      </c>
      <c r="AJ54" s="20">
        <v>-10.1</v>
      </c>
      <c r="AK54" s="20">
        <v>-6</v>
      </c>
      <c r="AL54" s="20">
        <v>-4.5999999999999996</v>
      </c>
      <c r="AM54" s="20">
        <v>-6.5</v>
      </c>
      <c r="AN54" s="20">
        <v>-6</v>
      </c>
      <c r="AO54" s="20">
        <v>-6.1</v>
      </c>
      <c r="AP54" s="20">
        <v>-5.7</v>
      </c>
      <c r="AQ54" s="20">
        <v>-3.6</v>
      </c>
      <c r="AR54" s="20">
        <v>-2.9</v>
      </c>
      <c r="AS54" s="20">
        <v>-2.1</v>
      </c>
      <c r="AT54" s="20">
        <v>-1.8</v>
      </c>
      <c r="AU54" s="20">
        <v>-1.8</v>
      </c>
      <c r="AV54" s="20">
        <v>-1.6</v>
      </c>
      <c r="AW54" s="20">
        <v>-1.3</v>
      </c>
      <c r="AX54" s="20">
        <v>-2.1</v>
      </c>
      <c r="AY54" s="20">
        <v>-1.7</v>
      </c>
      <c r="AZ54" s="20">
        <v>-1.5</v>
      </c>
      <c r="BA54" s="20">
        <v>-0.9</v>
      </c>
      <c r="BB54" s="20">
        <v>-0.6</v>
      </c>
      <c r="BC54" s="115" t="str">
        <f ca="1">IFERROR(IF(COUNTIFS(市町村名,$B52,用途区分,C$12)=0,"",IF(COUNTIFS(市町村名,$B52,用途区分,C$12)-COUNTIFS(市町村名,$B52,用途区分,C$12,本年変動率,"─── ")=0,"─── ",ROUND(AVERAGEIFS(本年変動率,用途区分,C$12,市町村名,$B52),3)*100)),"")</f>
        <v xml:space="preserve">─── </v>
      </c>
    </row>
    <row r="55" spans="1:55">
      <c r="A55" s="14" t="s">
        <v>1695</v>
      </c>
      <c r="B55" s="18"/>
      <c r="C55" s="19" t="s">
        <v>2253</v>
      </c>
      <c r="D55" s="20">
        <v>-12.5</v>
      </c>
      <c r="E55" s="20">
        <v>0</v>
      </c>
      <c r="F55" s="20">
        <v>0</v>
      </c>
      <c r="G55" s="20">
        <v>4.8</v>
      </c>
      <c r="H55" s="20">
        <v>4.5</v>
      </c>
      <c r="I55" s="20">
        <v>6.1</v>
      </c>
      <c r="J55" s="20">
        <v>9.8000000000000007</v>
      </c>
      <c r="K55" s="20">
        <v>5.6</v>
      </c>
      <c r="L55" s="20"/>
      <c r="M55" s="20">
        <v>2.2999999999999998</v>
      </c>
      <c r="N55" s="20">
        <v>0.9</v>
      </c>
      <c r="O55" s="20">
        <v>0</v>
      </c>
      <c r="P55" s="20">
        <v>0</v>
      </c>
      <c r="Q55" s="20">
        <v>0</v>
      </c>
      <c r="R55" s="20">
        <v>0</v>
      </c>
      <c r="S55" s="20">
        <v>0</v>
      </c>
      <c r="T55" s="20">
        <v>1.1000000000000001</v>
      </c>
      <c r="U55" s="20">
        <v>4.4000000000000004</v>
      </c>
      <c r="V55" s="20">
        <v>0</v>
      </c>
      <c r="W55" s="20">
        <v>0</v>
      </c>
      <c r="X55" s="20">
        <v>0</v>
      </c>
      <c r="Y55" s="20">
        <v>0</v>
      </c>
      <c r="Z55" s="20">
        <v>0</v>
      </c>
      <c r="AA55" s="20">
        <v>0</v>
      </c>
      <c r="AB55" s="20">
        <v>0</v>
      </c>
      <c r="AC55" s="20">
        <v>0</v>
      </c>
      <c r="AD55" s="20">
        <v>-0.2</v>
      </c>
      <c r="AE55" s="20">
        <v>-1.3</v>
      </c>
      <c r="AF55" s="20">
        <v>-2.8</v>
      </c>
      <c r="AG55" s="20">
        <v>-4.5999999999999996</v>
      </c>
      <c r="AH55" s="20">
        <v>-5.0999999999999996</v>
      </c>
      <c r="AI55" s="20">
        <v>-5.3</v>
      </c>
      <c r="AJ55" s="20">
        <v>-4.9000000000000004</v>
      </c>
      <c r="AK55" s="20">
        <v>-3.2</v>
      </c>
      <c r="AL55" s="20">
        <v>-3.3</v>
      </c>
      <c r="AM55" s="20">
        <v>-4.9000000000000004</v>
      </c>
      <c r="AN55" s="20">
        <v>-3.6</v>
      </c>
      <c r="AO55" s="20">
        <v>-3.8</v>
      </c>
      <c r="AP55" s="20"/>
      <c r="AQ55" s="20"/>
      <c r="AR55" s="20"/>
      <c r="AS55" s="20"/>
      <c r="AT55" s="20"/>
      <c r="AU55" s="20"/>
      <c r="AV55" s="20"/>
      <c r="AW55" s="20"/>
      <c r="AX55" s="20"/>
      <c r="AY55" s="20"/>
      <c r="AZ55" s="20"/>
      <c r="BA55" s="20"/>
      <c r="BB55" s="20"/>
      <c r="BC55" s="115" t="str">
        <f>IFERROR(IF(COUNTIFS(市町村名,$B52,用途区分,C$13)=0,"",IF(COUNTIFS(市町村名,$B52,用途区分,C$13)-COUNTIFS(市町村名,$B52,用途区分,C$13,本年変動率,"─── ")=0,"─── ",ROUND(AVERAGEIFS(本年変動率,用途区分,C$13,市町村名,$B52),3)*100)),"")</f>
        <v/>
      </c>
    </row>
    <row r="56" spans="1:55">
      <c r="A56" s="14" t="s">
        <v>1696</v>
      </c>
      <c r="B56" s="18"/>
      <c r="C56" s="19" t="s">
        <v>1604</v>
      </c>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115" t="str">
        <f>IFERROR(IF(COUNTIFS(市町村名,$B52,用途区分,C$14)=0,"",IF(COUNTIFS(市町村名,$B52,用途区分,C$14)-COUNTIFS(市町村名,$B52,用途区分,C$14,本年変動率,"─── ")=0,"─── ",ROUND(AVERAGEIFS(本年変動率,用途区分,C$14,市町村名,$B52),3)*100)),"")</f>
        <v/>
      </c>
    </row>
    <row r="57" spans="1:55">
      <c r="A57" s="14" t="s">
        <v>1697</v>
      </c>
      <c r="B57" s="18"/>
      <c r="C57" s="19" t="s">
        <v>1642</v>
      </c>
      <c r="D57" s="20">
        <v>-7.8</v>
      </c>
      <c r="E57" s="20">
        <v>0</v>
      </c>
      <c r="F57" s="20">
        <v>0.7</v>
      </c>
      <c r="G57" s="20">
        <v>2.1</v>
      </c>
      <c r="H57" s="20">
        <v>4.0999999999999996</v>
      </c>
      <c r="I57" s="20">
        <v>3.9</v>
      </c>
      <c r="J57" s="20"/>
      <c r="K57" s="20">
        <v>6.6</v>
      </c>
      <c r="L57" s="20">
        <v>2.7</v>
      </c>
      <c r="M57" s="20">
        <v>0</v>
      </c>
      <c r="N57" s="20">
        <v>0</v>
      </c>
      <c r="O57" s="20">
        <v>0</v>
      </c>
      <c r="P57" s="20">
        <v>0</v>
      </c>
      <c r="Q57" s="20">
        <v>0</v>
      </c>
      <c r="R57" s="20"/>
      <c r="S57" s="20">
        <v>0.5</v>
      </c>
      <c r="T57" s="20">
        <v>2</v>
      </c>
      <c r="U57" s="20">
        <v>0.5</v>
      </c>
      <c r="V57" s="20">
        <v>0.5</v>
      </c>
      <c r="W57" s="20">
        <v>0</v>
      </c>
      <c r="X57" s="20">
        <v>0.5</v>
      </c>
      <c r="Y57" s="20">
        <v>0</v>
      </c>
      <c r="Z57" s="20">
        <v>0.5</v>
      </c>
      <c r="AA57" s="20">
        <v>0.5</v>
      </c>
      <c r="AB57" s="20">
        <v>0</v>
      </c>
      <c r="AC57" s="20">
        <v>0</v>
      </c>
      <c r="AD57" s="20">
        <v>-0.5</v>
      </c>
      <c r="AE57" s="20">
        <v>-0.5</v>
      </c>
      <c r="AF57" s="20">
        <v>-1.4</v>
      </c>
      <c r="AG57" s="20">
        <v>-2.4</v>
      </c>
      <c r="AH57" s="20">
        <v>-2.9</v>
      </c>
      <c r="AI57" s="20">
        <v>-2.5</v>
      </c>
      <c r="AJ57" s="20">
        <v>-2.1</v>
      </c>
      <c r="AK57" s="20">
        <v>-2.1</v>
      </c>
      <c r="AL57" s="20">
        <v>-2.2000000000000002</v>
      </c>
      <c r="AM57" s="20">
        <v>-3.3</v>
      </c>
      <c r="AN57" s="20">
        <v>-1.1000000000000001</v>
      </c>
      <c r="AO57" s="20"/>
      <c r="AP57" s="20"/>
      <c r="AQ57" s="20"/>
      <c r="AR57" s="20"/>
      <c r="AS57" s="20"/>
      <c r="AT57" s="20"/>
      <c r="AU57" s="20"/>
      <c r="AV57" s="20"/>
      <c r="AW57" s="20"/>
      <c r="AX57" s="20"/>
      <c r="AY57" s="20"/>
      <c r="AZ57" s="20"/>
      <c r="BA57" s="20"/>
      <c r="BB57" s="20"/>
      <c r="BC57" s="115" t="str">
        <f>IFERROR(IF(COUNTIFS(市町村名,$B52,用途区分,C$15)=0,"",IF(COUNTIFS(市町村名,$B52,用途区分,C$15)-COUNTIFS(市町村名,$B52,用途区分,C$15,本年変動率,"─── ")=0,"─── ",ROUND(AVERAGEIFS(本年変動率,用途区分,C$15,市町村名,$B52),3)*100)),"")</f>
        <v/>
      </c>
    </row>
    <row r="58" spans="1:55">
      <c r="A58" s="14" t="s">
        <v>1698</v>
      </c>
      <c r="B58" s="21"/>
      <c r="C58" s="22" t="s">
        <v>1644</v>
      </c>
      <c r="D58" s="23">
        <v>-6.9</v>
      </c>
      <c r="E58" s="23">
        <v>0.8</v>
      </c>
      <c r="F58" s="23">
        <v>1.9</v>
      </c>
      <c r="G58" s="23">
        <v>3.5</v>
      </c>
      <c r="H58" s="23">
        <v>4.4000000000000004</v>
      </c>
      <c r="I58" s="23">
        <v>6.2</v>
      </c>
      <c r="J58" s="23">
        <v>9.4</v>
      </c>
      <c r="K58" s="23">
        <v>7.5</v>
      </c>
      <c r="L58" s="23">
        <v>2.2000000000000002</v>
      </c>
      <c r="M58" s="23">
        <v>-0.3</v>
      </c>
      <c r="N58" s="23">
        <v>-0.2</v>
      </c>
      <c r="O58" s="23">
        <v>0.2</v>
      </c>
      <c r="P58" s="23">
        <v>-0.1</v>
      </c>
      <c r="Q58" s="23">
        <v>0</v>
      </c>
      <c r="R58" s="23">
        <v>0.1</v>
      </c>
      <c r="S58" s="23">
        <v>0.2</v>
      </c>
      <c r="T58" s="23">
        <v>1.5</v>
      </c>
      <c r="U58" s="23">
        <v>1.3</v>
      </c>
      <c r="V58" s="23">
        <v>0.3</v>
      </c>
      <c r="W58" s="23">
        <v>0.2</v>
      </c>
      <c r="X58" s="23">
        <v>0.2</v>
      </c>
      <c r="Y58" s="23">
        <v>-0.6</v>
      </c>
      <c r="Z58" s="23">
        <v>-0.4</v>
      </c>
      <c r="AA58" s="23">
        <v>-0.4</v>
      </c>
      <c r="AB58" s="23">
        <v>-0.5</v>
      </c>
      <c r="AC58" s="23">
        <v>-0.9</v>
      </c>
      <c r="AD58" s="23">
        <v>-1.2</v>
      </c>
      <c r="AE58" s="23">
        <v>-1.5</v>
      </c>
      <c r="AF58" s="23">
        <v>-3.1</v>
      </c>
      <c r="AG58" s="23">
        <v>-4</v>
      </c>
      <c r="AH58" s="23">
        <v>-5.0999999999999996</v>
      </c>
      <c r="AI58" s="23">
        <v>-5.5</v>
      </c>
      <c r="AJ58" s="23">
        <v>-5.6</v>
      </c>
      <c r="AK58" s="23">
        <v>-4.4000000000000004</v>
      </c>
      <c r="AL58" s="23">
        <v>-4.2</v>
      </c>
      <c r="AM58" s="23">
        <v>-4.9000000000000004</v>
      </c>
      <c r="AN58" s="23">
        <v>-4.5999999999999996</v>
      </c>
      <c r="AO58" s="23">
        <v>-4.8</v>
      </c>
      <c r="AP58" s="23">
        <v>-4.3</v>
      </c>
      <c r="AQ58" s="23">
        <v>-2.6</v>
      </c>
      <c r="AR58" s="23">
        <v>-2.1</v>
      </c>
      <c r="AS58" s="23">
        <v>-1.5</v>
      </c>
      <c r="AT58" s="23">
        <v>-1.2</v>
      </c>
      <c r="AU58" s="23">
        <v>-1.1000000000000001</v>
      </c>
      <c r="AV58" s="23">
        <v>-1</v>
      </c>
      <c r="AW58" s="23">
        <v>-0.7</v>
      </c>
      <c r="AX58" s="23">
        <v>-1</v>
      </c>
      <c r="AY58" s="23">
        <v>-0.9</v>
      </c>
      <c r="AZ58" s="23">
        <v>-0.7</v>
      </c>
      <c r="BA58" s="23">
        <v>-0.4</v>
      </c>
      <c r="BB58" s="23">
        <v>-0.3</v>
      </c>
      <c r="BC58" s="116" t="str">
        <f ca="1">IFERROR(IF(COUNTIFS(市町村名,$B52)=0,"",IF(COUNTIFS(市町村名,$B52)-COUNTIFS(市町村名,$B52,本年変動率,"─── ")=0,"─── ",ROUND(AVERAGEIFS(本年変動率,市町村名,$B52),3)*100)),"")</f>
        <v xml:space="preserve">─── </v>
      </c>
    </row>
    <row r="59" spans="1:55">
      <c r="A59" s="14" t="s">
        <v>1699</v>
      </c>
      <c r="B59" s="15" t="s">
        <v>1613</v>
      </c>
      <c r="C59" s="16" t="s">
        <v>1601</v>
      </c>
      <c r="D59" s="17">
        <v>-6.9</v>
      </c>
      <c r="E59" s="17">
        <v>1.5</v>
      </c>
      <c r="F59" s="17">
        <v>3.9</v>
      </c>
      <c r="G59" s="17">
        <v>3.8</v>
      </c>
      <c r="H59" s="17">
        <v>4.4000000000000004</v>
      </c>
      <c r="I59" s="17">
        <v>7.7</v>
      </c>
      <c r="J59" s="17">
        <v>9.6999999999999993</v>
      </c>
      <c r="K59" s="17">
        <v>5.8</v>
      </c>
      <c r="L59" s="17">
        <v>0</v>
      </c>
      <c r="M59" s="17">
        <v>-0.6</v>
      </c>
      <c r="N59" s="17">
        <v>0</v>
      </c>
      <c r="O59" s="17">
        <v>0</v>
      </c>
      <c r="P59" s="17">
        <v>0</v>
      </c>
      <c r="Q59" s="17">
        <v>0</v>
      </c>
      <c r="R59" s="17">
        <v>0</v>
      </c>
      <c r="S59" s="17">
        <v>0</v>
      </c>
      <c r="T59" s="17">
        <v>0.6</v>
      </c>
      <c r="U59" s="17">
        <v>0.6</v>
      </c>
      <c r="V59" s="17">
        <v>0.3</v>
      </c>
      <c r="W59" s="17">
        <v>0</v>
      </c>
      <c r="X59" s="17">
        <v>0</v>
      </c>
      <c r="Y59" s="17">
        <v>0</v>
      </c>
      <c r="Z59" s="17">
        <v>0</v>
      </c>
      <c r="AA59" s="17">
        <v>0.4</v>
      </c>
      <c r="AB59" s="17">
        <v>0</v>
      </c>
      <c r="AC59" s="17">
        <v>0</v>
      </c>
      <c r="AD59" s="17">
        <v>-0.4</v>
      </c>
      <c r="AE59" s="17">
        <v>-0.5</v>
      </c>
      <c r="AF59" s="17">
        <v>-2</v>
      </c>
      <c r="AG59" s="17">
        <v>-4.4000000000000004</v>
      </c>
      <c r="AH59" s="17">
        <v>-5.8</v>
      </c>
      <c r="AI59" s="17">
        <v>-6.1</v>
      </c>
      <c r="AJ59" s="17">
        <v>-5.7</v>
      </c>
      <c r="AK59" s="17">
        <v>-5.5</v>
      </c>
      <c r="AL59" s="17">
        <v>-5.4</v>
      </c>
      <c r="AM59" s="17">
        <v>-5.8</v>
      </c>
      <c r="AN59" s="17">
        <v>-4.5999999999999996</v>
      </c>
      <c r="AO59" s="17">
        <v>-4.4000000000000004</v>
      </c>
      <c r="AP59" s="17">
        <v>-3.6</v>
      </c>
      <c r="AQ59" s="17">
        <v>-2</v>
      </c>
      <c r="AR59" s="17">
        <v>-1.4</v>
      </c>
      <c r="AS59" s="17">
        <v>-0.7</v>
      </c>
      <c r="AT59" s="17">
        <v>-0.5</v>
      </c>
      <c r="AU59" s="17">
        <v>-0.5</v>
      </c>
      <c r="AV59" s="17">
        <v>-0.5</v>
      </c>
      <c r="AW59" s="17">
        <v>-0.3</v>
      </c>
      <c r="AX59" s="17">
        <v>-0.3</v>
      </c>
      <c r="AY59" s="17">
        <v>0</v>
      </c>
      <c r="AZ59" s="17">
        <v>0.3</v>
      </c>
      <c r="BA59" s="17">
        <v>0.3</v>
      </c>
      <c r="BB59" s="17">
        <v>0.3</v>
      </c>
      <c r="BC59" s="114" t="str">
        <f ca="1">IFERROR(IF(COUNTIFS(市町村名,$B59,用途区分,C$10)=0,"",IF(COUNTIFS(市町村名,$B59,用途区分,C$10)-COUNTIFS(市町村名,$B59,用途区分,C$10,本年変動率,"─── ")=0,"─── ",ROUND(AVERAGEIFS(本年変動率,用途区分,C$10,市町村名,$B59),3)*100)),"")</f>
        <v xml:space="preserve">─── </v>
      </c>
    </row>
    <row r="60" spans="1:55">
      <c r="A60" s="14" t="s">
        <v>1700</v>
      </c>
      <c r="B60" s="18">
        <v>21742</v>
      </c>
      <c r="C60" s="19" t="s">
        <v>1602</v>
      </c>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115" t="str">
        <f>IFERROR(IF(COUNTIFS(市町村名,$B59,用途区分,C$11)=0,"",IF(COUNTIFS(市町村名,$B59,用途区分,C$11)-COUNTIFS(市町村名,$B59,用途区分,C$11,本年変動率,"─── ")=0,"─── ",ROUND(AVERAGEIFS(本年変動率,用途区分,C$11,市町村名,$B59),3)*100)),"")</f>
        <v/>
      </c>
    </row>
    <row r="61" spans="1:55">
      <c r="A61" s="14" t="s">
        <v>1701</v>
      </c>
      <c r="B61" s="18"/>
      <c r="C61" s="19" t="s">
        <v>1603</v>
      </c>
      <c r="D61" s="20">
        <v>-8.8000000000000007</v>
      </c>
      <c r="E61" s="20">
        <v>0</v>
      </c>
      <c r="F61" s="20">
        <v>0</v>
      </c>
      <c r="G61" s="20">
        <v>0</v>
      </c>
      <c r="H61" s="20">
        <v>0</v>
      </c>
      <c r="I61" s="20">
        <v>3</v>
      </c>
      <c r="J61" s="20">
        <v>5</v>
      </c>
      <c r="K61" s="20">
        <v>3.6</v>
      </c>
      <c r="L61" s="20"/>
      <c r="M61" s="20">
        <v>0</v>
      </c>
      <c r="N61" s="20">
        <v>0</v>
      </c>
      <c r="O61" s="20">
        <v>0</v>
      </c>
      <c r="P61" s="20">
        <v>-0.9</v>
      </c>
      <c r="Q61" s="20">
        <v>0</v>
      </c>
      <c r="R61" s="20">
        <v>0</v>
      </c>
      <c r="S61" s="20">
        <v>0</v>
      </c>
      <c r="T61" s="20">
        <v>0</v>
      </c>
      <c r="U61" s="20">
        <v>-0.9</v>
      </c>
      <c r="V61" s="20">
        <v>-0.9</v>
      </c>
      <c r="W61" s="20">
        <v>-1</v>
      </c>
      <c r="X61" s="20">
        <v>-1.9</v>
      </c>
      <c r="Y61" s="20">
        <v>-3</v>
      </c>
      <c r="Z61" s="20">
        <v>-2.1</v>
      </c>
      <c r="AA61" s="20">
        <v>-1</v>
      </c>
      <c r="AB61" s="20">
        <v>-1</v>
      </c>
      <c r="AC61" s="20">
        <v>-3.9</v>
      </c>
      <c r="AD61" s="20">
        <v>-4.5</v>
      </c>
      <c r="AE61" s="20">
        <v>-4.3</v>
      </c>
      <c r="AF61" s="20">
        <v>-4.9000000000000004</v>
      </c>
      <c r="AG61" s="20">
        <v>-8.1</v>
      </c>
      <c r="AH61" s="20">
        <v>-8.3000000000000007</v>
      </c>
      <c r="AI61" s="20">
        <v>-6.7</v>
      </c>
      <c r="AJ61" s="20">
        <v>-7.9</v>
      </c>
      <c r="AK61" s="20">
        <v>-6.5</v>
      </c>
      <c r="AL61" s="20">
        <v>-7.7</v>
      </c>
      <c r="AM61" s="20">
        <v>-7.5</v>
      </c>
      <c r="AN61" s="20">
        <v>-6.5</v>
      </c>
      <c r="AO61" s="20">
        <v>-6</v>
      </c>
      <c r="AP61" s="20">
        <v>-5.0999999999999996</v>
      </c>
      <c r="AQ61" s="20">
        <v>-3.7</v>
      </c>
      <c r="AR61" s="20">
        <v>-3.5</v>
      </c>
      <c r="AS61" s="20">
        <v>-3.3</v>
      </c>
      <c r="AT61" s="20">
        <v>-3.4</v>
      </c>
      <c r="AU61" s="20">
        <v>-2.7</v>
      </c>
      <c r="AV61" s="20">
        <v>-2.4</v>
      </c>
      <c r="AW61" s="20">
        <v>-2.4</v>
      </c>
      <c r="AX61" s="20">
        <v>-2.5</v>
      </c>
      <c r="AY61" s="20">
        <v>-2.6</v>
      </c>
      <c r="AZ61" s="20">
        <v>-1.8</v>
      </c>
      <c r="BA61" s="20">
        <v>-1.3</v>
      </c>
      <c r="BB61" s="20">
        <v>-0.9</v>
      </c>
      <c r="BC61" s="115" t="str">
        <f ca="1">IFERROR(IF(COUNTIFS(市町村名,$B59,用途区分,C$12)=0,"",IF(COUNTIFS(市町村名,$B59,用途区分,C$12)-COUNTIFS(市町村名,$B59,用途区分,C$12,本年変動率,"─── ")=0,"─── ",ROUND(AVERAGEIFS(本年変動率,用途区分,C$12,市町村名,$B59),3)*100)),"")</f>
        <v xml:space="preserve">─── </v>
      </c>
    </row>
    <row r="62" spans="1:55">
      <c r="A62" s="14" t="s">
        <v>1702</v>
      </c>
      <c r="B62" s="18"/>
      <c r="C62" s="19" t="s">
        <v>2253</v>
      </c>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115" t="str">
        <f>IFERROR(IF(COUNTIFS(市町村名,$B59,用途区分,C$13)=0,"",IF(COUNTIFS(市町村名,$B59,用途区分,C$13)-COUNTIFS(市町村名,$B59,用途区分,C$13,本年変動率,"─── ")=0,"─── ",ROUND(AVERAGEIFS(本年変動率,用途区分,C$13,市町村名,$B59),3)*100)),"")</f>
        <v/>
      </c>
    </row>
    <row r="63" spans="1:55">
      <c r="A63" s="14" t="s">
        <v>1703</v>
      </c>
      <c r="B63" s="18"/>
      <c r="C63" s="19" t="s">
        <v>1604</v>
      </c>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115" t="str">
        <f>IFERROR(IF(COUNTIFS(市町村名,$B59,用途区分,C$14)=0,"",IF(COUNTIFS(市町村名,$B59,用途区分,C$14)-COUNTIFS(市町村名,$B59,用途区分,C$14,本年変動率,"─── ")=0,"─── ",ROUND(AVERAGEIFS(本年変動率,用途区分,C$14,市町村名,$B59),3)*100)),"")</f>
        <v/>
      </c>
    </row>
    <row r="64" spans="1:55">
      <c r="A64" s="14" t="s">
        <v>1704</v>
      </c>
      <c r="B64" s="18"/>
      <c r="C64" s="19" t="s">
        <v>1642</v>
      </c>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115" t="str">
        <f>IFERROR(IF(COUNTIFS(市町村名,$B59,用途区分,C$15)=0,"",IF(COUNTIFS(市町村名,$B59,用途区分,C$15)-COUNTIFS(市町村名,$B59,用途区分,C$15,本年変動率,"─── ")=0,"─── ",ROUND(AVERAGEIFS(本年変動率,用途区分,C$15,市町村名,$B59),3)*100)),"")</f>
        <v/>
      </c>
    </row>
    <row r="65" spans="1:55">
      <c r="A65" s="14" t="s">
        <v>1705</v>
      </c>
      <c r="B65" s="21"/>
      <c r="C65" s="22" t="s">
        <v>1644</v>
      </c>
      <c r="D65" s="23">
        <v>-7.5</v>
      </c>
      <c r="E65" s="23">
        <v>1</v>
      </c>
      <c r="F65" s="23">
        <v>2.6</v>
      </c>
      <c r="G65" s="23">
        <v>1.9</v>
      </c>
      <c r="H65" s="23">
        <v>2.9</v>
      </c>
      <c r="I65" s="23">
        <v>6.1</v>
      </c>
      <c r="J65" s="23">
        <v>7.4</v>
      </c>
      <c r="K65" s="23">
        <v>5</v>
      </c>
      <c r="L65" s="23">
        <v>0</v>
      </c>
      <c r="M65" s="23">
        <v>-0.4</v>
      </c>
      <c r="N65" s="23">
        <v>0</v>
      </c>
      <c r="O65" s="23">
        <v>0</v>
      </c>
      <c r="P65" s="23">
        <v>-0.3</v>
      </c>
      <c r="Q65" s="23">
        <v>0</v>
      </c>
      <c r="R65" s="23">
        <v>0</v>
      </c>
      <c r="S65" s="23">
        <v>0</v>
      </c>
      <c r="T65" s="23">
        <v>0.4</v>
      </c>
      <c r="U65" s="23">
        <v>0.1</v>
      </c>
      <c r="V65" s="23">
        <v>-0.1</v>
      </c>
      <c r="W65" s="23">
        <v>-0.3</v>
      </c>
      <c r="X65" s="23">
        <v>-1</v>
      </c>
      <c r="Y65" s="23">
        <v>-1.2</v>
      </c>
      <c r="Z65" s="23">
        <v>-0.8</v>
      </c>
      <c r="AA65" s="23">
        <v>-0.2</v>
      </c>
      <c r="AB65" s="23">
        <v>-0.3</v>
      </c>
      <c r="AC65" s="23">
        <v>-1.5</v>
      </c>
      <c r="AD65" s="23">
        <v>-2.4</v>
      </c>
      <c r="AE65" s="23">
        <v>-2</v>
      </c>
      <c r="AF65" s="23">
        <v>-3.1</v>
      </c>
      <c r="AG65" s="23">
        <v>-5.9</v>
      </c>
      <c r="AH65" s="23">
        <v>-6.8</v>
      </c>
      <c r="AI65" s="23">
        <v>-6.4</v>
      </c>
      <c r="AJ65" s="23">
        <v>-6.2</v>
      </c>
      <c r="AK65" s="23">
        <v>-5.7</v>
      </c>
      <c r="AL65" s="23">
        <v>-6</v>
      </c>
      <c r="AM65" s="23">
        <v>-6.2</v>
      </c>
      <c r="AN65" s="23">
        <v>-5.0999999999999996</v>
      </c>
      <c r="AO65" s="23">
        <v>-4.8</v>
      </c>
      <c r="AP65" s="23">
        <v>-4.0999999999999996</v>
      </c>
      <c r="AQ65" s="23">
        <v>-2.5</v>
      </c>
      <c r="AR65" s="23">
        <v>-2.1</v>
      </c>
      <c r="AS65" s="23">
        <v>-1.6</v>
      </c>
      <c r="AT65" s="23">
        <v>-1.5</v>
      </c>
      <c r="AU65" s="23">
        <v>-1.2</v>
      </c>
      <c r="AV65" s="23">
        <v>-1.1000000000000001</v>
      </c>
      <c r="AW65" s="23">
        <v>-1</v>
      </c>
      <c r="AX65" s="23">
        <v>-1</v>
      </c>
      <c r="AY65" s="23">
        <v>-0.9</v>
      </c>
      <c r="AZ65" s="23">
        <v>-0.4</v>
      </c>
      <c r="BA65" s="23">
        <v>-0.3</v>
      </c>
      <c r="BB65" s="23">
        <v>-0.1</v>
      </c>
      <c r="BC65" s="116" t="str">
        <f ca="1">IFERROR(IF(COUNTIFS(市町村名,$B59)=0,"",IF(COUNTIFS(市町村名,$B59)-COUNTIFS(市町村名,$B59,本年変動率,"─── ")=0,"─── ",ROUND(AVERAGEIFS(本年変動率,市町村名,$B59),3)*100)),"")</f>
        <v xml:space="preserve">─── </v>
      </c>
    </row>
    <row r="66" spans="1:55">
      <c r="A66" s="14" t="s">
        <v>1706</v>
      </c>
      <c r="B66" s="15" t="s">
        <v>1614</v>
      </c>
      <c r="C66" s="16" t="s">
        <v>1601</v>
      </c>
      <c r="D66" s="17">
        <v>-8.3000000000000007</v>
      </c>
      <c r="E66" s="17">
        <v>0.5</v>
      </c>
      <c r="F66" s="17">
        <v>3.4</v>
      </c>
      <c r="G66" s="17">
        <v>4.4000000000000004</v>
      </c>
      <c r="H66" s="17">
        <v>3.7</v>
      </c>
      <c r="I66" s="17">
        <v>5.8</v>
      </c>
      <c r="J66" s="17">
        <v>7.6</v>
      </c>
      <c r="K66" s="17">
        <v>6.2</v>
      </c>
      <c r="L66" s="17"/>
      <c r="M66" s="17">
        <v>0.2</v>
      </c>
      <c r="N66" s="17">
        <v>0</v>
      </c>
      <c r="O66" s="17">
        <v>0</v>
      </c>
      <c r="P66" s="17">
        <v>0</v>
      </c>
      <c r="Q66" s="17">
        <v>0</v>
      </c>
      <c r="R66" s="17">
        <v>0</v>
      </c>
      <c r="S66" s="17">
        <v>0</v>
      </c>
      <c r="T66" s="17">
        <v>1.1000000000000001</v>
      </c>
      <c r="U66" s="17">
        <v>1</v>
      </c>
      <c r="V66" s="17">
        <v>0.8</v>
      </c>
      <c r="W66" s="17">
        <v>0.3</v>
      </c>
      <c r="X66" s="17">
        <v>1.2</v>
      </c>
      <c r="Y66" s="17">
        <v>0.9</v>
      </c>
      <c r="Z66" s="17">
        <v>0</v>
      </c>
      <c r="AA66" s="17">
        <v>0</v>
      </c>
      <c r="AB66" s="17">
        <v>0</v>
      </c>
      <c r="AC66" s="17">
        <v>0</v>
      </c>
      <c r="AD66" s="17">
        <v>0</v>
      </c>
      <c r="AE66" s="17">
        <v>-0.7</v>
      </c>
      <c r="AF66" s="17">
        <v>-1.9</v>
      </c>
      <c r="AG66" s="17">
        <v>-2.4</v>
      </c>
      <c r="AH66" s="17">
        <v>-4</v>
      </c>
      <c r="AI66" s="17">
        <v>-5</v>
      </c>
      <c r="AJ66" s="17">
        <v>-4.9000000000000004</v>
      </c>
      <c r="AK66" s="17">
        <v>-4.2</v>
      </c>
      <c r="AL66" s="17">
        <v>-4.5999999999999996</v>
      </c>
      <c r="AM66" s="17">
        <v>-4.9000000000000004</v>
      </c>
      <c r="AN66" s="17">
        <v>-4.5</v>
      </c>
      <c r="AO66" s="17">
        <v>-4.4000000000000004</v>
      </c>
      <c r="AP66" s="17">
        <v>-3.3</v>
      </c>
      <c r="AQ66" s="17">
        <v>-2.2999999999999998</v>
      </c>
      <c r="AR66" s="17">
        <v>-2</v>
      </c>
      <c r="AS66" s="17">
        <v>-1.7</v>
      </c>
      <c r="AT66" s="17">
        <v>-1.5</v>
      </c>
      <c r="AU66" s="17">
        <v>-1.5</v>
      </c>
      <c r="AV66" s="17">
        <v>-1.5</v>
      </c>
      <c r="AW66" s="17">
        <v>-1.2</v>
      </c>
      <c r="AX66" s="17">
        <v>-1.2</v>
      </c>
      <c r="AY66" s="17">
        <v>-1</v>
      </c>
      <c r="AZ66" s="17">
        <v>-0.7</v>
      </c>
      <c r="BA66" s="17">
        <v>-0.7</v>
      </c>
      <c r="BB66" s="17">
        <v>-0.7</v>
      </c>
      <c r="BC66" s="114" t="str">
        <f ca="1">IFERROR(IF(COUNTIFS(市町村名,$B66,用途区分,C$10)=0,"",IF(COUNTIFS(市町村名,$B66,用途区分,C$10)-COUNTIFS(市町村名,$B66,用途区分,C$10,本年変動率,"─── ")=0,"─── ",ROUND(AVERAGEIFS(本年変動率,用途区分,C$10,市町村名,$B66),3)*100)),"")</f>
        <v xml:space="preserve">─── </v>
      </c>
    </row>
    <row r="67" spans="1:55">
      <c r="A67" s="14" t="s">
        <v>1707</v>
      </c>
      <c r="B67" s="18">
        <v>24851</v>
      </c>
      <c r="C67" s="19" t="s">
        <v>1602</v>
      </c>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115" t="str">
        <f>IFERROR(IF(COUNTIFS(市町村名,$B66,用途区分,C$11)=0,"",IF(COUNTIFS(市町村名,$B66,用途区分,C$11)-COUNTIFS(市町村名,$B66,用途区分,C$11,本年変動率,"─── ")=0,"─── ",ROUND(AVERAGEIFS(本年変動率,用途区分,C$11,市町村名,$B66),3)*100)),"")</f>
        <v/>
      </c>
    </row>
    <row r="68" spans="1:55">
      <c r="A68" s="14" t="s">
        <v>1708</v>
      </c>
      <c r="B68" s="18"/>
      <c r="C68" s="19" t="s">
        <v>1603</v>
      </c>
      <c r="D68" s="20">
        <v>-7.5</v>
      </c>
      <c r="E68" s="20">
        <v>0</v>
      </c>
      <c r="F68" s="20">
        <v>1.6</v>
      </c>
      <c r="G68" s="20">
        <v>2.4</v>
      </c>
      <c r="H68" s="20">
        <v>1.3</v>
      </c>
      <c r="I68" s="20">
        <v>3.8</v>
      </c>
      <c r="J68" s="20">
        <v>4.5999999999999996</v>
      </c>
      <c r="K68" s="20">
        <v>5.0999999999999996</v>
      </c>
      <c r="L68" s="20"/>
      <c r="M68" s="20">
        <v>0</v>
      </c>
      <c r="N68" s="20">
        <v>0.9</v>
      </c>
      <c r="O68" s="20">
        <v>0</v>
      </c>
      <c r="P68" s="20">
        <v>0</v>
      </c>
      <c r="Q68" s="20">
        <v>0</v>
      </c>
      <c r="R68" s="20">
        <v>1.8</v>
      </c>
      <c r="S68" s="20">
        <v>0.9</v>
      </c>
      <c r="T68" s="20">
        <v>1.7</v>
      </c>
      <c r="U68" s="20">
        <v>1.7</v>
      </c>
      <c r="V68" s="20">
        <v>0</v>
      </c>
      <c r="W68" s="20">
        <v>0</v>
      </c>
      <c r="X68" s="20">
        <v>0</v>
      </c>
      <c r="Y68" s="20">
        <v>-1.4</v>
      </c>
      <c r="Z68" s="20">
        <v>-1.2</v>
      </c>
      <c r="AA68" s="20">
        <v>-1.5</v>
      </c>
      <c r="AB68" s="20">
        <v>-2.8</v>
      </c>
      <c r="AC68" s="20">
        <v>-6.1</v>
      </c>
      <c r="AD68" s="20">
        <v>-5.9</v>
      </c>
      <c r="AE68" s="20">
        <v>-6.2</v>
      </c>
      <c r="AF68" s="20">
        <v>-7.9</v>
      </c>
      <c r="AG68" s="20">
        <v>-8.9</v>
      </c>
      <c r="AH68" s="20">
        <v>-9.6</v>
      </c>
      <c r="AI68" s="20">
        <v>-9.8000000000000007</v>
      </c>
      <c r="AJ68" s="20">
        <v>-12.7</v>
      </c>
      <c r="AK68" s="20">
        <v>-10.6</v>
      </c>
      <c r="AL68" s="20">
        <v>-10.8</v>
      </c>
      <c r="AM68" s="20">
        <v>-8.1999999999999993</v>
      </c>
      <c r="AN68" s="20">
        <v>-8.1</v>
      </c>
      <c r="AO68" s="20">
        <v>-7</v>
      </c>
      <c r="AP68" s="20">
        <v>-5.9</v>
      </c>
      <c r="AQ68" s="20">
        <v>-4.2</v>
      </c>
      <c r="AR68" s="20">
        <v>-3.6</v>
      </c>
      <c r="AS68" s="20">
        <v>-2.6</v>
      </c>
      <c r="AT68" s="20">
        <v>-2.2999999999999998</v>
      </c>
      <c r="AU68" s="20"/>
      <c r="AV68" s="20">
        <v>0</v>
      </c>
      <c r="AW68" s="20">
        <v>0</v>
      </c>
      <c r="AX68" s="20">
        <v>0</v>
      </c>
      <c r="AY68" s="20">
        <v>0</v>
      </c>
      <c r="AZ68" s="20">
        <v>0</v>
      </c>
      <c r="BA68" s="20">
        <v>0</v>
      </c>
      <c r="BB68" s="20">
        <v>0</v>
      </c>
      <c r="BC68" s="115" t="str">
        <f ca="1">IFERROR(IF(COUNTIFS(市町村名,$B66,用途区分,C$12)=0,"",IF(COUNTIFS(市町村名,$B66,用途区分,C$12)-COUNTIFS(市町村名,$B66,用途区分,C$12,本年変動率,"─── ")=0,"─── ",ROUND(AVERAGEIFS(本年変動率,用途区分,C$12,市町村名,$B66),3)*100)),"")</f>
        <v xml:space="preserve">─── </v>
      </c>
    </row>
    <row r="69" spans="1:55">
      <c r="A69" s="14" t="s">
        <v>1709</v>
      </c>
      <c r="B69" s="18"/>
      <c r="C69" s="19" t="s">
        <v>2253</v>
      </c>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115" t="str">
        <f>IFERROR(IF(COUNTIFS(市町村名,$B66,用途区分,C$13)=0,"",IF(COUNTIFS(市町村名,$B66,用途区分,C$13)-COUNTIFS(市町村名,$B66,用途区分,C$13,本年変動率,"─── ")=0,"─── ",ROUND(AVERAGEIFS(本年変動率,用途区分,C$13,市町村名,$B66),3)*100)),"")</f>
        <v/>
      </c>
    </row>
    <row r="70" spans="1:55">
      <c r="A70" s="14" t="s">
        <v>1710</v>
      </c>
      <c r="B70" s="18"/>
      <c r="C70" s="19" t="s">
        <v>1604</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115" t="str">
        <f>IFERROR(IF(COUNTIFS(市町村名,$B66,用途区分,C$14)=0,"",IF(COUNTIFS(市町村名,$B66,用途区分,C$14)-COUNTIFS(市町村名,$B66,用途区分,C$14,本年変動率,"─── ")=0,"─── ",ROUND(AVERAGEIFS(本年変動率,用途区分,C$14,市町村名,$B66),3)*100)),"")</f>
        <v/>
      </c>
    </row>
    <row r="71" spans="1:55">
      <c r="A71" s="14" t="s">
        <v>1711</v>
      </c>
      <c r="B71" s="18"/>
      <c r="C71" s="19" t="s">
        <v>1642</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115" t="str">
        <f>IFERROR(IF(COUNTIFS(市町村名,$B66,用途区分,C$15)=0,"",IF(COUNTIFS(市町村名,$B66,用途区分,C$15)-COUNTIFS(市町村名,$B66,用途区分,C$15,本年変動率,"─── ")=0,"─── ",ROUND(AVERAGEIFS(本年変動率,用途区分,C$15,市町村名,$B66),3)*100)),"")</f>
        <v/>
      </c>
    </row>
    <row r="72" spans="1:55">
      <c r="A72" s="14" t="s">
        <v>1712</v>
      </c>
      <c r="B72" s="21"/>
      <c r="C72" s="22" t="s">
        <v>1644</v>
      </c>
      <c r="D72" s="23">
        <v>-8</v>
      </c>
      <c r="E72" s="23">
        <v>0.3</v>
      </c>
      <c r="F72" s="23">
        <v>2.8</v>
      </c>
      <c r="G72" s="23">
        <v>3.7</v>
      </c>
      <c r="H72" s="23">
        <v>2.9</v>
      </c>
      <c r="I72" s="23">
        <v>4.8</v>
      </c>
      <c r="J72" s="23">
        <v>6.1</v>
      </c>
      <c r="K72" s="23">
        <v>5.8</v>
      </c>
      <c r="L72" s="23"/>
      <c r="M72" s="23">
        <v>0.1</v>
      </c>
      <c r="N72" s="23">
        <v>0.3</v>
      </c>
      <c r="O72" s="23">
        <v>0</v>
      </c>
      <c r="P72" s="23">
        <v>0</v>
      </c>
      <c r="Q72" s="23">
        <v>0</v>
      </c>
      <c r="R72" s="23">
        <v>0.6</v>
      </c>
      <c r="S72" s="23">
        <v>0.3</v>
      </c>
      <c r="T72" s="23">
        <v>1.3</v>
      </c>
      <c r="U72" s="23">
        <v>1.2</v>
      </c>
      <c r="V72" s="23">
        <v>0.5</v>
      </c>
      <c r="W72" s="23">
        <v>0.2</v>
      </c>
      <c r="X72" s="23">
        <v>0.8</v>
      </c>
      <c r="Y72" s="23">
        <v>-0.3</v>
      </c>
      <c r="Z72" s="23">
        <v>-0.5</v>
      </c>
      <c r="AA72" s="23">
        <v>-0.6</v>
      </c>
      <c r="AB72" s="23">
        <v>-1.1000000000000001</v>
      </c>
      <c r="AC72" s="23">
        <v>-2.4</v>
      </c>
      <c r="AD72" s="23">
        <v>-2.4</v>
      </c>
      <c r="AE72" s="23">
        <v>-2.9</v>
      </c>
      <c r="AF72" s="23">
        <v>-4.3</v>
      </c>
      <c r="AG72" s="23">
        <v>-5</v>
      </c>
      <c r="AH72" s="23">
        <v>-6.2</v>
      </c>
      <c r="AI72" s="23">
        <v>-6.9</v>
      </c>
      <c r="AJ72" s="23">
        <v>-6.4</v>
      </c>
      <c r="AK72" s="23">
        <v>-5.5</v>
      </c>
      <c r="AL72" s="23">
        <v>-6.2</v>
      </c>
      <c r="AM72" s="23">
        <v>-5.7</v>
      </c>
      <c r="AN72" s="23">
        <v>-5.4</v>
      </c>
      <c r="AO72" s="23">
        <v>-5.0999999999999996</v>
      </c>
      <c r="AP72" s="23">
        <v>-4</v>
      </c>
      <c r="AQ72" s="23">
        <v>-2.8</v>
      </c>
      <c r="AR72" s="23">
        <v>-2.4</v>
      </c>
      <c r="AS72" s="23">
        <v>-1.9</v>
      </c>
      <c r="AT72" s="23">
        <v>-1.7</v>
      </c>
      <c r="AU72" s="23">
        <v>-1.5</v>
      </c>
      <c r="AV72" s="23">
        <v>-1.1000000000000001</v>
      </c>
      <c r="AW72" s="23">
        <v>-0.9</v>
      </c>
      <c r="AX72" s="23">
        <v>-0.9</v>
      </c>
      <c r="AY72" s="23">
        <v>-0.8</v>
      </c>
      <c r="AZ72" s="23">
        <v>-0.5</v>
      </c>
      <c r="BA72" s="23">
        <v>-0.5</v>
      </c>
      <c r="BB72" s="23">
        <v>-0.5</v>
      </c>
      <c r="BC72" s="116" t="str">
        <f ca="1">IFERROR(IF(COUNTIFS(市町村名,$B66)=0,"",IF(COUNTIFS(市町村名,$B66)-COUNTIFS(市町村名,$B66,本年変動率,"─── ")=0,"─── ",ROUND(AVERAGEIFS(本年変動率,市町村名,$B66),3)*100)),"")</f>
        <v xml:space="preserve">─── </v>
      </c>
    </row>
    <row r="73" spans="1:55">
      <c r="A73" s="14" t="s">
        <v>1713</v>
      </c>
      <c r="B73" s="15" t="s">
        <v>1615</v>
      </c>
      <c r="C73" s="16" t="s">
        <v>1601</v>
      </c>
      <c r="D73" s="17">
        <v>-7.9</v>
      </c>
      <c r="E73" s="17">
        <v>2.9</v>
      </c>
      <c r="F73" s="17">
        <v>6</v>
      </c>
      <c r="G73" s="17">
        <v>6.1</v>
      </c>
      <c r="H73" s="17">
        <v>6.6</v>
      </c>
      <c r="I73" s="17">
        <v>9.1</v>
      </c>
      <c r="J73" s="17">
        <v>11.6</v>
      </c>
      <c r="K73" s="17">
        <v>4.9000000000000004</v>
      </c>
      <c r="L73" s="17">
        <v>0.1</v>
      </c>
      <c r="M73" s="17">
        <v>-0.7</v>
      </c>
      <c r="N73" s="17">
        <v>-2.9</v>
      </c>
      <c r="O73" s="17">
        <v>-0.3</v>
      </c>
      <c r="P73" s="17">
        <v>-0.4</v>
      </c>
      <c r="Q73" s="17">
        <v>0.2</v>
      </c>
      <c r="R73" s="17">
        <v>0.4</v>
      </c>
      <c r="S73" s="17">
        <v>0.8</v>
      </c>
      <c r="T73" s="17">
        <v>4.4000000000000004</v>
      </c>
      <c r="U73" s="17">
        <v>3.5</v>
      </c>
      <c r="V73" s="17">
        <v>3.1</v>
      </c>
      <c r="W73" s="17">
        <v>1.7</v>
      </c>
      <c r="X73" s="17">
        <v>1.7</v>
      </c>
      <c r="Y73" s="17">
        <v>1.5</v>
      </c>
      <c r="Z73" s="17">
        <v>3.6</v>
      </c>
      <c r="AA73" s="17">
        <v>3.1</v>
      </c>
      <c r="AB73" s="17">
        <v>0.6</v>
      </c>
      <c r="AC73" s="17">
        <v>0.4</v>
      </c>
      <c r="AD73" s="17">
        <v>0</v>
      </c>
      <c r="AE73" s="17">
        <v>-1.1000000000000001</v>
      </c>
      <c r="AF73" s="17">
        <v>-1.8</v>
      </c>
      <c r="AG73" s="17">
        <v>-3.1</v>
      </c>
      <c r="AH73" s="17">
        <v>-5.6</v>
      </c>
      <c r="AI73" s="17">
        <v>-6.4</v>
      </c>
      <c r="AJ73" s="17">
        <v>-4.4000000000000004</v>
      </c>
      <c r="AK73" s="17">
        <v>-3.6</v>
      </c>
      <c r="AL73" s="17">
        <v>-4.4000000000000004</v>
      </c>
      <c r="AM73" s="17">
        <v>-5</v>
      </c>
      <c r="AN73" s="17">
        <v>-4.5999999999999996</v>
      </c>
      <c r="AO73" s="17">
        <v>-4.9000000000000004</v>
      </c>
      <c r="AP73" s="17">
        <v>-4</v>
      </c>
      <c r="AQ73" s="17">
        <v>-2.4</v>
      </c>
      <c r="AR73" s="17">
        <v>-1.6</v>
      </c>
      <c r="AS73" s="17">
        <v>-0.7</v>
      </c>
      <c r="AT73" s="17">
        <v>-0.5</v>
      </c>
      <c r="AU73" s="17">
        <v>0</v>
      </c>
      <c r="AV73" s="17">
        <v>0.2</v>
      </c>
      <c r="AW73" s="17">
        <v>0.8</v>
      </c>
      <c r="AX73" s="17">
        <v>0.6</v>
      </c>
      <c r="AY73" s="17">
        <v>0.9</v>
      </c>
      <c r="AZ73" s="17">
        <v>1.5</v>
      </c>
      <c r="BA73" s="17">
        <v>1.5</v>
      </c>
      <c r="BB73" s="17">
        <v>1.6</v>
      </c>
      <c r="BC73" s="114" t="str">
        <f ca="1">IFERROR(IF(COUNTIFS(市町村名,$B73,用途区分,C$10)=0,"",IF(COUNTIFS(市町村名,$B73,用途区分,C$10)-COUNTIFS(市町村名,$B73,用途区分,C$10,本年変動率,"─── ")=0,"─── ",ROUND(AVERAGEIFS(本年変動率,用途区分,C$10,市町村名,$B73),3)*100)),"")</f>
        <v xml:space="preserve">─── </v>
      </c>
    </row>
    <row r="74" spans="1:55">
      <c r="A74" s="14" t="s">
        <v>1714</v>
      </c>
      <c r="B74" s="18">
        <v>60627</v>
      </c>
      <c r="C74" s="19" t="s">
        <v>1602</v>
      </c>
      <c r="D74" s="20"/>
      <c r="E74" s="20"/>
      <c r="F74" s="20"/>
      <c r="G74" s="20"/>
      <c r="H74" s="20">
        <v>4.3</v>
      </c>
      <c r="I74" s="20">
        <v>8.3000000000000007</v>
      </c>
      <c r="J74" s="20"/>
      <c r="K74" s="20">
        <v>8.1999999999999993</v>
      </c>
      <c r="L74" s="20">
        <v>0</v>
      </c>
      <c r="M74" s="20">
        <v>-0.9</v>
      </c>
      <c r="N74" s="20"/>
      <c r="O74" s="20">
        <v>0</v>
      </c>
      <c r="P74" s="20">
        <v>-3</v>
      </c>
      <c r="Q74" s="20">
        <v>-1.5</v>
      </c>
      <c r="R74" s="20"/>
      <c r="S74" s="20">
        <v>0</v>
      </c>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115" t="str">
        <f>IFERROR(IF(COUNTIFS(市町村名,$B73,用途区分,C$11)=0,"",IF(COUNTIFS(市町村名,$B73,用途区分,C$11)-COUNTIFS(市町村名,$B73,用途区分,C$11,本年変動率,"─── ")=0,"─── ",ROUND(AVERAGEIFS(本年変動率,用途区分,C$11,市町村名,$B73),3)*100)),"")</f>
        <v/>
      </c>
    </row>
    <row r="75" spans="1:55">
      <c r="A75" s="14" t="s">
        <v>1715</v>
      </c>
      <c r="B75" s="18"/>
      <c r="C75" s="19" t="s">
        <v>1603</v>
      </c>
      <c r="D75" s="20">
        <v>-11.4</v>
      </c>
      <c r="E75" s="20">
        <v>0</v>
      </c>
      <c r="F75" s="20">
        <v>0.3</v>
      </c>
      <c r="G75" s="20">
        <v>2.5</v>
      </c>
      <c r="H75" s="20">
        <v>3</v>
      </c>
      <c r="I75" s="20">
        <v>4.8</v>
      </c>
      <c r="J75" s="20">
        <v>8.4</v>
      </c>
      <c r="K75" s="20">
        <v>7</v>
      </c>
      <c r="L75" s="20">
        <v>1</v>
      </c>
      <c r="M75" s="20">
        <v>0.3</v>
      </c>
      <c r="N75" s="20">
        <v>2.9</v>
      </c>
      <c r="O75" s="20">
        <v>1.2</v>
      </c>
      <c r="P75" s="20">
        <v>1.2</v>
      </c>
      <c r="Q75" s="20">
        <v>1.1000000000000001</v>
      </c>
      <c r="R75" s="20">
        <v>2</v>
      </c>
      <c r="S75" s="20">
        <v>1.7</v>
      </c>
      <c r="T75" s="20">
        <v>2.1</v>
      </c>
      <c r="U75" s="20">
        <v>0.6</v>
      </c>
      <c r="V75" s="20">
        <v>0.6</v>
      </c>
      <c r="W75" s="20">
        <v>0</v>
      </c>
      <c r="X75" s="20">
        <v>-0.2</v>
      </c>
      <c r="Y75" s="20">
        <v>-1.2</v>
      </c>
      <c r="Z75" s="20">
        <v>-4.3</v>
      </c>
      <c r="AA75" s="20">
        <v>-2.9</v>
      </c>
      <c r="AB75" s="20">
        <v>-3.1</v>
      </c>
      <c r="AC75" s="20">
        <v>-2</v>
      </c>
      <c r="AD75" s="20">
        <v>-3.4</v>
      </c>
      <c r="AE75" s="20">
        <v>-4.9000000000000004</v>
      </c>
      <c r="AF75" s="20">
        <v>-4.7</v>
      </c>
      <c r="AG75" s="20">
        <v>-6.7</v>
      </c>
      <c r="AH75" s="20">
        <v>-6.4</v>
      </c>
      <c r="AI75" s="20">
        <v>-6.1</v>
      </c>
      <c r="AJ75" s="20">
        <v>-4.8</v>
      </c>
      <c r="AK75" s="20">
        <v>-4.2</v>
      </c>
      <c r="AL75" s="20">
        <v>-6.2</v>
      </c>
      <c r="AM75" s="20">
        <v>-7.1</v>
      </c>
      <c r="AN75" s="20">
        <v>-5.7</v>
      </c>
      <c r="AO75" s="20">
        <v>-5.6</v>
      </c>
      <c r="AP75" s="20">
        <v>-4.5</v>
      </c>
      <c r="AQ75" s="20">
        <v>-3</v>
      </c>
      <c r="AR75" s="20">
        <v>-2.2999999999999998</v>
      </c>
      <c r="AS75" s="20">
        <v>-1.9</v>
      </c>
      <c r="AT75" s="20">
        <v>-1.4</v>
      </c>
      <c r="AU75" s="20">
        <v>-1.2</v>
      </c>
      <c r="AV75" s="20">
        <v>-1</v>
      </c>
      <c r="AW75" s="20">
        <v>-0.4</v>
      </c>
      <c r="AX75" s="20">
        <v>-0.4</v>
      </c>
      <c r="AY75" s="20">
        <v>-0.2</v>
      </c>
      <c r="AZ75" s="20">
        <v>0.1</v>
      </c>
      <c r="BA75" s="20">
        <v>0.2</v>
      </c>
      <c r="BB75" s="20">
        <v>0.3</v>
      </c>
      <c r="BC75" s="115" t="str">
        <f ca="1">IFERROR(IF(COUNTIFS(市町村名,$B73,用途区分,C$12)=0,"",IF(COUNTIFS(市町村名,$B73,用途区分,C$12)-COUNTIFS(市町村名,$B73,用途区分,C$12,本年変動率,"─── ")=0,"─── ",ROUND(AVERAGEIFS(本年変動率,用途区分,C$12,市町村名,$B73),3)*100)),"")</f>
        <v xml:space="preserve">─── </v>
      </c>
    </row>
    <row r="76" spans="1:55">
      <c r="A76" s="14" t="s">
        <v>1716</v>
      </c>
      <c r="B76" s="18"/>
      <c r="C76" s="19" t="s">
        <v>2253</v>
      </c>
      <c r="D76" s="20">
        <v>-9.6</v>
      </c>
      <c r="E76" s="20">
        <v>0</v>
      </c>
      <c r="F76" s="20">
        <v>6.4</v>
      </c>
      <c r="G76" s="20">
        <v>5</v>
      </c>
      <c r="H76" s="20">
        <v>4.8</v>
      </c>
      <c r="I76" s="20">
        <v>7.3</v>
      </c>
      <c r="J76" s="20">
        <v>9.3000000000000007</v>
      </c>
      <c r="K76" s="20">
        <v>7</v>
      </c>
      <c r="L76" s="20"/>
      <c r="M76" s="20">
        <v>0</v>
      </c>
      <c r="N76" s="20">
        <v>0</v>
      </c>
      <c r="O76" s="20">
        <v>0</v>
      </c>
      <c r="P76" s="20">
        <v>-1.7</v>
      </c>
      <c r="Q76" s="20"/>
      <c r="R76" s="20">
        <v>0</v>
      </c>
      <c r="S76" s="20">
        <v>1.2</v>
      </c>
      <c r="T76" s="20">
        <v>3</v>
      </c>
      <c r="U76" s="20"/>
      <c r="V76" s="20">
        <v>1.5</v>
      </c>
      <c r="W76" s="20">
        <v>1.5</v>
      </c>
      <c r="X76" s="20">
        <v>3</v>
      </c>
      <c r="Y76" s="20">
        <v>3.5</v>
      </c>
      <c r="Z76" s="20">
        <v>4</v>
      </c>
      <c r="AA76" s="20">
        <v>4</v>
      </c>
      <c r="AB76" s="20">
        <v>0</v>
      </c>
      <c r="AC76" s="20">
        <v>0</v>
      </c>
      <c r="AD76" s="20">
        <v>-0.5</v>
      </c>
      <c r="AE76" s="20">
        <v>-1.8</v>
      </c>
      <c r="AF76" s="20">
        <v>-3.4</v>
      </c>
      <c r="AG76" s="20">
        <v>-5.2</v>
      </c>
      <c r="AH76" s="20">
        <v>-5.0999999999999996</v>
      </c>
      <c r="AI76" s="20">
        <v>-5</v>
      </c>
      <c r="AJ76" s="20">
        <v>-4.8</v>
      </c>
      <c r="AK76" s="20">
        <v>-4.3</v>
      </c>
      <c r="AL76" s="20">
        <v>-4.5</v>
      </c>
      <c r="AM76" s="20">
        <v>-5.7</v>
      </c>
      <c r="AN76" s="20">
        <v>-5</v>
      </c>
      <c r="AO76" s="20">
        <v>-5</v>
      </c>
      <c r="AP76" s="20"/>
      <c r="AQ76" s="20"/>
      <c r="AR76" s="20"/>
      <c r="AS76" s="20"/>
      <c r="AT76" s="20"/>
      <c r="AU76" s="20"/>
      <c r="AV76" s="20"/>
      <c r="AW76" s="20"/>
      <c r="AX76" s="20"/>
      <c r="AY76" s="20"/>
      <c r="AZ76" s="20"/>
      <c r="BA76" s="20"/>
      <c r="BB76" s="20"/>
      <c r="BC76" s="115" t="str">
        <f>IFERROR(IF(COUNTIFS(市町村名,$B73,用途区分,C$13)=0,"",IF(COUNTIFS(市町村名,$B73,用途区分,C$13)-COUNTIFS(市町村名,$B73,用途区分,C$13,本年変動率,"─── ")=0,"─── ",ROUND(AVERAGEIFS(本年変動率,用途区分,C$13,市町村名,$B73),3)*100)),"")</f>
        <v/>
      </c>
    </row>
    <row r="77" spans="1:55">
      <c r="A77" s="14" t="s">
        <v>1717</v>
      </c>
      <c r="B77" s="18"/>
      <c r="C77" s="19" t="s">
        <v>1604</v>
      </c>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115" t="str">
        <f>IFERROR(IF(COUNTIFS(市町村名,$B73,用途区分,C$14)=0,"",IF(COUNTIFS(市町村名,$B73,用途区分,C$14)-COUNTIFS(市町村名,$B73,用途区分,C$14,本年変動率,"─── ")=0,"─── ",ROUND(AVERAGEIFS(本年変動率,用途区分,C$14,市町村名,$B73),3)*100)),"")</f>
        <v/>
      </c>
    </row>
    <row r="78" spans="1:55">
      <c r="A78" s="14" t="s">
        <v>1718</v>
      </c>
      <c r="B78" s="18"/>
      <c r="C78" s="19" t="s">
        <v>1642</v>
      </c>
      <c r="D78" s="20">
        <v>-11.3</v>
      </c>
      <c r="E78" s="20">
        <v>-0.6</v>
      </c>
      <c r="F78" s="20">
        <v>1.5</v>
      </c>
      <c r="G78" s="20">
        <v>2.1</v>
      </c>
      <c r="H78" s="20">
        <v>3.5</v>
      </c>
      <c r="I78" s="20">
        <v>5.0999999999999996</v>
      </c>
      <c r="J78" s="20">
        <v>7.8</v>
      </c>
      <c r="K78" s="20">
        <v>6.4</v>
      </c>
      <c r="L78" s="20">
        <v>1.8</v>
      </c>
      <c r="M78" s="20">
        <v>1.3</v>
      </c>
      <c r="N78" s="20">
        <v>0.5</v>
      </c>
      <c r="O78" s="20">
        <v>0.3</v>
      </c>
      <c r="P78" s="20">
        <v>0</v>
      </c>
      <c r="Q78" s="20">
        <v>0</v>
      </c>
      <c r="R78" s="20">
        <v>0</v>
      </c>
      <c r="S78" s="20">
        <v>0</v>
      </c>
      <c r="T78" s="20">
        <v>1.2</v>
      </c>
      <c r="U78" s="20">
        <v>1.6</v>
      </c>
      <c r="V78" s="20">
        <v>0.9</v>
      </c>
      <c r="W78" s="20">
        <v>0.3</v>
      </c>
      <c r="X78" s="20">
        <v>0.2</v>
      </c>
      <c r="Y78" s="20">
        <v>1.6</v>
      </c>
      <c r="Z78" s="20">
        <v>2.1</v>
      </c>
      <c r="AA78" s="20">
        <v>1.6</v>
      </c>
      <c r="AB78" s="20">
        <v>0.7</v>
      </c>
      <c r="AC78" s="20">
        <v>0</v>
      </c>
      <c r="AD78" s="20">
        <v>-0.2</v>
      </c>
      <c r="AE78" s="20">
        <v>-1.6</v>
      </c>
      <c r="AF78" s="20">
        <v>-2.2999999999999998</v>
      </c>
      <c r="AG78" s="20">
        <v>-3.6</v>
      </c>
      <c r="AH78" s="20">
        <v>-4.5</v>
      </c>
      <c r="AI78" s="20">
        <v>-4.2</v>
      </c>
      <c r="AJ78" s="20">
        <v>-3.2</v>
      </c>
      <c r="AK78" s="20">
        <v>-2.6</v>
      </c>
      <c r="AL78" s="20">
        <v>-3</v>
      </c>
      <c r="AM78" s="20">
        <v>-4.0999999999999996</v>
      </c>
      <c r="AN78" s="20">
        <v>-3.2</v>
      </c>
      <c r="AO78" s="20">
        <v>-3.1</v>
      </c>
      <c r="AP78" s="20"/>
      <c r="AQ78" s="20"/>
      <c r="AR78" s="20"/>
      <c r="AS78" s="20"/>
      <c r="AT78" s="20"/>
      <c r="AU78" s="20"/>
      <c r="AV78" s="20"/>
      <c r="AW78" s="20"/>
      <c r="AX78" s="20"/>
      <c r="AY78" s="20"/>
      <c r="AZ78" s="20"/>
      <c r="BA78" s="20"/>
      <c r="BB78" s="20"/>
      <c r="BC78" s="115" t="str">
        <f>IFERROR(IF(COUNTIFS(市町村名,$B73,用途区分,C$15)=0,"",IF(COUNTIFS(市町村名,$B73,用途区分,C$15)-COUNTIFS(市町村名,$B73,用途区分,C$15,本年変動率,"─── ")=0,"─── ",ROUND(AVERAGEIFS(本年変動率,用途区分,C$15,市町村名,$B73),3)*100)),"")</f>
        <v/>
      </c>
    </row>
    <row r="79" spans="1:55">
      <c r="A79" s="14" t="s">
        <v>1719</v>
      </c>
      <c r="B79" s="21"/>
      <c r="C79" s="22" t="s">
        <v>1644</v>
      </c>
      <c r="D79" s="23">
        <v>-9.8000000000000007</v>
      </c>
      <c r="E79" s="23">
        <v>0.8</v>
      </c>
      <c r="F79" s="23">
        <v>3.3</v>
      </c>
      <c r="G79" s="23">
        <v>4.0999999999999996</v>
      </c>
      <c r="H79" s="23">
        <v>4.7</v>
      </c>
      <c r="I79" s="23">
        <v>6.8</v>
      </c>
      <c r="J79" s="23">
        <v>9.6</v>
      </c>
      <c r="K79" s="23">
        <v>6.2</v>
      </c>
      <c r="L79" s="23">
        <v>0.5</v>
      </c>
      <c r="M79" s="23">
        <v>0.1</v>
      </c>
      <c r="N79" s="23">
        <v>-0.5</v>
      </c>
      <c r="O79" s="23">
        <v>0.1</v>
      </c>
      <c r="P79" s="23">
        <v>-0.4</v>
      </c>
      <c r="Q79" s="23">
        <v>0.1</v>
      </c>
      <c r="R79" s="23">
        <v>0.6</v>
      </c>
      <c r="S79" s="23">
        <v>0.7</v>
      </c>
      <c r="T79" s="23">
        <v>2.8</v>
      </c>
      <c r="U79" s="23">
        <v>2.2000000000000002</v>
      </c>
      <c r="V79" s="23">
        <v>1.8</v>
      </c>
      <c r="W79" s="23">
        <v>0.9</v>
      </c>
      <c r="X79" s="23">
        <v>1</v>
      </c>
      <c r="Y79" s="23">
        <v>1.2</v>
      </c>
      <c r="Z79" s="23">
        <v>1.9</v>
      </c>
      <c r="AA79" s="23">
        <v>1.7</v>
      </c>
      <c r="AB79" s="23">
        <v>0</v>
      </c>
      <c r="AC79" s="23">
        <v>-0.2</v>
      </c>
      <c r="AD79" s="23">
        <v>-0.8</v>
      </c>
      <c r="AE79" s="23">
        <v>-2</v>
      </c>
      <c r="AF79" s="23">
        <v>-2.6</v>
      </c>
      <c r="AG79" s="23">
        <v>-3.9</v>
      </c>
      <c r="AH79" s="23">
        <v>-5.6</v>
      </c>
      <c r="AI79" s="23">
        <v>-5.9</v>
      </c>
      <c r="AJ79" s="23">
        <v>-4.3</v>
      </c>
      <c r="AK79" s="23">
        <v>-3.6</v>
      </c>
      <c r="AL79" s="23">
        <v>-4.5999999999999996</v>
      </c>
      <c r="AM79" s="23">
        <v>-5.4</v>
      </c>
      <c r="AN79" s="23">
        <v>-4.5999999999999996</v>
      </c>
      <c r="AO79" s="23">
        <v>-4.7</v>
      </c>
      <c r="AP79" s="23">
        <v>-4.2</v>
      </c>
      <c r="AQ79" s="23">
        <v>-2.6</v>
      </c>
      <c r="AR79" s="23">
        <v>-1.8</v>
      </c>
      <c r="AS79" s="23">
        <v>-1.1000000000000001</v>
      </c>
      <c r="AT79" s="23">
        <v>-0.8</v>
      </c>
      <c r="AU79" s="23">
        <v>-0.4</v>
      </c>
      <c r="AV79" s="23">
        <v>-0.1</v>
      </c>
      <c r="AW79" s="23">
        <v>0.5</v>
      </c>
      <c r="AX79" s="23">
        <v>0.3</v>
      </c>
      <c r="AY79" s="23">
        <v>0.6</v>
      </c>
      <c r="AZ79" s="23">
        <v>1.1000000000000001</v>
      </c>
      <c r="BA79" s="23">
        <v>1.1000000000000001</v>
      </c>
      <c r="BB79" s="23">
        <v>1.2</v>
      </c>
      <c r="BC79" s="116" t="str">
        <f ca="1">IFERROR(IF(COUNTIFS(市町村名,$B73)=0,"",IF(COUNTIFS(市町村名,$B73)-COUNTIFS(市町村名,$B73,本年変動率,"─── ")=0,"─── ",ROUND(AVERAGEIFS(本年変動率,市町村名,$B73),3)*100)),"")</f>
        <v xml:space="preserve">─── </v>
      </c>
    </row>
    <row r="80" spans="1:55">
      <c r="A80" s="14" t="s">
        <v>1720</v>
      </c>
      <c r="B80" s="15" t="s">
        <v>1616</v>
      </c>
      <c r="C80" s="16" t="s">
        <v>1601</v>
      </c>
      <c r="D80" s="17">
        <v>-11.6</v>
      </c>
      <c r="E80" s="17">
        <v>0</v>
      </c>
      <c r="F80" s="17">
        <v>1.6</v>
      </c>
      <c r="G80" s="17">
        <v>1.7</v>
      </c>
      <c r="H80" s="17">
        <v>4.5999999999999996</v>
      </c>
      <c r="I80" s="17">
        <v>6</v>
      </c>
      <c r="J80" s="17">
        <v>8.3000000000000007</v>
      </c>
      <c r="K80" s="17">
        <v>7.9</v>
      </c>
      <c r="L80" s="17">
        <v>2.7</v>
      </c>
      <c r="M80" s="17">
        <v>0</v>
      </c>
      <c r="N80" s="17">
        <v>0</v>
      </c>
      <c r="O80" s="17">
        <v>-0.8</v>
      </c>
      <c r="P80" s="17">
        <v>-0.3</v>
      </c>
      <c r="Q80" s="17">
        <v>-1</v>
      </c>
      <c r="R80" s="17">
        <v>0</v>
      </c>
      <c r="S80" s="17">
        <v>0</v>
      </c>
      <c r="T80" s="17">
        <v>2.1</v>
      </c>
      <c r="U80" s="17">
        <v>2</v>
      </c>
      <c r="V80" s="17">
        <v>0</v>
      </c>
      <c r="W80" s="17">
        <v>0</v>
      </c>
      <c r="X80" s="17">
        <v>0</v>
      </c>
      <c r="Y80" s="17">
        <v>1.6</v>
      </c>
      <c r="Z80" s="17">
        <v>3.3</v>
      </c>
      <c r="AA80" s="17">
        <v>3.1</v>
      </c>
      <c r="AB80" s="17">
        <v>0.7</v>
      </c>
      <c r="AC80" s="17">
        <v>2.2999999999999998</v>
      </c>
      <c r="AD80" s="17">
        <v>0.8</v>
      </c>
      <c r="AE80" s="17">
        <v>0.1</v>
      </c>
      <c r="AF80" s="17">
        <v>-1.1000000000000001</v>
      </c>
      <c r="AG80" s="17">
        <v>-2.7</v>
      </c>
      <c r="AH80" s="17">
        <v>-3.7</v>
      </c>
      <c r="AI80" s="17">
        <v>-3.9</v>
      </c>
      <c r="AJ80" s="17">
        <v>-3.4</v>
      </c>
      <c r="AK80" s="17">
        <v>-2.8</v>
      </c>
      <c r="AL80" s="17">
        <v>-3.2</v>
      </c>
      <c r="AM80" s="17">
        <v>-3.8</v>
      </c>
      <c r="AN80" s="17">
        <v>-3.2</v>
      </c>
      <c r="AO80" s="17">
        <v>-2.7</v>
      </c>
      <c r="AP80" s="17">
        <v>-1.9</v>
      </c>
      <c r="AQ80" s="17">
        <v>-1.9</v>
      </c>
      <c r="AR80" s="17">
        <v>-1.1000000000000001</v>
      </c>
      <c r="AS80" s="17">
        <v>-0.8</v>
      </c>
      <c r="AT80" s="17">
        <v>-0.4</v>
      </c>
      <c r="AU80" s="17">
        <v>0</v>
      </c>
      <c r="AV80" s="17">
        <v>0.7</v>
      </c>
      <c r="AW80" s="17">
        <v>1.5</v>
      </c>
      <c r="AX80" s="17">
        <v>1.5</v>
      </c>
      <c r="AY80" s="17">
        <v>1.6</v>
      </c>
      <c r="AZ80" s="17">
        <v>2.2000000000000002</v>
      </c>
      <c r="BA80" s="17">
        <v>2.5</v>
      </c>
      <c r="BB80" s="17">
        <v>2.7</v>
      </c>
      <c r="BC80" s="114" t="str">
        <f ca="1">IFERROR(IF(COUNTIFS(市町村名,$B80,用途区分,C$10)=0,"",IF(COUNTIFS(市町村名,$B80,用途区分,C$10)-COUNTIFS(市町村名,$B80,用途区分,C$10,本年変動率,"─── ")=0,"─── ",ROUND(AVERAGEIFS(本年変動率,用途区分,C$10,市町村名,$B80),3)*100)),"")</f>
        <v xml:space="preserve">─── </v>
      </c>
    </row>
    <row r="81" spans="1:55">
      <c r="A81" s="14" t="s">
        <v>1721</v>
      </c>
      <c r="B81" s="18">
        <v>47830</v>
      </c>
      <c r="C81" s="19" t="s">
        <v>1602</v>
      </c>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115" t="str">
        <f>IFERROR(IF(COUNTIFS(市町村名,$B80,用途区分,C$11)=0,"",IF(COUNTIFS(市町村名,$B80,用途区分,C$11)-COUNTIFS(市町村名,$B80,用途区分,C$11,本年変動率,"─── ")=0,"─── ",ROUND(AVERAGEIFS(本年変動率,用途区分,C$11,市町村名,$B80),3)*100)),"")</f>
        <v/>
      </c>
    </row>
    <row r="82" spans="1:55">
      <c r="A82" s="14" t="s">
        <v>1722</v>
      </c>
      <c r="B82" s="18"/>
      <c r="C82" s="19" t="s">
        <v>1603</v>
      </c>
      <c r="D82" s="20">
        <v>-10.1</v>
      </c>
      <c r="E82" s="20">
        <v>0</v>
      </c>
      <c r="F82" s="20">
        <v>3.7</v>
      </c>
      <c r="G82" s="20">
        <v>0</v>
      </c>
      <c r="H82" s="20">
        <v>2.9</v>
      </c>
      <c r="I82" s="20">
        <v>3.2</v>
      </c>
      <c r="J82" s="20">
        <v>6.2</v>
      </c>
      <c r="K82" s="20"/>
      <c r="L82" s="20">
        <v>2</v>
      </c>
      <c r="M82" s="20">
        <v>0.1</v>
      </c>
      <c r="N82" s="20">
        <v>1.6</v>
      </c>
      <c r="O82" s="20">
        <v>0</v>
      </c>
      <c r="P82" s="20">
        <v>0</v>
      </c>
      <c r="Q82" s="20">
        <v>0</v>
      </c>
      <c r="R82" s="20">
        <v>0</v>
      </c>
      <c r="S82" s="20">
        <v>0</v>
      </c>
      <c r="T82" s="20">
        <v>0.6</v>
      </c>
      <c r="U82" s="20">
        <v>1.5</v>
      </c>
      <c r="V82" s="20">
        <v>0</v>
      </c>
      <c r="W82" s="20">
        <v>0</v>
      </c>
      <c r="X82" s="20">
        <v>-1.5</v>
      </c>
      <c r="Y82" s="20">
        <v>-1.3</v>
      </c>
      <c r="Z82" s="20">
        <v>-1.1000000000000001</v>
      </c>
      <c r="AA82" s="20">
        <v>-1</v>
      </c>
      <c r="AB82" s="20">
        <v>-2.7</v>
      </c>
      <c r="AC82" s="20">
        <v>-2.9</v>
      </c>
      <c r="AD82" s="20">
        <v>-4.5999999999999996</v>
      </c>
      <c r="AE82" s="20">
        <v>-5.6</v>
      </c>
      <c r="AF82" s="20">
        <v>-7.1</v>
      </c>
      <c r="AG82" s="20">
        <v>-8.3000000000000007</v>
      </c>
      <c r="AH82" s="20">
        <v>-7.4</v>
      </c>
      <c r="AI82" s="20">
        <v>-7.2</v>
      </c>
      <c r="AJ82" s="20">
        <v>-5.7</v>
      </c>
      <c r="AK82" s="20">
        <v>-4.7</v>
      </c>
      <c r="AL82" s="20">
        <v>-2.1</v>
      </c>
      <c r="AM82" s="20">
        <v>-2.8</v>
      </c>
      <c r="AN82" s="20">
        <v>-2.2999999999999998</v>
      </c>
      <c r="AO82" s="20">
        <v>-1.9</v>
      </c>
      <c r="AP82" s="20">
        <v>-2</v>
      </c>
      <c r="AQ82" s="20">
        <v>-1.1000000000000001</v>
      </c>
      <c r="AR82" s="20">
        <v>-1.2</v>
      </c>
      <c r="AS82" s="20">
        <v>-0.8</v>
      </c>
      <c r="AT82" s="20">
        <v>-0.4</v>
      </c>
      <c r="AU82" s="20">
        <v>-0.2</v>
      </c>
      <c r="AV82" s="20">
        <v>0.2</v>
      </c>
      <c r="AW82" s="20">
        <v>1</v>
      </c>
      <c r="AX82" s="20">
        <v>1.9</v>
      </c>
      <c r="AY82" s="20">
        <v>1.7</v>
      </c>
      <c r="AZ82" s="20">
        <v>1.8</v>
      </c>
      <c r="BA82" s="20">
        <v>1.7</v>
      </c>
      <c r="BB82" s="20">
        <v>1.3</v>
      </c>
      <c r="BC82" s="115" t="str">
        <f ca="1">IFERROR(IF(COUNTIFS(市町村名,$B80,用途区分,C$12)=0,"",IF(COUNTIFS(市町村名,$B80,用途区分,C$12)-COUNTIFS(市町村名,$B80,用途区分,C$12,本年変動率,"─── ")=0,"─── ",ROUND(AVERAGEIFS(本年変動率,用途区分,C$12,市町村名,$B80),3)*100)),"")</f>
        <v xml:space="preserve">─── </v>
      </c>
    </row>
    <row r="83" spans="1:55">
      <c r="A83" s="14" t="s">
        <v>1723</v>
      </c>
      <c r="B83" s="18"/>
      <c r="C83" s="19" t="s">
        <v>2253</v>
      </c>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115" t="str">
        <f>IFERROR(IF(COUNTIFS(市町村名,$B80,用途区分,C$13)=0,"",IF(COUNTIFS(市町村名,$B80,用途区分,C$13)-COUNTIFS(市町村名,$B80,用途区分,C$13,本年変動率,"─── ")=0,"─── ",ROUND(AVERAGEIFS(本年変動率,用途区分,C$13,市町村名,$B80),3)*100)),"")</f>
        <v/>
      </c>
    </row>
    <row r="84" spans="1:55">
      <c r="A84" s="14" t="s">
        <v>1724</v>
      </c>
      <c r="B84" s="18"/>
      <c r="C84" s="19" t="s">
        <v>1604</v>
      </c>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115" t="str">
        <f>IFERROR(IF(COUNTIFS(市町村名,$B80,用途区分,C$14)=0,"",IF(COUNTIFS(市町村名,$B80,用途区分,C$14)-COUNTIFS(市町村名,$B80,用途区分,C$14,本年変動率,"─── ")=0,"─── ",ROUND(AVERAGEIFS(本年変動率,用途区分,C$14,市町村名,$B80),3)*100)),"")</f>
        <v/>
      </c>
    </row>
    <row r="85" spans="1:55">
      <c r="A85" s="14" t="s">
        <v>1725</v>
      </c>
      <c r="B85" s="18"/>
      <c r="C85" s="19" t="s">
        <v>1642</v>
      </c>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115" t="str">
        <f>IFERROR(IF(COUNTIFS(市町村名,$B80,用途区分,C$15)=0,"",IF(COUNTIFS(市町村名,$B80,用途区分,C$15)-COUNTIFS(市町村名,$B80,用途区分,C$15,本年変動率,"─── ")=0,"─── ",ROUND(AVERAGEIFS(本年変動率,用途区分,C$15,市町村名,$B80),3)*100)),"")</f>
        <v/>
      </c>
    </row>
    <row r="86" spans="1:55">
      <c r="A86" s="14" t="s">
        <v>1726</v>
      </c>
      <c r="B86" s="21"/>
      <c r="C86" s="22" t="s">
        <v>1644</v>
      </c>
      <c r="D86" s="23">
        <v>-11.1</v>
      </c>
      <c r="E86" s="23">
        <v>0</v>
      </c>
      <c r="F86" s="23">
        <v>2.2999999999999998</v>
      </c>
      <c r="G86" s="23">
        <v>0.9</v>
      </c>
      <c r="H86" s="23">
        <v>4</v>
      </c>
      <c r="I86" s="23">
        <v>5</v>
      </c>
      <c r="J86" s="23">
        <v>7.6</v>
      </c>
      <c r="K86" s="23">
        <v>7.9</v>
      </c>
      <c r="L86" s="23">
        <v>2.4</v>
      </c>
      <c r="M86" s="23">
        <v>0</v>
      </c>
      <c r="N86" s="23">
        <v>0.5</v>
      </c>
      <c r="O86" s="23">
        <v>-0.5</v>
      </c>
      <c r="P86" s="23">
        <v>-0.2</v>
      </c>
      <c r="Q86" s="23">
        <v>-0.7</v>
      </c>
      <c r="R86" s="23">
        <v>0</v>
      </c>
      <c r="S86" s="23">
        <v>0</v>
      </c>
      <c r="T86" s="23">
        <v>1.6</v>
      </c>
      <c r="U86" s="23">
        <v>1.8</v>
      </c>
      <c r="V86" s="23">
        <v>0</v>
      </c>
      <c r="W86" s="23">
        <v>0</v>
      </c>
      <c r="X86" s="23">
        <v>-0.5</v>
      </c>
      <c r="Y86" s="23">
        <v>0.5</v>
      </c>
      <c r="Z86" s="23">
        <v>1.1000000000000001</v>
      </c>
      <c r="AA86" s="23">
        <v>1.5</v>
      </c>
      <c r="AB86" s="23">
        <v>-0.7</v>
      </c>
      <c r="AC86" s="23">
        <v>0.2</v>
      </c>
      <c r="AD86" s="23">
        <v>-1.3</v>
      </c>
      <c r="AE86" s="23">
        <v>-2.2000000000000002</v>
      </c>
      <c r="AF86" s="23">
        <v>-3.5</v>
      </c>
      <c r="AG86" s="23">
        <v>-4.9000000000000004</v>
      </c>
      <c r="AH86" s="23">
        <v>-5.2</v>
      </c>
      <c r="AI86" s="23">
        <v>-5.2</v>
      </c>
      <c r="AJ86" s="23">
        <v>-4.3</v>
      </c>
      <c r="AK86" s="23">
        <v>-3.3</v>
      </c>
      <c r="AL86" s="23">
        <v>-2.7</v>
      </c>
      <c r="AM86" s="23">
        <v>-3.4</v>
      </c>
      <c r="AN86" s="23">
        <v>-2.8</v>
      </c>
      <c r="AO86" s="23">
        <v>-2.4</v>
      </c>
      <c r="AP86" s="23">
        <v>-1.9</v>
      </c>
      <c r="AQ86" s="23">
        <v>-1.6</v>
      </c>
      <c r="AR86" s="23">
        <v>-1.1000000000000001</v>
      </c>
      <c r="AS86" s="23">
        <v>-0.8</v>
      </c>
      <c r="AT86" s="23">
        <v>-0.4</v>
      </c>
      <c r="AU86" s="23">
        <v>-0.1</v>
      </c>
      <c r="AV86" s="23">
        <v>0.5</v>
      </c>
      <c r="AW86" s="23">
        <v>1.3</v>
      </c>
      <c r="AX86" s="23">
        <v>1.6</v>
      </c>
      <c r="AY86" s="23">
        <v>1.6</v>
      </c>
      <c r="AZ86" s="23">
        <v>2.1</v>
      </c>
      <c r="BA86" s="23">
        <v>2.2000000000000002</v>
      </c>
      <c r="BB86" s="23">
        <v>2.2000000000000002</v>
      </c>
      <c r="BC86" s="116" t="str">
        <f ca="1">IFERROR(IF(COUNTIFS(市町村名,$B80)=0,"",IF(COUNTIFS(市町村名,$B80)-COUNTIFS(市町村名,$B80,本年変動率,"─── ")=0,"─── ",ROUND(AVERAGEIFS(本年変動率,市町村名,$B80),3)*100)),"")</f>
        <v xml:space="preserve">─── </v>
      </c>
    </row>
    <row r="87" spans="1:55">
      <c r="A87" s="14" t="s">
        <v>1727</v>
      </c>
      <c r="B87" s="15" t="s">
        <v>1617</v>
      </c>
      <c r="C87" s="16" t="s">
        <v>1601</v>
      </c>
      <c r="D87" s="17">
        <v>-8</v>
      </c>
      <c r="E87" s="17">
        <v>0</v>
      </c>
      <c r="F87" s="17">
        <v>1.7</v>
      </c>
      <c r="G87" s="17">
        <v>2.5</v>
      </c>
      <c r="H87" s="17">
        <v>2.8</v>
      </c>
      <c r="I87" s="17">
        <v>4.8</v>
      </c>
      <c r="J87" s="17">
        <v>6.9</v>
      </c>
      <c r="K87" s="17">
        <v>5.8</v>
      </c>
      <c r="L87" s="17">
        <v>2</v>
      </c>
      <c r="M87" s="17">
        <v>0</v>
      </c>
      <c r="N87" s="17">
        <v>0</v>
      </c>
      <c r="O87" s="17">
        <v>0</v>
      </c>
      <c r="P87" s="17">
        <v>0</v>
      </c>
      <c r="Q87" s="17">
        <v>0</v>
      </c>
      <c r="R87" s="17">
        <v>-0.9</v>
      </c>
      <c r="S87" s="17">
        <v>0</v>
      </c>
      <c r="T87" s="17">
        <v>0</v>
      </c>
      <c r="U87" s="17">
        <v>-0.7</v>
      </c>
      <c r="V87" s="17">
        <v>-0.3</v>
      </c>
      <c r="W87" s="17">
        <v>-0.3</v>
      </c>
      <c r="X87" s="17">
        <v>0</v>
      </c>
      <c r="Y87" s="17">
        <v>0</v>
      </c>
      <c r="Z87" s="17">
        <v>0.6</v>
      </c>
      <c r="AA87" s="17">
        <v>0</v>
      </c>
      <c r="AB87" s="17">
        <v>0</v>
      </c>
      <c r="AC87" s="17">
        <v>0</v>
      </c>
      <c r="AD87" s="17">
        <v>-0.4</v>
      </c>
      <c r="AE87" s="17">
        <v>-1.3</v>
      </c>
      <c r="AF87" s="17">
        <v>-2.2999999999999998</v>
      </c>
      <c r="AG87" s="17">
        <v>-3</v>
      </c>
      <c r="AH87" s="17">
        <v>-3.5</v>
      </c>
      <c r="AI87" s="17">
        <v>-4.7</v>
      </c>
      <c r="AJ87" s="17">
        <v>-5.5</v>
      </c>
      <c r="AK87" s="17">
        <v>-4.8</v>
      </c>
      <c r="AL87" s="17">
        <v>-4.9000000000000004</v>
      </c>
      <c r="AM87" s="17">
        <v>-5.0999999999999996</v>
      </c>
      <c r="AN87" s="17">
        <v>-4.2</v>
      </c>
      <c r="AO87" s="17">
        <v>-4.4000000000000004</v>
      </c>
      <c r="AP87" s="17">
        <v>-3.5</v>
      </c>
      <c r="AQ87" s="17">
        <v>-3</v>
      </c>
      <c r="AR87" s="17">
        <v>-2.7</v>
      </c>
      <c r="AS87" s="17">
        <v>-2.7</v>
      </c>
      <c r="AT87" s="17">
        <v>-2.8</v>
      </c>
      <c r="AU87" s="17">
        <v>-2.9</v>
      </c>
      <c r="AV87" s="17">
        <v>-3</v>
      </c>
      <c r="AW87" s="17">
        <v>-3.1</v>
      </c>
      <c r="AX87" s="17">
        <v>-2.9</v>
      </c>
      <c r="AY87" s="17">
        <v>-2</v>
      </c>
      <c r="AZ87" s="17">
        <v>-0.9</v>
      </c>
      <c r="BA87" s="17">
        <v>-0.9</v>
      </c>
      <c r="BB87" s="17">
        <v>-0.6</v>
      </c>
      <c r="BC87" s="114" t="str">
        <f ca="1">IFERROR(IF(COUNTIFS(市町村名,$B87,用途区分,C$10)=0,"",IF(COUNTIFS(市町村名,$B87,用途区分,C$10)-COUNTIFS(市町村名,$B87,用途区分,C$10,本年変動率,"─── ")=0,"─── ",ROUND(AVERAGEIFS(本年変動率,用途区分,C$10,市町村名,$B87),3)*100)),"")</f>
        <v xml:space="preserve">─── </v>
      </c>
    </row>
    <row r="88" spans="1:55">
      <c r="A88" s="14" t="s">
        <v>1728</v>
      </c>
      <c r="B88" s="18">
        <v>13996</v>
      </c>
      <c r="C88" s="19" t="s">
        <v>1602</v>
      </c>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115" t="str">
        <f>IFERROR(IF(COUNTIFS(市町村名,$B87,用途区分,C$11)=0,"",IF(COUNTIFS(市町村名,$B87,用途区分,C$11)-COUNTIFS(市町村名,$B87,用途区分,C$11,本年変動率,"─── ")=0,"─── ",ROUND(AVERAGEIFS(本年変動率,用途区分,C$11,市町村名,$B87),3)*100)),"")</f>
        <v/>
      </c>
    </row>
    <row r="89" spans="1:55">
      <c r="A89" s="14" t="s">
        <v>1729</v>
      </c>
      <c r="B89" s="18"/>
      <c r="C89" s="19" t="s">
        <v>1603</v>
      </c>
      <c r="D89" s="20">
        <v>-10.1</v>
      </c>
      <c r="E89" s="20">
        <v>0</v>
      </c>
      <c r="F89" s="20">
        <v>0</v>
      </c>
      <c r="G89" s="20">
        <v>1</v>
      </c>
      <c r="H89" s="20">
        <v>0</v>
      </c>
      <c r="I89" s="20">
        <v>3</v>
      </c>
      <c r="J89" s="20">
        <v>5.2</v>
      </c>
      <c r="K89" s="20"/>
      <c r="L89" s="20">
        <v>1.3</v>
      </c>
      <c r="M89" s="20">
        <v>0</v>
      </c>
      <c r="N89" s="20">
        <v>0</v>
      </c>
      <c r="O89" s="20">
        <v>0</v>
      </c>
      <c r="P89" s="20">
        <v>0</v>
      </c>
      <c r="Q89" s="20">
        <v>0</v>
      </c>
      <c r="R89" s="20">
        <v>0</v>
      </c>
      <c r="S89" s="20">
        <v>0</v>
      </c>
      <c r="T89" s="20">
        <v>0</v>
      </c>
      <c r="U89" s="20">
        <v>-0.6</v>
      </c>
      <c r="V89" s="20">
        <v>-0.6</v>
      </c>
      <c r="W89" s="20">
        <v>-1.2</v>
      </c>
      <c r="X89" s="20">
        <v>-2.5</v>
      </c>
      <c r="Y89" s="20">
        <v>-2.6</v>
      </c>
      <c r="Z89" s="20">
        <v>-3.2</v>
      </c>
      <c r="AA89" s="20">
        <v>-2.5</v>
      </c>
      <c r="AB89" s="20">
        <v>-5</v>
      </c>
      <c r="AC89" s="20">
        <v>-4.9000000000000004</v>
      </c>
      <c r="AD89" s="20">
        <v>-5.5</v>
      </c>
      <c r="AE89" s="20">
        <v>-5.5</v>
      </c>
      <c r="AF89" s="20">
        <v>-6.1</v>
      </c>
      <c r="AG89" s="20">
        <v>-6.5</v>
      </c>
      <c r="AH89" s="20">
        <v>-6.7</v>
      </c>
      <c r="AI89" s="20">
        <v>-7.5</v>
      </c>
      <c r="AJ89" s="20">
        <v>-7.6</v>
      </c>
      <c r="AK89" s="20">
        <v>-7</v>
      </c>
      <c r="AL89" s="20">
        <v>-6.4</v>
      </c>
      <c r="AM89" s="20">
        <v>-6.6</v>
      </c>
      <c r="AN89" s="20">
        <v>-5.2</v>
      </c>
      <c r="AO89" s="20">
        <v>-5.2</v>
      </c>
      <c r="AP89" s="20">
        <v>-4.8</v>
      </c>
      <c r="AQ89" s="20">
        <v>-3.9</v>
      </c>
      <c r="AR89" s="20">
        <v>-3.7</v>
      </c>
      <c r="AS89" s="20">
        <v>-3.5</v>
      </c>
      <c r="AT89" s="20">
        <v>-3.6</v>
      </c>
      <c r="AU89" s="20">
        <v>-3.7</v>
      </c>
      <c r="AV89" s="20">
        <v>-3.9</v>
      </c>
      <c r="AW89" s="20">
        <v>-4</v>
      </c>
      <c r="AX89" s="20">
        <v>-4.2</v>
      </c>
      <c r="AY89" s="20">
        <v>-3.4</v>
      </c>
      <c r="AZ89" s="20">
        <v>-2.5</v>
      </c>
      <c r="BA89" s="20">
        <v>-2.1</v>
      </c>
      <c r="BB89" s="20">
        <v>-2.1</v>
      </c>
      <c r="BC89" s="115" t="str">
        <f ca="1">IFERROR(IF(COUNTIFS(市町村名,$B87,用途区分,C$12)=0,"",IF(COUNTIFS(市町村名,$B87,用途区分,C$12)-COUNTIFS(市町村名,$B87,用途区分,C$12,本年変動率,"─── ")=0,"─── ",ROUND(AVERAGEIFS(本年変動率,用途区分,C$12,市町村名,$B87),3)*100)),"")</f>
        <v xml:space="preserve">─── </v>
      </c>
    </row>
    <row r="90" spans="1:55">
      <c r="A90" s="14" t="s">
        <v>1730</v>
      </c>
      <c r="B90" s="18"/>
      <c r="C90" s="19" t="s">
        <v>2253</v>
      </c>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115" t="str">
        <f>IFERROR(IF(COUNTIFS(市町村名,$B87,用途区分,C$13)=0,"",IF(COUNTIFS(市町村名,$B87,用途区分,C$13)-COUNTIFS(市町村名,$B87,用途区分,C$13,本年変動率,"─── ")=0,"─── ",ROUND(AVERAGEIFS(本年変動率,用途区分,C$13,市町村名,$B87),3)*100)),"")</f>
        <v/>
      </c>
    </row>
    <row r="91" spans="1:55">
      <c r="A91" s="14" t="s">
        <v>1731</v>
      </c>
      <c r="B91" s="18"/>
      <c r="C91" s="19" t="s">
        <v>1604</v>
      </c>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115" t="str">
        <f>IFERROR(IF(COUNTIFS(市町村名,$B87,用途区分,C$14)=0,"",IF(COUNTIFS(市町村名,$B87,用途区分,C$14)-COUNTIFS(市町村名,$B87,用途区分,C$14,本年変動率,"─── ")=0,"─── ",ROUND(AVERAGEIFS(本年変動率,用途区分,C$14,市町村名,$B87),3)*100)),"")</f>
        <v/>
      </c>
    </row>
    <row r="92" spans="1:55">
      <c r="A92" s="14" t="s">
        <v>1732</v>
      </c>
      <c r="B92" s="18"/>
      <c r="C92" s="19" t="s">
        <v>1642</v>
      </c>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115" t="str">
        <f>IFERROR(IF(COUNTIFS(市町村名,$B87,用途区分,C$15)=0,"",IF(COUNTIFS(市町村名,$B87,用途区分,C$15)-COUNTIFS(市町村名,$B87,用途区分,C$15,本年変動率,"─── ")=0,"─── ",ROUND(AVERAGEIFS(本年変動率,用途区分,C$15,市町村名,$B87),3)*100)),"")</f>
        <v/>
      </c>
    </row>
    <row r="93" spans="1:55">
      <c r="A93" s="14" t="s">
        <v>1733</v>
      </c>
      <c r="B93" s="21"/>
      <c r="C93" s="22" t="s">
        <v>1644</v>
      </c>
      <c r="D93" s="23">
        <v>-8.6999999999999993</v>
      </c>
      <c r="E93" s="23">
        <v>0</v>
      </c>
      <c r="F93" s="23">
        <v>1.1000000000000001</v>
      </c>
      <c r="G93" s="23">
        <v>2</v>
      </c>
      <c r="H93" s="23">
        <v>1.9</v>
      </c>
      <c r="I93" s="23">
        <v>4.2</v>
      </c>
      <c r="J93" s="23">
        <v>6.1</v>
      </c>
      <c r="K93" s="23">
        <v>5.8</v>
      </c>
      <c r="L93" s="23">
        <v>1.7</v>
      </c>
      <c r="M93" s="23">
        <v>0</v>
      </c>
      <c r="N93" s="23">
        <v>0</v>
      </c>
      <c r="O93" s="23">
        <v>0</v>
      </c>
      <c r="P93" s="23">
        <v>0</v>
      </c>
      <c r="Q93" s="23">
        <v>0</v>
      </c>
      <c r="R93" s="23">
        <v>-0.6</v>
      </c>
      <c r="S93" s="23">
        <v>0</v>
      </c>
      <c r="T93" s="23">
        <v>0</v>
      </c>
      <c r="U93" s="23">
        <v>-0.7</v>
      </c>
      <c r="V93" s="23">
        <v>-0.4</v>
      </c>
      <c r="W93" s="23">
        <v>-0.6</v>
      </c>
      <c r="X93" s="23">
        <v>-1.3</v>
      </c>
      <c r="Y93" s="23">
        <v>-1</v>
      </c>
      <c r="Z93" s="23">
        <v>-0.9</v>
      </c>
      <c r="AA93" s="23">
        <v>-1.3</v>
      </c>
      <c r="AB93" s="23">
        <v>-2</v>
      </c>
      <c r="AC93" s="23">
        <v>-2</v>
      </c>
      <c r="AD93" s="23">
        <v>-1.7</v>
      </c>
      <c r="AE93" s="23">
        <v>-3.4</v>
      </c>
      <c r="AF93" s="23">
        <v>-3.8</v>
      </c>
      <c r="AG93" s="23">
        <v>-4.4000000000000004</v>
      </c>
      <c r="AH93" s="23">
        <v>-4.8</v>
      </c>
      <c r="AI93" s="23">
        <v>-5.8</v>
      </c>
      <c r="AJ93" s="23">
        <v>-6.2</v>
      </c>
      <c r="AK93" s="23">
        <v>-5.4</v>
      </c>
      <c r="AL93" s="23">
        <v>-5.3</v>
      </c>
      <c r="AM93" s="23">
        <v>-5.6</v>
      </c>
      <c r="AN93" s="23">
        <v>-4.5</v>
      </c>
      <c r="AO93" s="23">
        <v>-4.5999999999999996</v>
      </c>
      <c r="AP93" s="23">
        <v>-3.9</v>
      </c>
      <c r="AQ93" s="23">
        <v>-3.3</v>
      </c>
      <c r="AR93" s="23">
        <v>-3</v>
      </c>
      <c r="AS93" s="23">
        <v>-2.9</v>
      </c>
      <c r="AT93" s="23">
        <v>-3</v>
      </c>
      <c r="AU93" s="23">
        <v>-3.1</v>
      </c>
      <c r="AV93" s="23">
        <v>-3.2</v>
      </c>
      <c r="AW93" s="23">
        <v>-3.3</v>
      </c>
      <c r="AX93" s="23">
        <v>-3.3</v>
      </c>
      <c r="AY93" s="23">
        <v>-2.2999999999999998</v>
      </c>
      <c r="AZ93" s="23">
        <v>-1.3</v>
      </c>
      <c r="BA93" s="23">
        <v>-1.2</v>
      </c>
      <c r="BB93" s="23">
        <v>-1</v>
      </c>
      <c r="BC93" s="116" t="str">
        <f ca="1">IFERROR(IF(COUNTIFS(市町村名,$B87)=0,"",IF(COUNTIFS(市町村名,$B87)-COUNTIFS(市町村名,$B87,本年変動率,"─── ")=0,"─── ",ROUND(AVERAGEIFS(本年変動率,市町村名,$B87),3)*100)),"")</f>
        <v xml:space="preserve">─── </v>
      </c>
    </row>
    <row r="94" spans="1:55">
      <c r="A94" s="14" t="s">
        <v>1734</v>
      </c>
      <c r="B94" s="15" t="s">
        <v>1618</v>
      </c>
      <c r="C94" s="16" t="s">
        <v>1601</v>
      </c>
      <c r="D94" s="17">
        <v>-9.1</v>
      </c>
      <c r="E94" s="17">
        <v>1.1000000000000001</v>
      </c>
      <c r="F94" s="17">
        <v>2.2000000000000002</v>
      </c>
      <c r="G94" s="17">
        <v>3.2</v>
      </c>
      <c r="H94" s="17">
        <v>3.5</v>
      </c>
      <c r="I94" s="17">
        <v>6.8</v>
      </c>
      <c r="J94" s="17">
        <v>8.4</v>
      </c>
      <c r="K94" s="17">
        <v>7.4</v>
      </c>
      <c r="L94" s="17">
        <v>1.7</v>
      </c>
      <c r="M94" s="17">
        <v>0</v>
      </c>
      <c r="N94" s="17">
        <v>0.6</v>
      </c>
      <c r="O94" s="17">
        <v>0.3</v>
      </c>
      <c r="P94" s="17">
        <v>0</v>
      </c>
      <c r="Q94" s="17">
        <v>0</v>
      </c>
      <c r="R94" s="17">
        <v>0</v>
      </c>
      <c r="S94" s="17">
        <v>0</v>
      </c>
      <c r="T94" s="17">
        <v>0.6</v>
      </c>
      <c r="U94" s="17">
        <v>0.9</v>
      </c>
      <c r="V94" s="17">
        <v>0.8</v>
      </c>
      <c r="W94" s="17">
        <v>0.8</v>
      </c>
      <c r="X94" s="17">
        <v>0.9</v>
      </c>
      <c r="Y94" s="17">
        <v>0.8</v>
      </c>
      <c r="Z94" s="17">
        <v>0.5</v>
      </c>
      <c r="AA94" s="17">
        <v>0.5</v>
      </c>
      <c r="AB94" s="17">
        <v>0.2</v>
      </c>
      <c r="AC94" s="17">
        <v>0</v>
      </c>
      <c r="AD94" s="17">
        <v>-0.1</v>
      </c>
      <c r="AE94" s="17">
        <v>-0.3</v>
      </c>
      <c r="AF94" s="17">
        <v>-0.7</v>
      </c>
      <c r="AG94" s="17">
        <v>-3.1</v>
      </c>
      <c r="AH94" s="17">
        <v>-3.1</v>
      </c>
      <c r="AI94" s="17">
        <v>-3</v>
      </c>
      <c r="AJ94" s="17">
        <v>-3</v>
      </c>
      <c r="AK94" s="17">
        <v>-3.3</v>
      </c>
      <c r="AL94" s="17">
        <v>-3.7</v>
      </c>
      <c r="AM94" s="17">
        <v>-4.4000000000000004</v>
      </c>
      <c r="AN94" s="17">
        <v>-4.3</v>
      </c>
      <c r="AO94" s="17">
        <v>-4.5</v>
      </c>
      <c r="AP94" s="17">
        <v>-3.7</v>
      </c>
      <c r="AQ94" s="17">
        <v>-2.1</v>
      </c>
      <c r="AR94" s="17">
        <v>-1.1000000000000001</v>
      </c>
      <c r="AS94" s="17">
        <v>-0.6</v>
      </c>
      <c r="AT94" s="17">
        <v>-0.2</v>
      </c>
      <c r="AU94" s="17">
        <v>0</v>
      </c>
      <c r="AV94" s="17">
        <v>0.2</v>
      </c>
      <c r="AW94" s="17">
        <v>0.2</v>
      </c>
      <c r="AX94" s="17">
        <v>0</v>
      </c>
      <c r="AY94" s="17">
        <v>-0.1</v>
      </c>
      <c r="AZ94" s="17">
        <v>0.3</v>
      </c>
      <c r="BA94" s="17">
        <v>0.3</v>
      </c>
      <c r="BB94" s="17">
        <v>0.3</v>
      </c>
      <c r="BC94" s="114" t="str">
        <f ca="1">IFERROR(IF(COUNTIFS(市町村名,$B94,用途区分,C$10)=0,"",IF(COUNTIFS(市町村名,$B94,用途区分,C$10)-COUNTIFS(市町村名,$B94,用途区分,C$10,本年変動率,"─── ")=0,"─── ",ROUND(AVERAGEIFS(本年変動率,用途区分,C$10,市町村名,$B94),3)*100)),"")</f>
        <v xml:space="preserve">─── </v>
      </c>
    </row>
    <row r="95" spans="1:55">
      <c r="A95" s="14" t="s">
        <v>1735</v>
      </c>
      <c r="B95" s="18">
        <v>29465</v>
      </c>
      <c r="C95" s="19" t="s">
        <v>1602</v>
      </c>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115" t="str">
        <f>IFERROR(IF(COUNTIFS(市町村名,$B94,用途区分,C$11)=0,"",IF(COUNTIFS(市町村名,$B94,用途区分,C$11)-COUNTIFS(市町村名,$B94,用途区分,C$11,本年変動率,"─── ")=0,"─── ",ROUND(AVERAGEIFS(本年変動率,用途区分,C$11,市町村名,$B94),3)*100)),"")</f>
        <v/>
      </c>
    </row>
    <row r="96" spans="1:55">
      <c r="A96" s="14" t="s">
        <v>1736</v>
      </c>
      <c r="B96" s="18"/>
      <c r="C96" s="19" t="s">
        <v>1603</v>
      </c>
      <c r="D96" s="20">
        <v>-9.8000000000000007</v>
      </c>
      <c r="E96" s="20">
        <v>0</v>
      </c>
      <c r="F96" s="20">
        <v>3.2</v>
      </c>
      <c r="G96" s="20">
        <v>1.7</v>
      </c>
      <c r="H96" s="20">
        <v>1.9</v>
      </c>
      <c r="I96" s="20">
        <v>3.9</v>
      </c>
      <c r="J96" s="20">
        <v>6.5</v>
      </c>
      <c r="K96" s="20"/>
      <c r="L96" s="20">
        <v>3.2</v>
      </c>
      <c r="M96" s="20">
        <v>0</v>
      </c>
      <c r="N96" s="20"/>
      <c r="O96" s="20">
        <v>0</v>
      </c>
      <c r="P96" s="20">
        <v>-0.5</v>
      </c>
      <c r="Q96" s="20">
        <v>-1.1000000000000001</v>
      </c>
      <c r="R96" s="20">
        <v>0</v>
      </c>
      <c r="S96" s="20">
        <v>0</v>
      </c>
      <c r="T96" s="20">
        <v>0</v>
      </c>
      <c r="U96" s="20">
        <v>0</v>
      </c>
      <c r="V96" s="20"/>
      <c r="W96" s="20">
        <v>0</v>
      </c>
      <c r="X96" s="20">
        <v>0</v>
      </c>
      <c r="Y96" s="20">
        <v>-0.8</v>
      </c>
      <c r="Z96" s="20">
        <v>-2.8</v>
      </c>
      <c r="AA96" s="20">
        <v>-4.3</v>
      </c>
      <c r="AB96" s="20">
        <v>-3.2</v>
      </c>
      <c r="AC96" s="20">
        <v>-4.3</v>
      </c>
      <c r="AD96" s="20">
        <v>-5</v>
      </c>
      <c r="AE96" s="20">
        <v>-5</v>
      </c>
      <c r="AF96" s="20">
        <v>-4.5999999999999996</v>
      </c>
      <c r="AG96" s="20">
        <v>-5.5</v>
      </c>
      <c r="AH96" s="20">
        <v>-4.7</v>
      </c>
      <c r="AI96" s="20">
        <v>-5.9</v>
      </c>
      <c r="AJ96" s="20">
        <v>-6.2</v>
      </c>
      <c r="AK96" s="20">
        <v>-6.3</v>
      </c>
      <c r="AL96" s="20">
        <v>-6.7</v>
      </c>
      <c r="AM96" s="20">
        <v>-6.9</v>
      </c>
      <c r="AN96" s="20">
        <v>-6.2</v>
      </c>
      <c r="AO96" s="20">
        <v>-6.2</v>
      </c>
      <c r="AP96" s="20">
        <v>-5.5</v>
      </c>
      <c r="AQ96" s="20">
        <v>-3</v>
      </c>
      <c r="AR96" s="20">
        <v>-1.9</v>
      </c>
      <c r="AS96" s="20">
        <v>-0.5</v>
      </c>
      <c r="AT96" s="20">
        <v>-0.3</v>
      </c>
      <c r="AU96" s="20">
        <v>-0.7</v>
      </c>
      <c r="AV96" s="20">
        <v>-0.2</v>
      </c>
      <c r="AW96" s="20">
        <v>0</v>
      </c>
      <c r="AX96" s="20">
        <v>-0.2</v>
      </c>
      <c r="AY96" s="20">
        <v>-0.2</v>
      </c>
      <c r="AZ96" s="20">
        <v>-0.2</v>
      </c>
      <c r="BA96" s="20">
        <v>0</v>
      </c>
      <c r="BB96" s="20">
        <v>0</v>
      </c>
      <c r="BC96" s="115" t="str">
        <f ca="1">IFERROR(IF(COUNTIFS(市町村名,$B94,用途区分,C$12)=0,"",IF(COUNTIFS(市町村名,$B94,用途区分,C$12)-COUNTIFS(市町村名,$B94,用途区分,C$12,本年変動率,"─── ")=0,"─── ",ROUND(AVERAGEIFS(本年変動率,用途区分,C$12,市町村名,$B94),3)*100)),"")</f>
        <v xml:space="preserve">─── </v>
      </c>
    </row>
    <row r="97" spans="1:55">
      <c r="A97" s="14" t="s">
        <v>1737</v>
      </c>
      <c r="B97" s="18"/>
      <c r="C97" s="19" t="s">
        <v>2253</v>
      </c>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115" t="str">
        <f>IFERROR(IF(COUNTIFS(市町村名,$B94,用途区分,C$13)=0,"",IF(COUNTIFS(市町村名,$B94,用途区分,C$13)-COUNTIFS(市町村名,$B94,用途区分,C$13,本年変動率,"─── ")=0,"─── ",ROUND(AVERAGEIFS(本年変動率,用途区分,C$13,市町村名,$B94),3)*100)),"")</f>
        <v/>
      </c>
    </row>
    <row r="98" spans="1:55">
      <c r="A98" s="14" t="s">
        <v>1738</v>
      </c>
      <c r="B98" s="18"/>
      <c r="C98" s="19" t="s">
        <v>1604</v>
      </c>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115" t="str">
        <f>IFERROR(IF(COUNTIFS(市町村名,$B94,用途区分,C$14)=0,"",IF(COUNTIFS(市町村名,$B94,用途区分,C$14)-COUNTIFS(市町村名,$B94,用途区分,C$14,本年変動率,"─── ")=0,"─── ",ROUND(AVERAGEIFS(本年変動率,用途区分,C$14,市町村名,$B94),3)*100)),"")</f>
        <v/>
      </c>
    </row>
    <row r="99" spans="1:55">
      <c r="A99" s="14" t="s">
        <v>1739</v>
      </c>
      <c r="B99" s="18"/>
      <c r="C99" s="19" t="s">
        <v>1642</v>
      </c>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115" t="str">
        <f>IFERROR(IF(COUNTIFS(市町村名,$B94,用途区分,C$15)=0,"",IF(COUNTIFS(市町村名,$B94,用途区分,C$15)-COUNTIFS(市町村名,$B94,用途区分,C$15,本年変動率,"─── ")=0,"─── ",ROUND(AVERAGEIFS(本年変動率,用途区分,C$15,市町村名,$B94),3)*100)),"")</f>
        <v/>
      </c>
    </row>
    <row r="100" spans="1:55">
      <c r="A100" s="14" t="s">
        <v>1740</v>
      </c>
      <c r="B100" s="21"/>
      <c r="C100" s="22" t="s">
        <v>1644</v>
      </c>
      <c r="D100" s="23">
        <v>-9.3000000000000007</v>
      </c>
      <c r="E100" s="23">
        <v>0.7</v>
      </c>
      <c r="F100" s="23">
        <v>2.5</v>
      </c>
      <c r="G100" s="23">
        <v>2.7</v>
      </c>
      <c r="H100" s="23">
        <v>2.7</v>
      </c>
      <c r="I100" s="23">
        <v>5.4</v>
      </c>
      <c r="J100" s="23">
        <v>7.8</v>
      </c>
      <c r="K100" s="23">
        <v>7.4</v>
      </c>
      <c r="L100" s="23">
        <v>2.2000000000000002</v>
      </c>
      <c r="M100" s="23">
        <v>0</v>
      </c>
      <c r="N100" s="23">
        <v>0.6</v>
      </c>
      <c r="O100" s="23">
        <v>0.2</v>
      </c>
      <c r="P100" s="23">
        <v>-0.2</v>
      </c>
      <c r="Q100" s="23">
        <v>-0.4</v>
      </c>
      <c r="R100" s="23">
        <v>0</v>
      </c>
      <c r="S100" s="23">
        <v>0</v>
      </c>
      <c r="T100" s="23">
        <v>0.4</v>
      </c>
      <c r="U100" s="23">
        <v>0.6</v>
      </c>
      <c r="V100" s="23">
        <v>0.8</v>
      </c>
      <c r="W100" s="23">
        <v>0.5</v>
      </c>
      <c r="X100" s="23">
        <v>0.6</v>
      </c>
      <c r="Y100" s="23">
        <v>0.2</v>
      </c>
      <c r="Z100" s="23">
        <v>-0.8</v>
      </c>
      <c r="AA100" s="23">
        <v>-1.4</v>
      </c>
      <c r="AB100" s="23">
        <v>-1.1000000000000001</v>
      </c>
      <c r="AC100" s="23">
        <v>-1.7</v>
      </c>
      <c r="AD100" s="23">
        <v>-2</v>
      </c>
      <c r="AE100" s="23">
        <v>-2.2000000000000002</v>
      </c>
      <c r="AF100" s="23">
        <v>-2.2999999999999998</v>
      </c>
      <c r="AG100" s="23">
        <v>-4</v>
      </c>
      <c r="AH100" s="23">
        <v>-3.7</v>
      </c>
      <c r="AI100" s="23">
        <v>-3.7</v>
      </c>
      <c r="AJ100" s="23">
        <v>-4.2</v>
      </c>
      <c r="AK100" s="23">
        <v>-4.5</v>
      </c>
      <c r="AL100" s="23">
        <v>-4.9000000000000004</v>
      </c>
      <c r="AM100" s="23">
        <v>-5.4</v>
      </c>
      <c r="AN100" s="23">
        <v>-5.0999999999999996</v>
      </c>
      <c r="AO100" s="23">
        <v>-5.3</v>
      </c>
      <c r="AP100" s="23">
        <v>-4.4000000000000004</v>
      </c>
      <c r="AQ100" s="23">
        <v>-2.4</v>
      </c>
      <c r="AR100" s="23">
        <v>-1.4</v>
      </c>
      <c r="AS100" s="23">
        <v>-0.5</v>
      </c>
      <c r="AT100" s="23">
        <v>-0.3</v>
      </c>
      <c r="AU100" s="23">
        <v>-0.2</v>
      </c>
      <c r="AV100" s="23">
        <v>0</v>
      </c>
      <c r="AW100" s="23">
        <v>0.1</v>
      </c>
      <c r="AX100" s="23">
        <v>0</v>
      </c>
      <c r="AY100" s="23">
        <v>-0.1</v>
      </c>
      <c r="AZ100" s="23">
        <v>0.1</v>
      </c>
      <c r="BA100" s="23">
        <v>0.2</v>
      </c>
      <c r="BB100" s="23">
        <v>0.2</v>
      </c>
      <c r="BC100" s="116" t="str">
        <f ca="1">IFERROR(IF(COUNTIFS(市町村名,$B94)=0,"",IF(COUNTIFS(市町村名,$B94)-COUNTIFS(市町村名,$B94,本年変動率,"─── ")=0,"─── ",ROUND(AVERAGEIFS(本年変動率,市町村名,$B94),3)*100)),"")</f>
        <v xml:space="preserve">─── </v>
      </c>
    </row>
    <row r="101" spans="1:55">
      <c r="A101" s="14" t="s">
        <v>1741</v>
      </c>
      <c r="B101" s="15" t="s">
        <v>1619</v>
      </c>
      <c r="C101" s="16" t="s">
        <v>1601</v>
      </c>
      <c r="D101" s="17">
        <v>-9.6999999999999993</v>
      </c>
      <c r="E101" s="17">
        <v>0</v>
      </c>
      <c r="F101" s="17">
        <v>4</v>
      </c>
      <c r="G101" s="17">
        <v>4.7</v>
      </c>
      <c r="H101" s="17">
        <v>5.9</v>
      </c>
      <c r="I101" s="17">
        <v>5.9</v>
      </c>
      <c r="J101" s="17">
        <v>9.1999999999999993</v>
      </c>
      <c r="K101" s="17">
        <v>7.1</v>
      </c>
      <c r="L101" s="17">
        <v>3.7</v>
      </c>
      <c r="M101" s="17">
        <v>2.6</v>
      </c>
      <c r="N101" s="17">
        <v>-0.5</v>
      </c>
      <c r="O101" s="17">
        <v>0</v>
      </c>
      <c r="P101" s="17">
        <v>0.5</v>
      </c>
      <c r="Q101" s="17">
        <v>0.4</v>
      </c>
      <c r="R101" s="17">
        <v>0.2</v>
      </c>
      <c r="S101" s="17">
        <v>0</v>
      </c>
      <c r="T101" s="17">
        <v>0.3</v>
      </c>
      <c r="U101" s="17">
        <v>0.2</v>
      </c>
      <c r="V101" s="17">
        <v>0</v>
      </c>
      <c r="W101" s="17">
        <v>0.1</v>
      </c>
      <c r="X101" s="17">
        <v>0.7</v>
      </c>
      <c r="Y101" s="17">
        <v>0.9</v>
      </c>
      <c r="Z101" s="17">
        <v>4.7</v>
      </c>
      <c r="AA101" s="17">
        <v>3</v>
      </c>
      <c r="AB101" s="17">
        <v>0.4</v>
      </c>
      <c r="AC101" s="17">
        <v>0</v>
      </c>
      <c r="AD101" s="17">
        <v>-0.2</v>
      </c>
      <c r="AE101" s="17">
        <v>-1.2</v>
      </c>
      <c r="AF101" s="17">
        <v>-2.2000000000000002</v>
      </c>
      <c r="AG101" s="17">
        <v>-3.3</v>
      </c>
      <c r="AH101" s="17">
        <v>-3.4</v>
      </c>
      <c r="AI101" s="17">
        <v>-5.0999999999999996</v>
      </c>
      <c r="AJ101" s="17">
        <v>-5.8</v>
      </c>
      <c r="AK101" s="17">
        <v>-5.5</v>
      </c>
      <c r="AL101" s="17">
        <v>-5.7</v>
      </c>
      <c r="AM101" s="17">
        <v>-6.3</v>
      </c>
      <c r="AN101" s="17">
        <v>-5.9</v>
      </c>
      <c r="AO101" s="17">
        <v>-4.8</v>
      </c>
      <c r="AP101" s="17">
        <v>-3.7</v>
      </c>
      <c r="AQ101" s="17">
        <v>-2.2000000000000002</v>
      </c>
      <c r="AR101" s="17">
        <v>-1.4</v>
      </c>
      <c r="AS101" s="17">
        <v>-0.9</v>
      </c>
      <c r="AT101" s="17">
        <v>-0.8</v>
      </c>
      <c r="AU101" s="17">
        <v>-0.8</v>
      </c>
      <c r="AV101" s="17">
        <v>-0.8</v>
      </c>
      <c r="AW101" s="17">
        <v>-0.5</v>
      </c>
      <c r="AX101" s="17">
        <v>-0.5</v>
      </c>
      <c r="AY101" s="17">
        <v>-0.3</v>
      </c>
      <c r="AZ101" s="17">
        <v>-0.2</v>
      </c>
      <c r="BA101" s="17">
        <v>-0.2</v>
      </c>
      <c r="BB101" s="17">
        <v>-0.2</v>
      </c>
      <c r="BC101" s="114" t="str">
        <f ca="1">IFERROR(IF(COUNTIFS(市町村名,$B101,用途区分,C$10)=0,"",IF(COUNTIFS(市町村名,$B101,用途区分,C$10)-COUNTIFS(市町村名,$B101,用途区分,C$10,本年変動率,"─── ")=0,"─── ",ROUND(AVERAGEIFS(本年変動率,用途区分,C$10,市町村名,$B101),3)*100)),"")</f>
        <v xml:space="preserve">─── </v>
      </c>
    </row>
    <row r="102" spans="1:55">
      <c r="A102" s="14" t="s">
        <v>1742</v>
      </c>
      <c r="B102" s="18">
        <v>13570</v>
      </c>
      <c r="C102" s="19" t="s">
        <v>1602</v>
      </c>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115" t="str">
        <f>IFERROR(IF(COUNTIFS(市町村名,$B101,用途区分,C$11)=0,"",IF(COUNTIFS(市町村名,$B101,用途区分,C$11)-COUNTIFS(市町村名,$B101,用途区分,C$11,本年変動率,"─── ")=0,"─── ",ROUND(AVERAGEIFS(本年変動率,用途区分,C$11,市町村名,$B101),3)*100)),"")</f>
        <v/>
      </c>
    </row>
    <row r="103" spans="1:55">
      <c r="A103" s="14" t="s">
        <v>1743</v>
      </c>
      <c r="B103" s="18"/>
      <c r="C103" s="19" t="s">
        <v>1603</v>
      </c>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115" t="str">
        <f>IFERROR(IF(COUNTIFS(市町村名,$B101,用途区分,C$12)=0,"",IF(COUNTIFS(市町村名,$B101,用途区分,C$12)-COUNTIFS(市町村名,$B101,用途区分,C$12,本年変動率,"─── ")=0,"─── ",ROUND(AVERAGEIFS(本年変動率,用途区分,C$12,市町村名,$B101),3)*100)),"")</f>
        <v/>
      </c>
    </row>
    <row r="104" spans="1:55">
      <c r="A104" s="14" t="s">
        <v>1744</v>
      </c>
      <c r="B104" s="18"/>
      <c r="C104" s="19" t="s">
        <v>2253</v>
      </c>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115" t="str">
        <f>IFERROR(IF(COUNTIFS(市町村名,$B101,用途区分,C$13)=0,"",IF(COUNTIFS(市町村名,$B101,用途区分,C$13)-COUNTIFS(市町村名,$B101,用途区分,C$13,本年変動率,"─── ")=0,"─── ",ROUND(AVERAGEIFS(本年変動率,用途区分,C$13,市町村名,$B101),3)*100)),"")</f>
        <v/>
      </c>
    </row>
    <row r="105" spans="1:55">
      <c r="A105" s="14" t="s">
        <v>1745</v>
      </c>
      <c r="B105" s="18"/>
      <c r="C105" s="19" t="s">
        <v>1604</v>
      </c>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115" t="str">
        <f>IFERROR(IF(COUNTIFS(市町村名,$B101,用途区分,C$14)=0,"",IF(COUNTIFS(市町村名,$B101,用途区分,C$14)-COUNTIFS(市町村名,$B101,用途区分,C$14,本年変動率,"─── ")=0,"─── ",ROUND(AVERAGEIFS(本年変動率,用途区分,C$14,市町村名,$B101),3)*100)),"")</f>
        <v/>
      </c>
    </row>
    <row r="106" spans="1:55">
      <c r="A106" s="14" t="s">
        <v>1746</v>
      </c>
      <c r="B106" s="18"/>
      <c r="C106" s="19" t="s">
        <v>1642</v>
      </c>
      <c r="D106" s="20">
        <v>-11.1</v>
      </c>
      <c r="E106" s="20">
        <v>-5</v>
      </c>
      <c r="F106" s="20">
        <v>1.3</v>
      </c>
      <c r="G106" s="20">
        <v>1.3</v>
      </c>
      <c r="H106" s="20">
        <v>2.6</v>
      </c>
      <c r="I106" s="20">
        <v>2.5</v>
      </c>
      <c r="J106" s="20">
        <v>7.3</v>
      </c>
      <c r="K106" s="20">
        <v>6.8</v>
      </c>
      <c r="L106" s="20"/>
      <c r="M106" s="20">
        <v>1.6</v>
      </c>
      <c r="N106" s="20">
        <v>0</v>
      </c>
      <c r="O106" s="20">
        <v>0</v>
      </c>
      <c r="P106" s="20">
        <v>0</v>
      </c>
      <c r="Q106" s="20">
        <v>0</v>
      </c>
      <c r="R106" s="20">
        <v>0</v>
      </c>
      <c r="S106" s="20">
        <v>0</v>
      </c>
      <c r="T106" s="20">
        <v>0</v>
      </c>
      <c r="U106" s="20">
        <v>0.5</v>
      </c>
      <c r="V106" s="20">
        <v>0</v>
      </c>
      <c r="W106" s="20">
        <v>0</v>
      </c>
      <c r="X106" s="20">
        <v>0</v>
      </c>
      <c r="Y106" s="20">
        <v>0</v>
      </c>
      <c r="Z106" s="20">
        <v>2.6</v>
      </c>
      <c r="AA106" s="20">
        <v>2.6</v>
      </c>
      <c r="AB106" s="20">
        <v>0</v>
      </c>
      <c r="AC106" s="20">
        <v>1</v>
      </c>
      <c r="AD106" s="20">
        <v>0</v>
      </c>
      <c r="AE106" s="20">
        <v>0</v>
      </c>
      <c r="AF106" s="20">
        <v>-1</v>
      </c>
      <c r="AG106" s="20">
        <v>-1.5</v>
      </c>
      <c r="AH106" s="20">
        <v>-2.5</v>
      </c>
      <c r="AI106" s="20">
        <v>-4.7</v>
      </c>
      <c r="AJ106" s="20">
        <v>-6</v>
      </c>
      <c r="AK106" s="20">
        <v>-5.2</v>
      </c>
      <c r="AL106" s="20">
        <v>-5.5</v>
      </c>
      <c r="AM106" s="20">
        <v>-5.8</v>
      </c>
      <c r="AN106" s="20">
        <v>-5.5</v>
      </c>
      <c r="AO106" s="20">
        <v>-4.3</v>
      </c>
      <c r="AP106" s="20"/>
      <c r="AQ106" s="20"/>
      <c r="AR106" s="20"/>
      <c r="AS106" s="20"/>
      <c r="AT106" s="20"/>
      <c r="AU106" s="20"/>
      <c r="AV106" s="20"/>
      <c r="AW106" s="20"/>
      <c r="AX106" s="20"/>
      <c r="AY106" s="20"/>
      <c r="AZ106" s="20"/>
      <c r="BA106" s="20"/>
      <c r="BB106" s="20"/>
      <c r="BC106" s="115" t="str">
        <f>IFERROR(IF(COUNTIFS(市町村名,$B101,用途区分,C$15)=0,"",IF(COUNTIFS(市町村名,$B101,用途区分,C$15)-COUNTIFS(市町村名,$B101,用途区分,C$15,本年変動率,"─── ")=0,"─── ",ROUND(AVERAGEIFS(本年変動率,用途区分,C$15,市町村名,$B101),3)*100)),"")</f>
        <v/>
      </c>
    </row>
    <row r="107" spans="1:55">
      <c r="A107" s="14" t="s">
        <v>1747</v>
      </c>
      <c r="B107" s="21"/>
      <c r="C107" s="22" t="s">
        <v>1644</v>
      </c>
      <c r="D107" s="23">
        <v>-10.1</v>
      </c>
      <c r="E107" s="23">
        <v>-1.3</v>
      </c>
      <c r="F107" s="23">
        <v>3.4</v>
      </c>
      <c r="G107" s="23">
        <v>3.8</v>
      </c>
      <c r="H107" s="23">
        <v>4.8</v>
      </c>
      <c r="I107" s="23">
        <v>5.0999999999999996</v>
      </c>
      <c r="J107" s="23">
        <v>8.8000000000000007</v>
      </c>
      <c r="K107" s="23">
        <v>7</v>
      </c>
      <c r="L107" s="23">
        <v>3.7</v>
      </c>
      <c r="M107" s="23">
        <v>2.4</v>
      </c>
      <c r="N107" s="23">
        <v>-0.4</v>
      </c>
      <c r="O107" s="23">
        <v>0</v>
      </c>
      <c r="P107" s="23">
        <v>0.4</v>
      </c>
      <c r="Q107" s="23">
        <v>0.3</v>
      </c>
      <c r="R107" s="23">
        <v>0.1</v>
      </c>
      <c r="S107" s="23">
        <v>0</v>
      </c>
      <c r="T107" s="23">
        <v>0.2</v>
      </c>
      <c r="U107" s="23">
        <v>0.3</v>
      </c>
      <c r="V107" s="23">
        <v>0</v>
      </c>
      <c r="W107" s="23">
        <v>0.1</v>
      </c>
      <c r="X107" s="23">
        <v>0.5</v>
      </c>
      <c r="Y107" s="23">
        <v>0.7</v>
      </c>
      <c r="Z107" s="23">
        <v>4.2</v>
      </c>
      <c r="AA107" s="23">
        <v>2.9</v>
      </c>
      <c r="AB107" s="23">
        <v>0.3</v>
      </c>
      <c r="AC107" s="23">
        <v>0.2</v>
      </c>
      <c r="AD107" s="23">
        <v>-0.2</v>
      </c>
      <c r="AE107" s="23">
        <v>-1</v>
      </c>
      <c r="AF107" s="23">
        <v>-2</v>
      </c>
      <c r="AG107" s="23">
        <v>-3</v>
      </c>
      <c r="AH107" s="23">
        <v>-3.2</v>
      </c>
      <c r="AI107" s="23">
        <v>-5</v>
      </c>
      <c r="AJ107" s="23">
        <v>-5.9</v>
      </c>
      <c r="AK107" s="23">
        <v>-5.4</v>
      </c>
      <c r="AL107" s="23">
        <v>-5.6</v>
      </c>
      <c r="AM107" s="23">
        <v>-6.1</v>
      </c>
      <c r="AN107" s="23">
        <v>-5.8</v>
      </c>
      <c r="AO107" s="23">
        <v>-4.5999999999999996</v>
      </c>
      <c r="AP107" s="23">
        <v>-3.7</v>
      </c>
      <c r="AQ107" s="23">
        <v>-2.2000000000000002</v>
      </c>
      <c r="AR107" s="23">
        <v>-1.4</v>
      </c>
      <c r="AS107" s="23">
        <v>-0.9</v>
      </c>
      <c r="AT107" s="23">
        <v>-0.8</v>
      </c>
      <c r="AU107" s="23">
        <v>-0.8</v>
      </c>
      <c r="AV107" s="23">
        <v>-0.8</v>
      </c>
      <c r="AW107" s="23">
        <v>-0.5</v>
      </c>
      <c r="AX107" s="23">
        <v>-0.5</v>
      </c>
      <c r="AY107" s="23">
        <v>-0.3</v>
      </c>
      <c r="AZ107" s="23">
        <v>-0.2</v>
      </c>
      <c r="BA107" s="23">
        <v>-0.2</v>
      </c>
      <c r="BB107" s="23">
        <v>-0.2</v>
      </c>
      <c r="BC107" s="116" t="str">
        <f ca="1">IFERROR(IF(COUNTIFS(市町村名,$B101)=0,"",IF(COUNTIFS(市町村名,$B101)-COUNTIFS(市町村名,$B101,本年変動率,"─── ")=0,"─── ",ROUND(AVERAGEIFS(本年変動率,市町村名,$B101),3)*100)),"")</f>
        <v xml:space="preserve">─── </v>
      </c>
    </row>
    <row r="108" spans="1:55">
      <c r="A108" s="14" t="s">
        <v>1748</v>
      </c>
      <c r="B108" s="15" t="s">
        <v>1620</v>
      </c>
      <c r="C108" s="16" t="s">
        <v>1601</v>
      </c>
      <c r="D108" s="17">
        <v>-5.3</v>
      </c>
      <c r="E108" s="17">
        <v>2.6</v>
      </c>
      <c r="F108" s="17">
        <v>2.9</v>
      </c>
      <c r="G108" s="17">
        <v>4.4000000000000004</v>
      </c>
      <c r="H108" s="17">
        <v>5.9</v>
      </c>
      <c r="I108" s="17">
        <v>8</v>
      </c>
      <c r="J108" s="17">
        <v>9.6999999999999993</v>
      </c>
      <c r="K108" s="17">
        <v>7</v>
      </c>
      <c r="L108" s="17">
        <v>2.8</v>
      </c>
      <c r="M108" s="17">
        <v>0.8</v>
      </c>
      <c r="N108" s="17">
        <v>-0.5</v>
      </c>
      <c r="O108" s="17">
        <v>0</v>
      </c>
      <c r="P108" s="17">
        <v>0</v>
      </c>
      <c r="Q108" s="17">
        <v>0</v>
      </c>
      <c r="R108" s="17">
        <v>-0.3</v>
      </c>
      <c r="S108" s="17">
        <v>0</v>
      </c>
      <c r="T108" s="17">
        <v>0</v>
      </c>
      <c r="U108" s="17">
        <v>1.2</v>
      </c>
      <c r="V108" s="17">
        <v>0</v>
      </c>
      <c r="W108" s="17">
        <v>0</v>
      </c>
      <c r="X108" s="17">
        <v>0.3</v>
      </c>
      <c r="Y108" s="17">
        <v>0.8</v>
      </c>
      <c r="Z108" s="17">
        <v>3.6</v>
      </c>
      <c r="AA108" s="17">
        <v>3.4</v>
      </c>
      <c r="AB108" s="17">
        <v>0.4</v>
      </c>
      <c r="AC108" s="17">
        <v>0.2</v>
      </c>
      <c r="AD108" s="17">
        <v>0.2</v>
      </c>
      <c r="AE108" s="17">
        <v>-0.8</v>
      </c>
      <c r="AF108" s="17">
        <v>-1.7</v>
      </c>
      <c r="AG108" s="17">
        <v>-2.2999999999999998</v>
      </c>
      <c r="AH108" s="17">
        <v>-3.5</v>
      </c>
      <c r="AI108" s="17">
        <v>-3.9</v>
      </c>
      <c r="AJ108" s="17">
        <v>-3.5</v>
      </c>
      <c r="AK108" s="17">
        <v>-3.4</v>
      </c>
      <c r="AL108" s="17">
        <v>-3.9</v>
      </c>
      <c r="AM108" s="17">
        <v>-4.0999999999999996</v>
      </c>
      <c r="AN108" s="17">
        <v>-4.2</v>
      </c>
      <c r="AO108" s="17">
        <v>-4</v>
      </c>
      <c r="AP108" s="17">
        <v>-3.7</v>
      </c>
      <c r="AQ108" s="17">
        <v>-2.2999999999999998</v>
      </c>
      <c r="AR108" s="17">
        <v>-2</v>
      </c>
      <c r="AS108" s="17">
        <v>-1.8</v>
      </c>
      <c r="AT108" s="17">
        <v>-1.7</v>
      </c>
      <c r="AU108" s="17">
        <v>-1.3</v>
      </c>
      <c r="AV108" s="17">
        <v>-1.1000000000000001</v>
      </c>
      <c r="AW108" s="17">
        <v>-0.9</v>
      </c>
      <c r="AX108" s="17">
        <v>-0.9</v>
      </c>
      <c r="AY108" s="17">
        <v>-0.9</v>
      </c>
      <c r="AZ108" s="17">
        <v>-0.5</v>
      </c>
      <c r="BA108" s="17">
        <v>-0.3</v>
      </c>
      <c r="BB108" s="17">
        <v>-0.2</v>
      </c>
      <c r="BC108" s="114" t="str">
        <f ca="1">IFERROR(IF(COUNTIFS(市町村名,$B108,用途区分,C$10)=0,"",IF(COUNTIFS(市町村名,$B108,用途区分,C$10)-COUNTIFS(市町村名,$B108,用途区分,C$10,本年変動率,"─── ")=0,"─── ",ROUND(AVERAGEIFS(本年変動率,用途区分,C$10,市町村名,$B108),3)*100)),"")</f>
        <v xml:space="preserve">─── </v>
      </c>
    </row>
    <row r="109" spans="1:55">
      <c r="A109" s="14" t="s">
        <v>1749</v>
      </c>
      <c r="B109" s="18">
        <v>10590</v>
      </c>
      <c r="C109" s="19" t="s">
        <v>1602</v>
      </c>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115" t="str">
        <f>IFERROR(IF(COUNTIFS(市町村名,$B108,用途区分,C$11)=0,"",IF(COUNTIFS(市町村名,$B108,用途区分,C$11)-COUNTIFS(市町村名,$B108,用途区分,C$11,本年変動率,"─── ")=0,"─── ",ROUND(AVERAGEIFS(本年変動率,用途区分,C$11,市町村名,$B108),3)*100)),"")</f>
        <v/>
      </c>
    </row>
    <row r="110" spans="1:55">
      <c r="A110" s="14" t="s">
        <v>1750</v>
      </c>
      <c r="B110" s="18"/>
      <c r="C110" s="19" t="s">
        <v>1603</v>
      </c>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115" t="str">
        <f>IFERROR(IF(COUNTIFS(市町村名,$B108,用途区分,C$12)=0,"",IF(COUNTIFS(市町村名,$B108,用途区分,C$12)-COUNTIFS(市町村名,$B108,用途区分,C$12,本年変動率,"─── ")=0,"─── ",ROUND(AVERAGEIFS(本年変動率,用途区分,C$12,市町村名,$B108),3)*100)),"")</f>
        <v/>
      </c>
    </row>
    <row r="111" spans="1:55">
      <c r="A111" s="14" t="s">
        <v>1751</v>
      </c>
      <c r="B111" s="18"/>
      <c r="C111" s="19" t="s">
        <v>2253</v>
      </c>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115" t="str">
        <f>IFERROR(IF(COUNTIFS(市町村名,$B108,用途区分,C$13)=0,"",IF(COUNTIFS(市町村名,$B108,用途区分,C$13)-COUNTIFS(市町村名,$B108,用途区分,C$13,本年変動率,"─── ")=0,"─── ",ROUND(AVERAGEIFS(本年変動率,用途区分,C$13,市町村名,$B108),3)*100)),"")</f>
        <v/>
      </c>
    </row>
    <row r="112" spans="1:55">
      <c r="A112" s="14" t="s">
        <v>1752</v>
      </c>
      <c r="B112" s="18"/>
      <c r="C112" s="19" t="s">
        <v>1604</v>
      </c>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115" t="str">
        <f>IFERROR(IF(COUNTIFS(市町村名,$B108,用途区分,C$14)=0,"",IF(COUNTIFS(市町村名,$B108,用途区分,C$14)-COUNTIFS(市町村名,$B108,用途区分,C$14,本年変動率,"─── ")=0,"─── ",ROUND(AVERAGEIFS(本年変動率,用途区分,C$14,市町村名,$B108),3)*100)),"")</f>
        <v/>
      </c>
    </row>
    <row r="113" spans="1:55">
      <c r="A113" s="14" t="s">
        <v>1753</v>
      </c>
      <c r="B113" s="18"/>
      <c r="C113" s="19" t="s">
        <v>1642</v>
      </c>
      <c r="D113" s="20">
        <v>-8.6</v>
      </c>
      <c r="E113" s="20">
        <v>0</v>
      </c>
      <c r="F113" s="20">
        <v>1.6</v>
      </c>
      <c r="G113" s="20">
        <v>1.5</v>
      </c>
      <c r="H113" s="20">
        <v>3</v>
      </c>
      <c r="I113" s="20">
        <v>2.9</v>
      </c>
      <c r="J113" s="20">
        <v>5.7</v>
      </c>
      <c r="K113" s="20">
        <v>5.4</v>
      </c>
      <c r="L113" s="20"/>
      <c r="M113" s="20">
        <v>1.9</v>
      </c>
      <c r="N113" s="20">
        <v>0.9</v>
      </c>
      <c r="O113" s="20">
        <v>0</v>
      </c>
      <c r="P113" s="20">
        <v>0</v>
      </c>
      <c r="Q113" s="20">
        <v>0</v>
      </c>
      <c r="R113" s="20">
        <v>0</v>
      </c>
      <c r="S113" s="20">
        <v>0</v>
      </c>
      <c r="T113" s="20">
        <v>0</v>
      </c>
      <c r="U113" s="20">
        <v>0</v>
      </c>
      <c r="V113" s="20">
        <v>1.9</v>
      </c>
      <c r="W113" s="20">
        <v>1.8</v>
      </c>
      <c r="X113" s="20">
        <v>2.7</v>
      </c>
      <c r="Y113" s="20">
        <v>2.6</v>
      </c>
      <c r="Z113" s="20">
        <v>2.5</v>
      </c>
      <c r="AA113" s="20">
        <v>3.3</v>
      </c>
      <c r="AB113" s="20">
        <v>0</v>
      </c>
      <c r="AC113" s="20">
        <v>0.8</v>
      </c>
      <c r="AD113" s="20">
        <v>0</v>
      </c>
      <c r="AE113" s="20">
        <v>0</v>
      </c>
      <c r="AF113" s="20"/>
      <c r="AG113" s="20">
        <v>-0.7</v>
      </c>
      <c r="AH113" s="20">
        <v>-0.7</v>
      </c>
      <c r="AI113" s="20">
        <v>-1.4</v>
      </c>
      <c r="AJ113" s="20">
        <v>-0.7</v>
      </c>
      <c r="AK113" s="20">
        <v>-0.7</v>
      </c>
      <c r="AL113" s="20">
        <v>-2.2000000000000002</v>
      </c>
      <c r="AM113" s="20">
        <v>-2.2999999999999998</v>
      </c>
      <c r="AN113" s="20">
        <v>-3.1</v>
      </c>
      <c r="AO113" s="20">
        <v>-3.2</v>
      </c>
      <c r="AP113" s="20"/>
      <c r="AQ113" s="20"/>
      <c r="AR113" s="20"/>
      <c r="AS113" s="20"/>
      <c r="AT113" s="20"/>
      <c r="AU113" s="20"/>
      <c r="AV113" s="20"/>
      <c r="AW113" s="20"/>
      <c r="AX113" s="20"/>
      <c r="AY113" s="20"/>
      <c r="AZ113" s="20"/>
      <c r="BA113" s="20"/>
      <c r="BB113" s="20"/>
      <c r="BC113" s="115" t="str">
        <f>IFERROR(IF(COUNTIFS(市町村名,$B108,用途区分,C$15)=0,"",IF(COUNTIFS(市町村名,$B108,用途区分,C$15)-COUNTIFS(市町村名,$B108,用途区分,C$15,本年変動率,"─── ")=0,"─── ",ROUND(AVERAGEIFS(本年変動率,用途区分,C$15,市町村名,$B108),3)*100)),"")</f>
        <v/>
      </c>
    </row>
    <row r="114" spans="1:55">
      <c r="A114" s="14" t="s">
        <v>1754</v>
      </c>
      <c r="B114" s="21"/>
      <c r="C114" s="22" t="s">
        <v>1644</v>
      </c>
      <c r="D114" s="23">
        <v>-6.1</v>
      </c>
      <c r="E114" s="23">
        <v>1.7</v>
      </c>
      <c r="F114" s="23">
        <v>2.6</v>
      </c>
      <c r="G114" s="23">
        <v>3.7</v>
      </c>
      <c r="H114" s="23">
        <v>4.9000000000000004</v>
      </c>
      <c r="I114" s="23">
        <v>6.8</v>
      </c>
      <c r="J114" s="23">
        <v>8.6999999999999993</v>
      </c>
      <c r="K114" s="23">
        <v>6.4</v>
      </c>
      <c r="L114" s="23">
        <v>2.8</v>
      </c>
      <c r="M114" s="23">
        <v>1.1000000000000001</v>
      </c>
      <c r="N114" s="23">
        <v>0</v>
      </c>
      <c r="O114" s="23">
        <v>0</v>
      </c>
      <c r="P114" s="23">
        <v>0</v>
      </c>
      <c r="Q114" s="23">
        <v>0</v>
      </c>
      <c r="R114" s="23">
        <v>-0.2</v>
      </c>
      <c r="S114" s="23">
        <v>0</v>
      </c>
      <c r="T114" s="23">
        <v>0</v>
      </c>
      <c r="U114" s="23">
        <v>0.9</v>
      </c>
      <c r="V114" s="23">
        <v>0.5</v>
      </c>
      <c r="W114" s="23">
        <v>0.5</v>
      </c>
      <c r="X114" s="23">
        <v>0.8</v>
      </c>
      <c r="Y114" s="23">
        <v>1.2</v>
      </c>
      <c r="Z114" s="23">
        <v>3.4</v>
      </c>
      <c r="AA114" s="23">
        <v>3.4</v>
      </c>
      <c r="AB114" s="23">
        <v>0.3</v>
      </c>
      <c r="AC114" s="23">
        <v>0.3</v>
      </c>
      <c r="AD114" s="23">
        <v>0.1</v>
      </c>
      <c r="AE114" s="23">
        <v>-0.7</v>
      </c>
      <c r="AF114" s="23">
        <v>-1.7</v>
      </c>
      <c r="AG114" s="23">
        <v>-1.9</v>
      </c>
      <c r="AH114" s="23">
        <v>-2.8</v>
      </c>
      <c r="AI114" s="23">
        <v>-3.3</v>
      </c>
      <c r="AJ114" s="23">
        <v>-2.5</v>
      </c>
      <c r="AK114" s="23">
        <v>-2.5</v>
      </c>
      <c r="AL114" s="23">
        <v>-3.3</v>
      </c>
      <c r="AM114" s="23">
        <v>-3.5</v>
      </c>
      <c r="AN114" s="23">
        <v>-3.8</v>
      </c>
      <c r="AO114" s="23">
        <v>-3.7</v>
      </c>
      <c r="AP114" s="23">
        <v>-3.7</v>
      </c>
      <c r="AQ114" s="23">
        <v>-2.2999999999999998</v>
      </c>
      <c r="AR114" s="23">
        <v>-2</v>
      </c>
      <c r="AS114" s="23">
        <v>-1.8</v>
      </c>
      <c r="AT114" s="23">
        <v>-1.7</v>
      </c>
      <c r="AU114" s="23">
        <v>-1.3</v>
      </c>
      <c r="AV114" s="23">
        <v>-1.1000000000000001</v>
      </c>
      <c r="AW114" s="23">
        <v>-0.9</v>
      </c>
      <c r="AX114" s="23">
        <v>-0.9</v>
      </c>
      <c r="AY114" s="23">
        <v>-0.9</v>
      </c>
      <c r="AZ114" s="23">
        <v>-0.5</v>
      </c>
      <c r="BA114" s="23">
        <v>-0.3</v>
      </c>
      <c r="BB114" s="23">
        <v>-0.2</v>
      </c>
      <c r="BC114" s="116" t="str">
        <f ca="1">IFERROR(IF(COUNTIFS(市町村名,$B108)=0,"",IF(COUNTIFS(市町村名,$B108)-COUNTIFS(市町村名,$B108,本年変動率,"─── ")=0,"─── ",ROUND(AVERAGEIFS(本年変動率,市町村名,$B108),3)*100)),"")</f>
        <v xml:space="preserve">─── </v>
      </c>
    </row>
    <row r="115" spans="1:55">
      <c r="A115" s="14" t="s">
        <v>1755</v>
      </c>
      <c r="B115" s="15" t="s">
        <v>1621</v>
      </c>
      <c r="C115" s="16" t="s">
        <v>1601</v>
      </c>
      <c r="D115" s="17"/>
      <c r="E115" s="17"/>
      <c r="F115" s="17"/>
      <c r="G115" s="17"/>
      <c r="H115" s="17"/>
      <c r="I115" s="17"/>
      <c r="J115" s="17"/>
      <c r="K115" s="17"/>
      <c r="L115" s="17"/>
      <c r="M115" s="17"/>
      <c r="N115" s="17"/>
      <c r="O115" s="17"/>
      <c r="P115" s="17"/>
      <c r="Q115" s="17"/>
      <c r="R115" s="17"/>
      <c r="S115" s="17"/>
      <c r="T115" s="17"/>
      <c r="U115" s="17"/>
      <c r="V115" s="17"/>
      <c r="W115" s="17"/>
      <c r="X115" s="17">
        <v>0</v>
      </c>
      <c r="Y115" s="17">
        <v>2.9</v>
      </c>
      <c r="Z115" s="17">
        <v>1.9</v>
      </c>
      <c r="AA115" s="17">
        <v>2.8</v>
      </c>
      <c r="AB115" s="17">
        <v>0.5</v>
      </c>
      <c r="AC115" s="17">
        <v>0.5</v>
      </c>
      <c r="AD115" s="17">
        <v>0.5</v>
      </c>
      <c r="AE115" s="17">
        <v>-0.4</v>
      </c>
      <c r="AF115" s="17">
        <v>-1.3</v>
      </c>
      <c r="AG115" s="17">
        <v>-2.4</v>
      </c>
      <c r="AH115" s="17">
        <v>-3.2</v>
      </c>
      <c r="AI115" s="17">
        <v>-3.3</v>
      </c>
      <c r="AJ115" s="17">
        <v>-3</v>
      </c>
      <c r="AK115" s="17">
        <v>-2.5</v>
      </c>
      <c r="AL115" s="17">
        <v>-3.2</v>
      </c>
      <c r="AM115" s="17">
        <v>-3.9</v>
      </c>
      <c r="AN115" s="17">
        <v>-3.6</v>
      </c>
      <c r="AO115" s="17">
        <v>-2.6</v>
      </c>
      <c r="AP115" s="17">
        <v>-2.2000000000000002</v>
      </c>
      <c r="AQ115" s="17">
        <v>-1.2</v>
      </c>
      <c r="AR115" s="17">
        <v>-1</v>
      </c>
      <c r="AS115" s="17">
        <v>-0.5</v>
      </c>
      <c r="AT115" s="17">
        <v>-0.5</v>
      </c>
      <c r="AU115" s="17">
        <v>-0.6</v>
      </c>
      <c r="AV115" s="17">
        <v>-0.6</v>
      </c>
      <c r="AW115" s="17">
        <v>-0.3</v>
      </c>
      <c r="AX115" s="17">
        <v>-0.3</v>
      </c>
      <c r="AY115" s="17">
        <v>0</v>
      </c>
      <c r="AZ115" s="17">
        <v>0.3</v>
      </c>
      <c r="BA115" s="17">
        <v>0.3</v>
      </c>
      <c r="BB115" s="17">
        <v>0.3</v>
      </c>
      <c r="BC115" s="114" t="str">
        <f ca="1">IFERROR(IF(COUNTIFS(市町村名,$B115,用途区分,C$10)=0,"",IF(COUNTIFS(市町村名,$B115,用途区分,C$10)-COUNTIFS(市町村名,$B115,用途区分,C$10,本年変動率,"─── ")=0,"─── ",ROUND(AVERAGEIFS(本年変動率,用途区分,C$10,市町村名,$B115),3)*100)),"")</f>
        <v xml:space="preserve">─── </v>
      </c>
    </row>
    <row r="116" spans="1:55">
      <c r="A116" s="14" t="s">
        <v>1756</v>
      </c>
      <c r="B116" s="18">
        <v>17000</v>
      </c>
      <c r="C116" s="19" t="s">
        <v>1602</v>
      </c>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115" t="str">
        <f>IFERROR(IF(COUNTIFS(市町村名,$B115,用途区分,C$11)=0,"",IF(COUNTIFS(市町村名,$B115,用途区分,C$11)-COUNTIFS(市町村名,$B115,用途区分,C$11,本年変動率,"─── ")=0,"─── ",ROUND(AVERAGEIFS(本年変動率,用途区分,C$11,市町村名,$B115),3)*100)),"")</f>
        <v/>
      </c>
    </row>
    <row r="117" spans="1:55">
      <c r="A117" s="14" t="s">
        <v>1757</v>
      </c>
      <c r="B117" s="18"/>
      <c r="C117" s="19" t="s">
        <v>1603</v>
      </c>
      <c r="D117" s="20"/>
      <c r="E117" s="20"/>
      <c r="F117" s="20"/>
      <c r="G117" s="20"/>
      <c r="H117" s="20"/>
      <c r="I117" s="20"/>
      <c r="J117" s="20"/>
      <c r="K117" s="20"/>
      <c r="L117" s="20"/>
      <c r="M117" s="20"/>
      <c r="N117" s="20"/>
      <c r="O117" s="20"/>
      <c r="P117" s="20"/>
      <c r="Q117" s="20"/>
      <c r="R117" s="20"/>
      <c r="S117" s="20"/>
      <c r="T117" s="20"/>
      <c r="U117" s="20"/>
      <c r="V117" s="20"/>
      <c r="W117" s="20"/>
      <c r="X117" s="20"/>
      <c r="Y117" s="20">
        <v>-3.4</v>
      </c>
      <c r="Z117" s="20">
        <v>-6.4</v>
      </c>
      <c r="AA117" s="20">
        <v>-6.8</v>
      </c>
      <c r="AB117" s="20">
        <v>-8</v>
      </c>
      <c r="AC117" s="20">
        <v>-9.1</v>
      </c>
      <c r="AD117" s="20">
        <v>-6.7</v>
      </c>
      <c r="AE117" s="20">
        <v>-8.5</v>
      </c>
      <c r="AF117" s="20">
        <v>-9.1999999999999993</v>
      </c>
      <c r="AG117" s="20">
        <v>-9.1</v>
      </c>
      <c r="AH117" s="20">
        <v>-9.3000000000000007</v>
      </c>
      <c r="AI117" s="20">
        <v>-7.2</v>
      </c>
      <c r="AJ117" s="20">
        <v>-6.5</v>
      </c>
      <c r="AK117" s="20">
        <v>-5.5</v>
      </c>
      <c r="AL117" s="20">
        <v>-5.8</v>
      </c>
      <c r="AM117" s="20">
        <v>-6.1</v>
      </c>
      <c r="AN117" s="20">
        <v>-5.2</v>
      </c>
      <c r="AO117" s="20">
        <v>-4.3</v>
      </c>
      <c r="AP117" s="20">
        <v>-3.4</v>
      </c>
      <c r="AQ117" s="20">
        <v>-2.4</v>
      </c>
      <c r="AR117" s="20">
        <v>-2</v>
      </c>
      <c r="AS117" s="20">
        <v>-1.6</v>
      </c>
      <c r="AT117" s="20">
        <v>-1.3</v>
      </c>
      <c r="AU117" s="20">
        <v>-1.3</v>
      </c>
      <c r="AV117" s="20">
        <v>-1.3</v>
      </c>
      <c r="AW117" s="20">
        <v>-1.3</v>
      </c>
      <c r="AX117" s="20">
        <v>-1.3</v>
      </c>
      <c r="AY117" s="20">
        <v>-0.9</v>
      </c>
      <c r="AZ117" s="20">
        <v>-0.4</v>
      </c>
      <c r="BA117" s="20">
        <v>-0.5</v>
      </c>
      <c r="BB117" s="20">
        <v>-0.5</v>
      </c>
      <c r="BC117" s="115" t="str">
        <f ca="1">IFERROR(IF(COUNTIFS(市町村名,$B115,用途区分,C$12)=0,"",IF(COUNTIFS(市町村名,$B115,用途区分,C$12)-COUNTIFS(市町村名,$B115,用途区分,C$12,本年変動率,"─── ")=0,"─── ",ROUND(AVERAGEIFS(本年変動率,用途区分,C$12,市町村名,$B115),3)*100)),"")</f>
        <v xml:space="preserve">─── </v>
      </c>
    </row>
    <row r="118" spans="1:55">
      <c r="A118" s="14" t="s">
        <v>1758</v>
      </c>
      <c r="B118" s="18"/>
      <c r="C118" s="19" t="s">
        <v>2253</v>
      </c>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115" t="str">
        <f>IFERROR(IF(COUNTIFS(市町村名,$B115,用途区分,C$13)=0,"",IF(COUNTIFS(市町村名,$B115,用途区分,C$13)-COUNTIFS(市町村名,$B115,用途区分,C$13,本年変動率,"─── ")=0,"─── ",ROUND(AVERAGEIFS(本年変動率,用途区分,C$13,市町村名,$B115),3)*100)),"")</f>
        <v/>
      </c>
    </row>
    <row r="119" spans="1:55">
      <c r="A119" s="14" t="s">
        <v>1759</v>
      </c>
      <c r="B119" s="18"/>
      <c r="C119" s="19" t="s">
        <v>1604</v>
      </c>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115" t="str">
        <f>IFERROR(IF(COUNTIFS(市町村名,$B115,用途区分,C$14)=0,"",IF(COUNTIFS(市町村名,$B115,用途区分,C$14)-COUNTIFS(市町村名,$B115,用途区分,C$14,本年変動率,"─── ")=0,"─── ",ROUND(AVERAGEIFS(本年変動率,用途区分,C$14,市町村名,$B115),3)*100)),"")</f>
        <v/>
      </c>
    </row>
    <row r="120" spans="1:55">
      <c r="A120" s="14" t="s">
        <v>1760</v>
      </c>
      <c r="B120" s="18"/>
      <c r="C120" s="19" t="s">
        <v>1642</v>
      </c>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115" t="str">
        <f>IFERROR(IF(COUNTIFS(市町村名,$B115,用途区分,C$15)=0,"",IF(COUNTIFS(市町村名,$B115,用途区分,C$15)-COUNTIFS(市町村名,$B115,用途区分,C$15,本年変動率,"─── ")=0,"─── ",ROUND(AVERAGEIFS(本年変動率,用途区分,C$15,市町村名,$B115),3)*100)),"")</f>
        <v/>
      </c>
    </row>
    <row r="121" spans="1:55">
      <c r="A121" s="14" t="s">
        <v>1761</v>
      </c>
      <c r="B121" s="21"/>
      <c r="C121" s="22" t="s">
        <v>1644</v>
      </c>
      <c r="D121" s="23"/>
      <c r="E121" s="23"/>
      <c r="F121" s="23"/>
      <c r="G121" s="23"/>
      <c r="H121" s="23"/>
      <c r="I121" s="23"/>
      <c r="J121" s="23"/>
      <c r="K121" s="23"/>
      <c r="L121" s="23"/>
      <c r="M121" s="23"/>
      <c r="N121" s="23"/>
      <c r="O121" s="23"/>
      <c r="P121" s="23"/>
      <c r="Q121" s="23"/>
      <c r="R121" s="23"/>
      <c r="S121" s="23"/>
      <c r="T121" s="23"/>
      <c r="U121" s="23"/>
      <c r="V121" s="23"/>
      <c r="W121" s="23"/>
      <c r="X121" s="23">
        <v>0</v>
      </c>
      <c r="Y121" s="23">
        <v>0.8</v>
      </c>
      <c r="Z121" s="23">
        <v>-0.9</v>
      </c>
      <c r="AA121" s="23">
        <v>-0.4</v>
      </c>
      <c r="AB121" s="23">
        <v>-2.2999999999999998</v>
      </c>
      <c r="AC121" s="23">
        <v>-2.7</v>
      </c>
      <c r="AD121" s="23">
        <v>-1.9</v>
      </c>
      <c r="AE121" s="23">
        <v>-3.1</v>
      </c>
      <c r="AF121" s="23">
        <v>-3.9</v>
      </c>
      <c r="AG121" s="23">
        <v>-4.5999999999999996</v>
      </c>
      <c r="AH121" s="23">
        <v>-5.2</v>
      </c>
      <c r="AI121" s="23">
        <v>-4.5999999999999996</v>
      </c>
      <c r="AJ121" s="23">
        <v>-4.0999999999999996</v>
      </c>
      <c r="AK121" s="23">
        <v>-3.5</v>
      </c>
      <c r="AL121" s="23">
        <v>-4</v>
      </c>
      <c r="AM121" s="23">
        <v>-4.5999999999999996</v>
      </c>
      <c r="AN121" s="23">
        <v>-4.0999999999999996</v>
      </c>
      <c r="AO121" s="23">
        <v>-3.1</v>
      </c>
      <c r="AP121" s="23">
        <v>-2.6</v>
      </c>
      <c r="AQ121" s="23">
        <v>-1.6</v>
      </c>
      <c r="AR121" s="23">
        <v>-1.3</v>
      </c>
      <c r="AS121" s="23">
        <v>-0.9</v>
      </c>
      <c r="AT121" s="23">
        <v>-0.8</v>
      </c>
      <c r="AU121" s="23">
        <v>-0.8</v>
      </c>
      <c r="AV121" s="23">
        <v>-0.8</v>
      </c>
      <c r="AW121" s="23">
        <v>-0.6</v>
      </c>
      <c r="AX121" s="23">
        <v>-0.6</v>
      </c>
      <c r="AY121" s="23">
        <v>-0.3</v>
      </c>
      <c r="AZ121" s="23">
        <v>0</v>
      </c>
      <c r="BA121" s="23">
        <v>0</v>
      </c>
      <c r="BB121" s="23">
        <v>0</v>
      </c>
      <c r="BC121" s="116" t="str">
        <f ca="1">IFERROR(IF(COUNTIFS(市町村名,$B115)=0,"",IF(COUNTIFS(市町村名,$B115)-COUNTIFS(市町村名,$B115,本年変動率,"─── ")=0,"─── ",ROUND(AVERAGEIFS(本年変動率,市町村名,$B115),3)*100)),"")</f>
        <v xml:space="preserve">─── </v>
      </c>
    </row>
    <row r="122" spans="1:55">
      <c r="A122" s="14" t="s">
        <v>1762</v>
      </c>
      <c r="B122" s="15" t="s">
        <v>1622</v>
      </c>
      <c r="C122" s="16" t="s">
        <v>1601</v>
      </c>
      <c r="D122" s="17"/>
      <c r="E122" s="17"/>
      <c r="F122" s="17"/>
      <c r="G122" s="17"/>
      <c r="H122" s="17"/>
      <c r="I122" s="17"/>
      <c r="J122" s="17"/>
      <c r="K122" s="17"/>
      <c r="L122" s="17"/>
      <c r="M122" s="17"/>
      <c r="N122" s="17"/>
      <c r="O122" s="17"/>
      <c r="P122" s="17"/>
      <c r="Q122" s="17"/>
      <c r="R122" s="17"/>
      <c r="S122" s="17"/>
      <c r="T122" s="17"/>
      <c r="U122" s="17"/>
      <c r="V122" s="17"/>
      <c r="W122" s="17"/>
      <c r="X122" s="17">
        <v>0</v>
      </c>
      <c r="Y122" s="17">
        <v>0.4</v>
      </c>
      <c r="Z122" s="17">
        <v>1.2</v>
      </c>
      <c r="AA122" s="17">
        <v>1.2</v>
      </c>
      <c r="AB122" s="17">
        <v>0</v>
      </c>
      <c r="AC122" s="17">
        <v>0</v>
      </c>
      <c r="AD122" s="17">
        <v>0</v>
      </c>
      <c r="AE122" s="17">
        <v>-0.4</v>
      </c>
      <c r="AF122" s="17">
        <v>-3.2</v>
      </c>
      <c r="AG122" s="17">
        <v>-4</v>
      </c>
      <c r="AH122" s="17">
        <v>-4.5</v>
      </c>
      <c r="AI122" s="17">
        <v>-4.8</v>
      </c>
      <c r="AJ122" s="17">
        <v>-5.5</v>
      </c>
      <c r="AK122" s="17">
        <v>-4.8</v>
      </c>
      <c r="AL122" s="17">
        <v>-4.4000000000000004</v>
      </c>
      <c r="AM122" s="17">
        <v>-4.9000000000000004</v>
      </c>
      <c r="AN122" s="17">
        <v>-4.4000000000000004</v>
      </c>
      <c r="AO122" s="17">
        <v>-4.5</v>
      </c>
      <c r="AP122" s="17">
        <v>-4.2</v>
      </c>
      <c r="AQ122" s="17">
        <v>-3.3</v>
      </c>
      <c r="AR122" s="17">
        <v>-2.8</v>
      </c>
      <c r="AS122" s="17">
        <v>-2.6</v>
      </c>
      <c r="AT122" s="17">
        <v>-2.7</v>
      </c>
      <c r="AU122" s="17">
        <v>-2.6</v>
      </c>
      <c r="AV122" s="17">
        <v>-2.6</v>
      </c>
      <c r="AW122" s="17">
        <v>-2.5</v>
      </c>
      <c r="AX122" s="17">
        <v>-2.5</v>
      </c>
      <c r="AY122" s="17">
        <v>-1.8</v>
      </c>
      <c r="AZ122" s="17">
        <v>-0.8</v>
      </c>
      <c r="BA122" s="17">
        <v>-0.8</v>
      </c>
      <c r="BB122" s="17">
        <v>-0.8</v>
      </c>
      <c r="BC122" s="114" t="str">
        <f ca="1">IFERROR(IF(COUNTIFS(市町村名,$B122,用途区分,C$10)=0,"",IF(COUNTIFS(市町村名,$B122,用途区分,C$10)-COUNTIFS(市町村名,$B122,用途区分,C$10,本年変動率,"─── ")=0,"─── ",ROUND(AVERAGEIFS(本年変動率,用途区分,C$10,市町村名,$B122),3)*100)),"")</f>
        <v xml:space="preserve">─── </v>
      </c>
    </row>
    <row r="123" spans="1:55">
      <c r="A123" s="14" t="s">
        <v>1763</v>
      </c>
      <c r="B123" s="18">
        <v>4655</v>
      </c>
      <c r="C123" s="19" t="s">
        <v>1602</v>
      </c>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115" t="str">
        <f>IFERROR(IF(COUNTIFS(市町村名,$B122,用途区分,C$11)=0,"",IF(COUNTIFS(市町村名,$B122,用途区分,C$11)-COUNTIFS(市町村名,$B122,用途区分,C$11,本年変動率,"─── ")=0,"─── ",ROUND(AVERAGEIFS(本年変動率,用途区分,C$11,市町村名,$B122),3)*100)),"")</f>
        <v/>
      </c>
    </row>
    <row r="124" spans="1:55">
      <c r="A124" s="14" t="s">
        <v>1764</v>
      </c>
      <c r="B124" s="18"/>
      <c r="C124" s="19" t="s">
        <v>1603</v>
      </c>
      <c r="D124" s="20"/>
      <c r="E124" s="20"/>
      <c r="F124" s="20"/>
      <c r="G124" s="20"/>
      <c r="H124" s="20"/>
      <c r="I124" s="20"/>
      <c r="J124" s="20"/>
      <c r="K124" s="20"/>
      <c r="L124" s="20"/>
      <c r="M124" s="20"/>
      <c r="N124" s="20"/>
      <c r="O124" s="20"/>
      <c r="P124" s="20"/>
      <c r="Q124" s="20"/>
      <c r="R124" s="20"/>
      <c r="S124" s="20"/>
      <c r="T124" s="20"/>
      <c r="U124" s="20"/>
      <c r="V124" s="20"/>
      <c r="W124" s="20"/>
      <c r="X124" s="20"/>
      <c r="Y124" s="20">
        <v>-0.6</v>
      </c>
      <c r="Z124" s="20"/>
      <c r="AA124" s="20">
        <v>0</v>
      </c>
      <c r="AB124" s="20">
        <v>-0.4</v>
      </c>
      <c r="AC124" s="20">
        <v>-0.8</v>
      </c>
      <c r="AD124" s="20">
        <v>-1.2</v>
      </c>
      <c r="AE124" s="20">
        <v>-1.6</v>
      </c>
      <c r="AF124" s="20">
        <v>-5.0999999999999996</v>
      </c>
      <c r="AG124" s="20">
        <v>-5</v>
      </c>
      <c r="AH124" s="20">
        <v>-6.1</v>
      </c>
      <c r="AI124" s="20">
        <v>-4.7</v>
      </c>
      <c r="AJ124" s="20">
        <v>-4.9000000000000004</v>
      </c>
      <c r="AK124" s="20">
        <v>-4.0999999999999996</v>
      </c>
      <c r="AL124" s="20">
        <v>-4.3</v>
      </c>
      <c r="AM124" s="20">
        <v>-5.0999999999999996</v>
      </c>
      <c r="AN124" s="20">
        <v>-4.7</v>
      </c>
      <c r="AO124" s="20"/>
      <c r="AP124" s="20">
        <v>-3.8</v>
      </c>
      <c r="AQ124" s="20">
        <v>-3.1</v>
      </c>
      <c r="AR124" s="20">
        <v>-2.8</v>
      </c>
      <c r="AS124" s="20">
        <v>-2.7</v>
      </c>
      <c r="AT124" s="20">
        <v>-2.7</v>
      </c>
      <c r="AU124" s="20">
        <v>-2.6</v>
      </c>
      <c r="AV124" s="20">
        <v>-2.6</v>
      </c>
      <c r="AW124" s="20">
        <v>-2.6</v>
      </c>
      <c r="AX124" s="20">
        <v>-2.6</v>
      </c>
      <c r="AY124" s="20">
        <v>-2</v>
      </c>
      <c r="AZ124" s="20">
        <v>-1.1000000000000001</v>
      </c>
      <c r="BA124" s="20">
        <v>-1.1000000000000001</v>
      </c>
      <c r="BB124" s="20">
        <v>-1.1000000000000001</v>
      </c>
      <c r="BC124" s="115" t="str">
        <f ca="1">IFERROR(IF(COUNTIFS(市町村名,$B122,用途区分,C$12)=0,"",IF(COUNTIFS(市町村名,$B122,用途区分,C$12)-COUNTIFS(市町村名,$B122,用途区分,C$12,本年変動率,"─── ")=0,"─── ",ROUND(AVERAGEIFS(本年変動率,用途区分,C$12,市町村名,$B122),3)*100)),"")</f>
        <v xml:space="preserve">─── </v>
      </c>
    </row>
    <row r="125" spans="1:55">
      <c r="A125" s="14" t="s">
        <v>1765</v>
      </c>
      <c r="B125" s="18"/>
      <c r="C125" s="19" t="s">
        <v>2253</v>
      </c>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115" t="str">
        <f>IFERROR(IF(COUNTIFS(市町村名,$B122,用途区分,C$13)=0,"",IF(COUNTIFS(市町村名,$B122,用途区分,C$13)-COUNTIFS(市町村名,$B122,用途区分,C$13,本年変動率,"─── ")=0,"─── ",ROUND(AVERAGEIFS(本年変動率,用途区分,C$13,市町村名,$B122),3)*100)),"")</f>
        <v/>
      </c>
    </row>
    <row r="126" spans="1:55">
      <c r="A126" s="14" t="s">
        <v>1766</v>
      </c>
      <c r="B126" s="18"/>
      <c r="C126" s="19" t="s">
        <v>1604</v>
      </c>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115" t="str">
        <f>IFERROR(IF(COUNTIFS(市町村名,$B122,用途区分,C$14)=0,"",IF(COUNTIFS(市町村名,$B122,用途区分,C$14)-COUNTIFS(市町村名,$B122,用途区分,C$14,本年変動率,"─── ")=0,"─── ",ROUND(AVERAGEIFS(本年変動率,用途区分,C$14,市町村名,$B122),3)*100)),"")</f>
        <v/>
      </c>
    </row>
    <row r="127" spans="1:55">
      <c r="A127" s="14" t="s">
        <v>1767</v>
      </c>
      <c r="B127" s="18"/>
      <c r="C127" s="19" t="s">
        <v>1642</v>
      </c>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115" t="str">
        <f>IFERROR(IF(COUNTIFS(市町村名,$B122,用途区分,C$15)=0,"",IF(COUNTIFS(市町村名,$B122,用途区分,C$15)-COUNTIFS(市町村名,$B122,用途区分,C$15,本年変動率,"─── ")=0,"─── ",ROUND(AVERAGEIFS(本年変動率,用途区分,C$15,市町村名,$B122),3)*100)),"")</f>
        <v/>
      </c>
    </row>
    <row r="128" spans="1:55">
      <c r="A128" s="14" t="s">
        <v>1768</v>
      </c>
      <c r="B128" s="21"/>
      <c r="C128" s="22" t="s">
        <v>1644</v>
      </c>
      <c r="D128" s="23"/>
      <c r="E128" s="23"/>
      <c r="F128" s="23"/>
      <c r="G128" s="23"/>
      <c r="H128" s="23"/>
      <c r="I128" s="23"/>
      <c r="J128" s="23"/>
      <c r="K128" s="23"/>
      <c r="L128" s="23"/>
      <c r="M128" s="23"/>
      <c r="N128" s="23"/>
      <c r="O128" s="23"/>
      <c r="P128" s="23"/>
      <c r="Q128" s="23"/>
      <c r="R128" s="23"/>
      <c r="S128" s="23"/>
      <c r="T128" s="23"/>
      <c r="U128" s="23"/>
      <c r="V128" s="23"/>
      <c r="W128" s="23"/>
      <c r="X128" s="23">
        <v>0</v>
      </c>
      <c r="Y128" s="23">
        <v>0</v>
      </c>
      <c r="Z128" s="23">
        <v>1.2</v>
      </c>
      <c r="AA128" s="23">
        <v>0.8</v>
      </c>
      <c r="AB128" s="23">
        <v>-0.1</v>
      </c>
      <c r="AC128" s="23">
        <v>-0.3</v>
      </c>
      <c r="AD128" s="23">
        <v>-0.4</v>
      </c>
      <c r="AE128" s="23">
        <v>-0.8</v>
      </c>
      <c r="AF128" s="23">
        <v>-3.8</v>
      </c>
      <c r="AG128" s="23">
        <v>-4.5</v>
      </c>
      <c r="AH128" s="23">
        <v>-5</v>
      </c>
      <c r="AI128" s="23">
        <v>-4.8</v>
      </c>
      <c r="AJ128" s="23">
        <v>-5.3</v>
      </c>
      <c r="AK128" s="23">
        <v>-4.5</v>
      </c>
      <c r="AL128" s="23">
        <v>-4.4000000000000004</v>
      </c>
      <c r="AM128" s="23">
        <v>-5</v>
      </c>
      <c r="AN128" s="23">
        <v>-4.5</v>
      </c>
      <c r="AO128" s="23">
        <v>-4.5</v>
      </c>
      <c r="AP128" s="23">
        <v>-4</v>
      </c>
      <c r="AQ128" s="23">
        <v>-3.2</v>
      </c>
      <c r="AR128" s="23">
        <v>-2.8</v>
      </c>
      <c r="AS128" s="23">
        <v>-2.6</v>
      </c>
      <c r="AT128" s="23">
        <v>-2.7</v>
      </c>
      <c r="AU128" s="23">
        <v>-2.6</v>
      </c>
      <c r="AV128" s="23">
        <v>-2.6</v>
      </c>
      <c r="AW128" s="23">
        <v>-2.5</v>
      </c>
      <c r="AX128" s="23">
        <v>-2.5</v>
      </c>
      <c r="AY128" s="23">
        <v>-1.8</v>
      </c>
      <c r="AZ128" s="23">
        <v>-0.9</v>
      </c>
      <c r="BA128" s="23">
        <v>-0.9</v>
      </c>
      <c r="BB128" s="23">
        <v>-0.9</v>
      </c>
      <c r="BC128" s="116" t="str">
        <f ca="1">IFERROR(IF(COUNTIFS(市町村名,$B122)=0,"",IF(COUNTIFS(市町村名,$B122)-COUNTIFS(市町村名,$B122,本年変動率,"─── ")=0,"─── ",ROUND(AVERAGEIFS(本年変動率,市町村名,$B122),3)*100)),"")</f>
        <v xml:space="preserve">─── </v>
      </c>
    </row>
    <row r="129" spans="1:55">
      <c r="A129" s="14" t="s">
        <v>1769</v>
      </c>
      <c r="B129" s="15" t="s">
        <v>1623</v>
      </c>
      <c r="C129" s="16" t="s">
        <v>1601</v>
      </c>
      <c r="D129" s="17"/>
      <c r="E129" s="17"/>
      <c r="F129" s="17"/>
      <c r="G129" s="17"/>
      <c r="H129" s="17"/>
      <c r="I129" s="17"/>
      <c r="J129" s="17"/>
      <c r="K129" s="17"/>
      <c r="L129" s="17"/>
      <c r="M129" s="17"/>
      <c r="N129" s="17"/>
      <c r="O129" s="17"/>
      <c r="P129" s="17"/>
      <c r="Q129" s="17"/>
      <c r="R129" s="17"/>
      <c r="S129" s="17"/>
      <c r="T129" s="17"/>
      <c r="U129" s="17"/>
      <c r="V129" s="17"/>
      <c r="W129" s="17"/>
      <c r="X129" s="17">
        <v>0</v>
      </c>
      <c r="Y129" s="17">
        <v>0</v>
      </c>
      <c r="Z129" s="17">
        <v>0</v>
      </c>
      <c r="AA129" s="17">
        <v>1</v>
      </c>
      <c r="AB129" s="17">
        <v>0</v>
      </c>
      <c r="AC129" s="17">
        <v>0</v>
      </c>
      <c r="AD129" s="17">
        <v>-0.3</v>
      </c>
      <c r="AE129" s="17">
        <v>-1.1000000000000001</v>
      </c>
      <c r="AF129" s="17">
        <v>-1.7</v>
      </c>
      <c r="AG129" s="17">
        <v>-4.0999999999999996</v>
      </c>
      <c r="AH129" s="17">
        <v>-4.3</v>
      </c>
      <c r="AI129" s="17">
        <v>-4.7</v>
      </c>
      <c r="AJ129" s="17">
        <v>-4.8</v>
      </c>
      <c r="AK129" s="17">
        <v>-4.8</v>
      </c>
      <c r="AL129" s="17">
        <v>-4.4000000000000004</v>
      </c>
      <c r="AM129" s="17">
        <v>-4.0999999999999996</v>
      </c>
      <c r="AN129" s="17">
        <v>-3.6</v>
      </c>
      <c r="AO129" s="17">
        <v>-3.6</v>
      </c>
      <c r="AP129" s="17">
        <v>-3.4</v>
      </c>
      <c r="AQ129" s="17">
        <v>-1.8</v>
      </c>
      <c r="AR129" s="17">
        <v>-1.6</v>
      </c>
      <c r="AS129" s="17">
        <v>-1.1000000000000001</v>
      </c>
      <c r="AT129" s="17">
        <v>-1</v>
      </c>
      <c r="AU129" s="17">
        <v>-1</v>
      </c>
      <c r="AV129" s="17">
        <v>-1</v>
      </c>
      <c r="AW129" s="17">
        <v>-1</v>
      </c>
      <c r="AX129" s="17">
        <v>-1.3</v>
      </c>
      <c r="AY129" s="17">
        <v>-1.3</v>
      </c>
      <c r="AZ129" s="17">
        <v>-1</v>
      </c>
      <c r="BA129" s="17">
        <v>-1</v>
      </c>
      <c r="BB129" s="17">
        <v>-0.8</v>
      </c>
      <c r="BC129" s="114" t="str">
        <f ca="1">IFERROR(IF(COUNTIFS(市町村名,$B129,用途区分,C$10)=0,"",IF(COUNTIFS(市町村名,$B129,用途区分,C$10)-COUNTIFS(市町村名,$B129,用途区分,C$10,本年変動率,"─── ")=0,"─── ",ROUND(AVERAGEIFS(本年変動率,用途区分,C$10,市町村名,$B129),3)*100)),"")</f>
        <v xml:space="preserve">─── </v>
      </c>
    </row>
    <row r="130" spans="1:55">
      <c r="A130" s="14" t="s">
        <v>1770</v>
      </c>
      <c r="B130" s="18">
        <v>5999</v>
      </c>
      <c r="C130" s="19" t="s">
        <v>1602</v>
      </c>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115" t="str">
        <f>IFERROR(IF(COUNTIFS(市町村名,$B129,用途区分,C$11)=0,"",IF(COUNTIFS(市町村名,$B129,用途区分,C$11)-COUNTIFS(市町村名,$B129,用途区分,C$11,本年変動率,"─── ")=0,"─── ",ROUND(AVERAGEIFS(本年変動率,用途区分,C$11,市町村名,$B129),3)*100)),"")</f>
        <v/>
      </c>
    </row>
    <row r="131" spans="1:55">
      <c r="A131" s="14" t="s">
        <v>1771</v>
      </c>
      <c r="B131" s="18"/>
      <c r="C131" s="19" t="s">
        <v>1603</v>
      </c>
      <c r="D131" s="20"/>
      <c r="E131" s="20"/>
      <c r="F131" s="20"/>
      <c r="G131" s="20"/>
      <c r="H131" s="20"/>
      <c r="I131" s="20"/>
      <c r="J131" s="20"/>
      <c r="K131" s="20"/>
      <c r="L131" s="20"/>
      <c r="M131" s="20"/>
      <c r="N131" s="20"/>
      <c r="O131" s="20"/>
      <c r="P131" s="20"/>
      <c r="Q131" s="20"/>
      <c r="R131" s="20"/>
      <c r="S131" s="20"/>
      <c r="T131" s="20"/>
      <c r="U131" s="20"/>
      <c r="V131" s="20"/>
      <c r="W131" s="20"/>
      <c r="X131" s="20"/>
      <c r="Y131" s="20">
        <v>-1.9</v>
      </c>
      <c r="Z131" s="20">
        <v>-2.2999999999999998</v>
      </c>
      <c r="AA131" s="20">
        <v>-2.4</v>
      </c>
      <c r="AB131" s="20">
        <v>-2.4</v>
      </c>
      <c r="AC131" s="20">
        <v>-2.5</v>
      </c>
      <c r="AD131" s="20">
        <v>-2.1</v>
      </c>
      <c r="AE131" s="20">
        <v>-2.2000000000000002</v>
      </c>
      <c r="AF131" s="20">
        <v>-2.7</v>
      </c>
      <c r="AG131" s="20">
        <v>-4.5999999999999996</v>
      </c>
      <c r="AH131" s="20">
        <v>-4.3</v>
      </c>
      <c r="AI131" s="20">
        <v>-4.5</v>
      </c>
      <c r="AJ131" s="20">
        <v>-4.8</v>
      </c>
      <c r="AK131" s="20">
        <v>-5</v>
      </c>
      <c r="AL131" s="20">
        <v>-4.0999999999999996</v>
      </c>
      <c r="AM131" s="20">
        <v>-4.3</v>
      </c>
      <c r="AN131" s="20">
        <v>-4.5</v>
      </c>
      <c r="AO131" s="20">
        <v>-4.7</v>
      </c>
      <c r="AP131" s="20">
        <v>-4.2</v>
      </c>
      <c r="AQ131" s="20">
        <v>-2.9</v>
      </c>
      <c r="AR131" s="20">
        <v>-2.2999999999999998</v>
      </c>
      <c r="AS131" s="20">
        <v>-2.2999999999999998</v>
      </c>
      <c r="AT131" s="20">
        <v>-2.4</v>
      </c>
      <c r="AU131" s="20">
        <v>-2.4</v>
      </c>
      <c r="AV131" s="20">
        <v>-2.5</v>
      </c>
      <c r="AW131" s="20">
        <v>-2.5</v>
      </c>
      <c r="AX131" s="20">
        <v>-2.6</v>
      </c>
      <c r="AY131" s="20">
        <v>-2.7</v>
      </c>
      <c r="AZ131" s="20">
        <v>-1.8</v>
      </c>
      <c r="BA131" s="20">
        <v>-1.9</v>
      </c>
      <c r="BB131" s="20">
        <v>-1</v>
      </c>
      <c r="BC131" s="115" t="str">
        <f ca="1">IFERROR(IF(COUNTIFS(市町村名,$B129,用途区分,C$12)=0,"",IF(COUNTIFS(市町村名,$B129,用途区分,C$12)-COUNTIFS(市町村名,$B129,用途区分,C$12,本年変動率,"─── ")=0,"─── ",ROUND(AVERAGEIFS(本年変動率,用途区分,C$12,市町村名,$B129),3)*100)),"")</f>
        <v xml:space="preserve">─── </v>
      </c>
    </row>
    <row r="132" spans="1:55">
      <c r="A132" s="14" t="s">
        <v>1772</v>
      </c>
      <c r="B132" s="18"/>
      <c r="C132" s="19" t="s">
        <v>2253</v>
      </c>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115" t="str">
        <f>IFERROR(IF(COUNTIFS(市町村名,$B129,用途区分,C$13)=0,"",IF(COUNTIFS(市町村名,$B129,用途区分,C$13)-COUNTIFS(市町村名,$B129,用途区分,C$13,本年変動率,"─── ")=0,"─── ",ROUND(AVERAGEIFS(本年変動率,用途区分,C$13,市町村名,$B129),3)*100)),"")</f>
        <v/>
      </c>
    </row>
    <row r="133" spans="1:55">
      <c r="A133" s="14" t="s">
        <v>1773</v>
      </c>
      <c r="B133" s="18"/>
      <c r="C133" s="19" t="s">
        <v>1604</v>
      </c>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115" t="str">
        <f>IFERROR(IF(COUNTIFS(市町村名,$B129,用途区分,C$14)=0,"",IF(COUNTIFS(市町村名,$B129,用途区分,C$14)-COUNTIFS(市町村名,$B129,用途区分,C$14,本年変動率,"─── ")=0,"─── ",ROUND(AVERAGEIFS(本年変動率,用途区分,C$14,市町村名,$B129),3)*100)),"")</f>
        <v/>
      </c>
    </row>
    <row r="134" spans="1:55">
      <c r="A134" s="14" t="s">
        <v>1774</v>
      </c>
      <c r="B134" s="18"/>
      <c r="C134" s="19" t="s">
        <v>1642</v>
      </c>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115" t="str">
        <f>IFERROR(IF(COUNTIFS(市町村名,$B129,用途区分,C$15)=0,"",IF(COUNTIFS(市町村名,$B129,用途区分,C$15)-COUNTIFS(市町村名,$B129,用途区分,C$15,本年変動率,"─── ")=0,"─── ",ROUND(AVERAGEIFS(本年変動率,用途区分,C$15,市町村名,$B129),3)*100)),"")</f>
        <v/>
      </c>
    </row>
    <row r="135" spans="1:55">
      <c r="A135" s="14" t="s">
        <v>1775</v>
      </c>
      <c r="B135" s="21"/>
      <c r="C135" s="22" t="s">
        <v>1644</v>
      </c>
      <c r="D135" s="23"/>
      <c r="E135" s="23"/>
      <c r="F135" s="23"/>
      <c r="G135" s="23"/>
      <c r="H135" s="23"/>
      <c r="I135" s="23"/>
      <c r="J135" s="23"/>
      <c r="K135" s="23"/>
      <c r="L135" s="23"/>
      <c r="M135" s="23"/>
      <c r="N135" s="23"/>
      <c r="O135" s="23"/>
      <c r="P135" s="23"/>
      <c r="Q135" s="23"/>
      <c r="R135" s="23"/>
      <c r="S135" s="23"/>
      <c r="T135" s="23"/>
      <c r="U135" s="23"/>
      <c r="V135" s="23"/>
      <c r="W135" s="23"/>
      <c r="X135" s="23">
        <v>0</v>
      </c>
      <c r="Y135" s="23">
        <v>-0.6</v>
      </c>
      <c r="Z135" s="23">
        <v>-0.8</v>
      </c>
      <c r="AA135" s="23">
        <v>-0.1</v>
      </c>
      <c r="AB135" s="23">
        <v>-0.8</v>
      </c>
      <c r="AC135" s="23">
        <v>-0.8</v>
      </c>
      <c r="AD135" s="23">
        <v>-0.9</v>
      </c>
      <c r="AE135" s="23">
        <v>-1.4</v>
      </c>
      <c r="AF135" s="23">
        <v>-2</v>
      </c>
      <c r="AG135" s="23">
        <v>-4.2</v>
      </c>
      <c r="AH135" s="23">
        <v>-4.3</v>
      </c>
      <c r="AI135" s="23">
        <v>-4.5999999999999996</v>
      </c>
      <c r="AJ135" s="23">
        <v>-4.8</v>
      </c>
      <c r="AK135" s="23">
        <v>-4.9000000000000004</v>
      </c>
      <c r="AL135" s="23">
        <v>-4.3</v>
      </c>
      <c r="AM135" s="23">
        <v>-4.0999999999999996</v>
      </c>
      <c r="AN135" s="23">
        <v>-3.9</v>
      </c>
      <c r="AO135" s="23">
        <v>-4</v>
      </c>
      <c r="AP135" s="23">
        <v>-3.7</v>
      </c>
      <c r="AQ135" s="23">
        <v>-2.4</v>
      </c>
      <c r="AR135" s="23">
        <v>-1.8</v>
      </c>
      <c r="AS135" s="23">
        <v>-1.5</v>
      </c>
      <c r="AT135" s="23">
        <v>-1.4</v>
      </c>
      <c r="AU135" s="23">
        <v>-1.4</v>
      </c>
      <c r="AV135" s="23">
        <v>-1.5</v>
      </c>
      <c r="AW135" s="23">
        <v>-1.5</v>
      </c>
      <c r="AX135" s="23">
        <v>-1.7</v>
      </c>
      <c r="AY135" s="23">
        <v>-1.7</v>
      </c>
      <c r="AZ135" s="23">
        <v>-1.2</v>
      </c>
      <c r="BA135" s="23">
        <v>-1.3</v>
      </c>
      <c r="BB135" s="23">
        <v>-0.9</v>
      </c>
      <c r="BC135" s="116" t="str">
        <f ca="1">IFERROR(IF(COUNTIFS(市町村名,$B129)=0,"",IF(COUNTIFS(市町村名,$B129)-COUNTIFS(市町村名,$B129,本年変動率,"─── ")=0,"─── ",ROUND(AVERAGEIFS(本年変動率,市町村名,$B129),3)*100)),"")</f>
        <v xml:space="preserve">─── </v>
      </c>
    </row>
    <row r="136" spans="1:55">
      <c r="A136" s="14" t="s">
        <v>1776</v>
      </c>
      <c r="B136" s="15" t="s">
        <v>1624</v>
      </c>
      <c r="C136" s="16" t="s">
        <v>1601</v>
      </c>
      <c r="D136" s="17"/>
      <c r="E136" s="17"/>
      <c r="F136" s="17"/>
      <c r="G136" s="17"/>
      <c r="H136" s="17"/>
      <c r="I136" s="17"/>
      <c r="J136" s="17"/>
      <c r="K136" s="17"/>
      <c r="L136" s="17"/>
      <c r="M136" s="17"/>
      <c r="N136" s="17"/>
      <c r="O136" s="17"/>
      <c r="P136" s="17"/>
      <c r="Q136" s="17"/>
      <c r="R136" s="17"/>
      <c r="S136" s="17"/>
      <c r="T136" s="17"/>
      <c r="U136" s="17"/>
      <c r="V136" s="17"/>
      <c r="W136" s="17"/>
      <c r="X136" s="17">
        <v>0.3</v>
      </c>
      <c r="Y136" s="17">
        <v>0</v>
      </c>
      <c r="Z136" s="17">
        <v>0</v>
      </c>
      <c r="AA136" s="17">
        <v>0</v>
      </c>
      <c r="AB136" s="17">
        <v>0</v>
      </c>
      <c r="AC136" s="17">
        <v>0</v>
      </c>
      <c r="AD136" s="17">
        <v>0</v>
      </c>
      <c r="AE136" s="17">
        <v>-0.3</v>
      </c>
      <c r="AF136" s="17">
        <v>-0.5</v>
      </c>
      <c r="AG136" s="17">
        <v>-0.8</v>
      </c>
      <c r="AH136" s="17">
        <v>-2.2000000000000002</v>
      </c>
      <c r="AI136" s="17">
        <v>-3</v>
      </c>
      <c r="AJ136" s="17">
        <v>-3.4</v>
      </c>
      <c r="AK136" s="17">
        <v>-3.2</v>
      </c>
      <c r="AL136" s="17">
        <v>-3.9</v>
      </c>
      <c r="AM136" s="17">
        <v>-4.7</v>
      </c>
      <c r="AN136" s="17">
        <v>-4.2</v>
      </c>
      <c r="AO136" s="17">
        <v>-3.7</v>
      </c>
      <c r="AP136" s="17">
        <v>-2.1</v>
      </c>
      <c r="AQ136" s="17">
        <v>-1.5</v>
      </c>
      <c r="AR136" s="17">
        <v>-1.5</v>
      </c>
      <c r="AS136" s="17">
        <v>-1.5</v>
      </c>
      <c r="AT136" s="17">
        <v>-1.5</v>
      </c>
      <c r="AU136" s="17">
        <v>-1.6</v>
      </c>
      <c r="AV136" s="17">
        <v>-1.6</v>
      </c>
      <c r="AW136" s="17">
        <v>-1.6</v>
      </c>
      <c r="AX136" s="17">
        <v>-1.6</v>
      </c>
      <c r="AY136" s="17">
        <v>-1.6</v>
      </c>
      <c r="AZ136" s="17">
        <v>-1.2</v>
      </c>
      <c r="BA136" s="17">
        <v>-0.8</v>
      </c>
      <c r="BB136" s="17">
        <v>-0.8</v>
      </c>
      <c r="BC136" s="114" t="str">
        <f ca="1">IFERROR(IF(COUNTIFS(市町村名,$B136,用途区分,C$10)=0,"",IF(COUNTIFS(市町村名,$B136,用途区分,C$10)-COUNTIFS(市町村名,$B136,用途区分,C$10,本年変動率,"─── ")=0,"─── ",ROUND(AVERAGEIFS(本年変動率,用途区分,C$10,市町村名,$B136),3)*100)),"")</f>
        <v xml:space="preserve">─── </v>
      </c>
    </row>
    <row r="137" spans="1:55">
      <c r="A137" s="14" t="s">
        <v>1777</v>
      </c>
      <c r="B137" s="18">
        <v>7284</v>
      </c>
      <c r="C137" s="19" t="s">
        <v>1602</v>
      </c>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115" t="str">
        <f>IFERROR(IF(COUNTIFS(市町村名,$B136,用途区分,C$11)=0,"",IF(COUNTIFS(市町村名,$B136,用途区分,C$11)-COUNTIFS(市町村名,$B136,用途区分,C$11,本年変動率,"─── ")=0,"─── ",ROUND(AVERAGEIFS(本年変動率,用途区分,C$11,市町村名,$B136),3)*100)),"")</f>
        <v/>
      </c>
    </row>
    <row r="138" spans="1:55">
      <c r="A138" s="14" t="s">
        <v>1778</v>
      </c>
      <c r="B138" s="18"/>
      <c r="C138" s="19" t="s">
        <v>1603</v>
      </c>
      <c r="D138" s="20"/>
      <c r="E138" s="20"/>
      <c r="F138" s="20"/>
      <c r="G138" s="20"/>
      <c r="H138" s="20"/>
      <c r="I138" s="20"/>
      <c r="J138" s="20"/>
      <c r="K138" s="20"/>
      <c r="L138" s="20"/>
      <c r="M138" s="20"/>
      <c r="N138" s="20"/>
      <c r="O138" s="20"/>
      <c r="P138" s="20"/>
      <c r="Q138" s="20"/>
      <c r="R138" s="20"/>
      <c r="S138" s="20"/>
      <c r="T138" s="20"/>
      <c r="U138" s="20"/>
      <c r="V138" s="20"/>
      <c r="W138" s="20"/>
      <c r="X138" s="20"/>
      <c r="Y138" s="20">
        <v>-0.4</v>
      </c>
      <c r="Z138" s="20">
        <v>-0.4</v>
      </c>
      <c r="AA138" s="20">
        <v>-0.6</v>
      </c>
      <c r="AB138" s="20">
        <v>-0.6</v>
      </c>
      <c r="AC138" s="20">
        <v>-1.1000000000000001</v>
      </c>
      <c r="AD138" s="20">
        <v>-1.1000000000000001</v>
      </c>
      <c r="AE138" s="20">
        <v>-2.2000000000000002</v>
      </c>
      <c r="AF138" s="20">
        <v>-2.2999999999999998</v>
      </c>
      <c r="AG138" s="20">
        <v>-4</v>
      </c>
      <c r="AH138" s="20">
        <v>-5.0999999999999996</v>
      </c>
      <c r="AI138" s="20">
        <v>-5.6</v>
      </c>
      <c r="AJ138" s="20">
        <v>-6.2</v>
      </c>
      <c r="AK138" s="20">
        <v>-6.3</v>
      </c>
      <c r="AL138" s="20">
        <v>-6.5</v>
      </c>
      <c r="AM138" s="20">
        <v>-6.6</v>
      </c>
      <c r="AN138" s="20">
        <v>-6</v>
      </c>
      <c r="AO138" s="20">
        <v>-5.6</v>
      </c>
      <c r="AP138" s="20">
        <v>-4.4000000000000004</v>
      </c>
      <c r="AQ138" s="20">
        <v>-2.9</v>
      </c>
      <c r="AR138" s="20">
        <v>-2.6</v>
      </c>
      <c r="AS138" s="20">
        <v>-2.6</v>
      </c>
      <c r="AT138" s="20">
        <v>-2.2999999999999998</v>
      </c>
      <c r="AU138" s="20">
        <v>-2.2999999999999998</v>
      </c>
      <c r="AV138" s="20">
        <v>-2.4</v>
      </c>
      <c r="AW138" s="20">
        <v>-2.4</v>
      </c>
      <c r="AX138" s="20">
        <v>-2.5</v>
      </c>
      <c r="AY138" s="20">
        <v>-2.5</v>
      </c>
      <c r="AZ138" s="20">
        <v>-1.6</v>
      </c>
      <c r="BA138" s="20">
        <v>-1.6</v>
      </c>
      <c r="BB138" s="20">
        <v>-1.1000000000000001</v>
      </c>
      <c r="BC138" s="115" t="str">
        <f ca="1">IFERROR(IF(COUNTIFS(市町村名,$B136,用途区分,C$12)=0,"",IF(COUNTIFS(市町村名,$B136,用途区分,C$12)-COUNTIFS(市町村名,$B136,用途区分,C$12,本年変動率,"─── ")=0,"─── ",ROUND(AVERAGEIFS(本年変動率,用途区分,C$12,市町村名,$B136),3)*100)),"")</f>
        <v xml:space="preserve">─── </v>
      </c>
    </row>
    <row r="139" spans="1:55">
      <c r="A139" s="14" t="s">
        <v>1779</v>
      </c>
      <c r="B139" s="18"/>
      <c r="C139" s="19" t="s">
        <v>2253</v>
      </c>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115" t="str">
        <f>IFERROR(IF(COUNTIFS(市町村名,$B136,用途区分,C$13)=0,"",IF(COUNTIFS(市町村名,$B136,用途区分,C$13)-COUNTIFS(市町村名,$B136,用途区分,C$13,本年変動率,"─── ")=0,"─── ",ROUND(AVERAGEIFS(本年変動率,用途区分,C$13,市町村名,$B136),3)*100)),"")</f>
        <v/>
      </c>
    </row>
    <row r="140" spans="1:55">
      <c r="A140" s="14" t="s">
        <v>1780</v>
      </c>
      <c r="B140" s="18"/>
      <c r="C140" s="19" t="s">
        <v>1604</v>
      </c>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115" t="str">
        <f>IFERROR(IF(COUNTIFS(市町村名,$B136,用途区分,C$14)=0,"",IF(COUNTIFS(市町村名,$B136,用途区分,C$14)-COUNTIFS(市町村名,$B136,用途区分,C$14,本年変動率,"─── ")=0,"─── ",ROUND(AVERAGEIFS(本年変動率,用途区分,C$14,市町村名,$B136),3)*100)),"")</f>
        <v/>
      </c>
    </row>
    <row r="141" spans="1:55">
      <c r="A141" s="14" t="s">
        <v>1781</v>
      </c>
      <c r="B141" s="18"/>
      <c r="C141" s="19" t="s">
        <v>1642</v>
      </c>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115" t="str">
        <f>IFERROR(IF(COUNTIFS(市町村名,$B136,用途区分,C$15)=0,"",IF(COUNTIFS(市町村名,$B136,用途区分,C$15)-COUNTIFS(市町村名,$B136,用途区分,C$15,本年変動率,"─── ")=0,"─── ",ROUND(AVERAGEIFS(本年変動率,用途区分,C$15,市町村名,$B136),3)*100)),"")</f>
        <v/>
      </c>
    </row>
    <row r="142" spans="1:55">
      <c r="A142" s="14" t="s">
        <v>1782</v>
      </c>
      <c r="B142" s="21"/>
      <c r="C142" s="22" t="s">
        <v>1644</v>
      </c>
      <c r="D142" s="23"/>
      <c r="E142" s="23"/>
      <c r="F142" s="23"/>
      <c r="G142" s="23"/>
      <c r="H142" s="23"/>
      <c r="I142" s="23"/>
      <c r="J142" s="23"/>
      <c r="K142" s="23"/>
      <c r="L142" s="23"/>
      <c r="M142" s="23"/>
      <c r="N142" s="23"/>
      <c r="O142" s="23"/>
      <c r="P142" s="23"/>
      <c r="Q142" s="23"/>
      <c r="R142" s="23"/>
      <c r="S142" s="23"/>
      <c r="T142" s="23"/>
      <c r="U142" s="23"/>
      <c r="V142" s="23"/>
      <c r="W142" s="23"/>
      <c r="X142" s="23">
        <v>0.3</v>
      </c>
      <c r="Y142" s="23">
        <v>-0.1</v>
      </c>
      <c r="Z142" s="23">
        <v>-0.1</v>
      </c>
      <c r="AA142" s="23">
        <v>-0.2</v>
      </c>
      <c r="AB142" s="23">
        <v>-0.2</v>
      </c>
      <c r="AC142" s="23">
        <v>-0.4</v>
      </c>
      <c r="AD142" s="23">
        <v>-0.4</v>
      </c>
      <c r="AE142" s="23">
        <v>-0.9</v>
      </c>
      <c r="AF142" s="23">
        <v>-1.1000000000000001</v>
      </c>
      <c r="AG142" s="23">
        <v>-1.9</v>
      </c>
      <c r="AH142" s="23">
        <v>-3.1</v>
      </c>
      <c r="AI142" s="23">
        <v>-3.9</v>
      </c>
      <c r="AJ142" s="23">
        <v>-4.3</v>
      </c>
      <c r="AK142" s="23">
        <v>-4.2</v>
      </c>
      <c r="AL142" s="23">
        <v>-4.8</v>
      </c>
      <c r="AM142" s="23">
        <v>-5.3</v>
      </c>
      <c r="AN142" s="23">
        <v>-4.8</v>
      </c>
      <c r="AO142" s="23">
        <v>-4.3</v>
      </c>
      <c r="AP142" s="23">
        <v>-2.9</v>
      </c>
      <c r="AQ142" s="23">
        <v>-1.9</v>
      </c>
      <c r="AR142" s="23">
        <v>-1.8</v>
      </c>
      <c r="AS142" s="23">
        <v>-1.8</v>
      </c>
      <c r="AT142" s="23">
        <v>-1.8</v>
      </c>
      <c r="AU142" s="23">
        <v>-1.8</v>
      </c>
      <c r="AV142" s="23">
        <v>-1.8</v>
      </c>
      <c r="AW142" s="23">
        <v>-1.9</v>
      </c>
      <c r="AX142" s="23">
        <v>-1.9</v>
      </c>
      <c r="AY142" s="23">
        <v>-1.9</v>
      </c>
      <c r="AZ142" s="23">
        <v>-1.3</v>
      </c>
      <c r="BA142" s="23">
        <v>-1.1000000000000001</v>
      </c>
      <c r="BB142" s="23">
        <v>-0.9</v>
      </c>
      <c r="BC142" s="116" t="str">
        <f ca="1">IFERROR(IF(COUNTIFS(市町村名,$B136)=0,"",IF(COUNTIFS(市町村名,$B136)-COUNTIFS(市町村名,$B136,本年変動率,"─── ")=0,"─── ",ROUND(AVERAGEIFS(本年変動率,市町村名,$B136),3)*100)),"")</f>
        <v xml:space="preserve">─── </v>
      </c>
    </row>
    <row r="143" spans="1:55">
      <c r="A143" s="14" t="s">
        <v>1783</v>
      </c>
      <c r="B143" s="15" t="s">
        <v>1625</v>
      </c>
      <c r="C143" s="16" t="s">
        <v>1601</v>
      </c>
      <c r="D143" s="17"/>
      <c r="E143" s="17"/>
      <c r="F143" s="17"/>
      <c r="G143" s="17"/>
      <c r="H143" s="17"/>
      <c r="I143" s="17"/>
      <c r="J143" s="17"/>
      <c r="K143" s="17"/>
      <c r="L143" s="17"/>
      <c r="M143" s="17"/>
      <c r="N143" s="17"/>
      <c r="O143" s="17"/>
      <c r="P143" s="17"/>
      <c r="Q143" s="17"/>
      <c r="R143" s="17"/>
      <c r="S143" s="17"/>
      <c r="T143" s="17"/>
      <c r="U143" s="17"/>
      <c r="V143" s="17"/>
      <c r="W143" s="17"/>
      <c r="X143" s="17">
        <v>0</v>
      </c>
      <c r="Y143" s="17">
        <v>0</v>
      </c>
      <c r="Z143" s="17">
        <v>0</v>
      </c>
      <c r="AA143" s="17">
        <v>0</v>
      </c>
      <c r="AB143" s="17">
        <v>0</v>
      </c>
      <c r="AC143" s="17">
        <v>0</v>
      </c>
      <c r="AD143" s="17">
        <v>0</v>
      </c>
      <c r="AE143" s="17">
        <v>-0.5</v>
      </c>
      <c r="AF143" s="17">
        <v>-0.8</v>
      </c>
      <c r="AG143" s="17">
        <v>-2.5</v>
      </c>
      <c r="AH143" s="17">
        <v>-2.6</v>
      </c>
      <c r="AI143" s="17">
        <v>-3.2</v>
      </c>
      <c r="AJ143" s="17">
        <v>-3.6</v>
      </c>
      <c r="AK143" s="17">
        <v>-3.1</v>
      </c>
      <c r="AL143" s="17">
        <v>-3.2</v>
      </c>
      <c r="AM143" s="17">
        <v>-3.3</v>
      </c>
      <c r="AN143" s="17">
        <v>-3.4</v>
      </c>
      <c r="AO143" s="17">
        <v>-3.5</v>
      </c>
      <c r="AP143" s="17">
        <v>-2.9</v>
      </c>
      <c r="AQ143" s="17">
        <v>-2.2999999999999998</v>
      </c>
      <c r="AR143" s="17">
        <v>-2.2999999999999998</v>
      </c>
      <c r="AS143" s="17">
        <v>-1.6</v>
      </c>
      <c r="AT143" s="17">
        <v>-1.6</v>
      </c>
      <c r="AU143" s="17">
        <v>-1.6</v>
      </c>
      <c r="AV143" s="17">
        <v>-1.7</v>
      </c>
      <c r="AW143" s="17">
        <v>-1.7</v>
      </c>
      <c r="AX143" s="17">
        <v>-1.7</v>
      </c>
      <c r="AY143" s="17">
        <v>-0.9</v>
      </c>
      <c r="AZ143" s="17">
        <v>-0.9</v>
      </c>
      <c r="BA143" s="17">
        <v>-0.9</v>
      </c>
      <c r="BB143" s="17">
        <v>-0.9</v>
      </c>
      <c r="BC143" s="114" t="str">
        <f ca="1">IFERROR(IF(COUNTIFS(市町村名,$B143,用途区分,C$10)=0,"",IF(COUNTIFS(市町村名,$B143,用途区分,C$10)-COUNTIFS(市町村名,$B143,用途区分,C$10,本年変動率,"─── ")=0,"─── ",ROUND(AVERAGEIFS(本年変動率,用途区分,C$10,市町村名,$B143),3)*100)),"")</f>
        <v xml:space="preserve">─── </v>
      </c>
    </row>
    <row r="144" spans="1:55">
      <c r="A144" s="14" t="s">
        <v>1784</v>
      </c>
      <c r="B144" s="18">
        <v>6124</v>
      </c>
      <c r="C144" s="19" t="s">
        <v>1602</v>
      </c>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115" t="str">
        <f>IFERROR(IF(COUNTIFS(市町村名,$B143,用途区分,C$11)=0,"",IF(COUNTIFS(市町村名,$B143,用途区分,C$11)-COUNTIFS(市町村名,$B143,用途区分,C$11,本年変動率,"─── ")=0,"─── ",ROUND(AVERAGEIFS(本年変動率,用途区分,C$11,市町村名,$B143),3)*100)),"")</f>
        <v/>
      </c>
    </row>
    <row r="145" spans="1:55">
      <c r="A145" s="14" t="s">
        <v>1785</v>
      </c>
      <c r="B145" s="18"/>
      <c r="C145" s="19" t="s">
        <v>1603</v>
      </c>
      <c r="D145" s="20"/>
      <c r="E145" s="20"/>
      <c r="F145" s="20"/>
      <c r="G145" s="20"/>
      <c r="H145" s="20"/>
      <c r="I145" s="20"/>
      <c r="J145" s="20"/>
      <c r="K145" s="20"/>
      <c r="L145" s="20"/>
      <c r="M145" s="20"/>
      <c r="N145" s="20"/>
      <c r="O145" s="20"/>
      <c r="P145" s="20"/>
      <c r="Q145" s="20"/>
      <c r="R145" s="20"/>
      <c r="S145" s="20"/>
      <c r="T145" s="20"/>
      <c r="U145" s="20"/>
      <c r="V145" s="20"/>
      <c r="W145" s="20"/>
      <c r="X145" s="20"/>
      <c r="Y145" s="20"/>
      <c r="Z145" s="20">
        <v>0</v>
      </c>
      <c r="AA145" s="20">
        <v>0</v>
      </c>
      <c r="AB145" s="20">
        <v>-0.9</v>
      </c>
      <c r="AC145" s="20">
        <v>-0.9</v>
      </c>
      <c r="AD145" s="20">
        <v>-0.9</v>
      </c>
      <c r="AE145" s="20">
        <v>-1.3</v>
      </c>
      <c r="AF145" s="20"/>
      <c r="AG145" s="20">
        <v>-5</v>
      </c>
      <c r="AH145" s="20">
        <v>-5.2</v>
      </c>
      <c r="AI145" s="20">
        <v>-5.5</v>
      </c>
      <c r="AJ145" s="20">
        <v>-5</v>
      </c>
      <c r="AK145" s="20">
        <v>-4.5</v>
      </c>
      <c r="AL145" s="20">
        <v>-4.7</v>
      </c>
      <c r="AM145" s="20">
        <v>-4.9000000000000004</v>
      </c>
      <c r="AN145" s="20">
        <v>-4.2</v>
      </c>
      <c r="AO145" s="20">
        <v>-4.4000000000000004</v>
      </c>
      <c r="AP145" s="20">
        <v>-4.0999999999999996</v>
      </c>
      <c r="AQ145" s="20">
        <v>-2.7</v>
      </c>
      <c r="AR145" s="20">
        <v>-2.8</v>
      </c>
      <c r="AS145" s="20">
        <v>-2.8</v>
      </c>
      <c r="AT145" s="20">
        <v>-2.9</v>
      </c>
      <c r="AU145" s="20">
        <v>-2.4</v>
      </c>
      <c r="AV145" s="20">
        <v>-2.5</v>
      </c>
      <c r="AW145" s="20">
        <v>-2.5</v>
      </c>
      <c r="AX145" s="20">
        <v>-2.6</v>
      </c>
      <c r="AY145" s="20">
        <v>-1.3</v>
      </c>
      <c r="AZ145" s="20">
        <v>-0.7</v>
      </c>
      <c r="BA145" s="20">
        <v>-0.7</v>
      </c>
      <c r="BB145" s="20">
        <v>-0.7</v>
      </c>
      <c r="BC145" s="115" t="str">
        <f ca="1">IFERROR(IF(COUNTIFS(市町村名,$B143,用途区分,C$12)=0,"",IF(COUNTIFS(市町村名,$B143,用途区分,C$12)-COUNTIFS(市町村名,$B143,用途区分,C$12,本年変動率,"─── ")=0,"─── ",ROUND(AVERAGEIFS(本年変動率,用途区分,C$12,市町村名,$B143),3)*100)),"")</f>
        <v xml:space="preserve">─── </v>
      </c>
    </row>
    <row r="146" spans="1:55">
      <c r="A146" s="14" t="s">
        <v>1786</v>
      </c>
      <c r="B146" s="18"/>
      <c r="C146" s="19" t="s">
        <v>2253</v>
      </c>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115" t="str">
        <f>IFERROR(IF(COUNTIFS(市町村名,$B143,用途区分,C$13)=0,"",IF(COUNTIFS(市町村名,$B143,用途区分,C$13)-COUNTIFS(市町村名,$B143,用途区分,C$13,本年変動率,"─── ")=0,"─── ",ROUND(AVERAGEIFS(本年変動率,用途区分,C$13,市町村名,$B143),3)*100)),"")</f>
        <v/>
      </c>
    </row>
    <row r="147" spans="1:55">
      <c r="A147" s="14" t="s">
        <v>1787</v>
      </c>
      <c r="B147" s="18"/>
      <c r="C147" s="19" t="s">
        <v>1604</v>
      </c>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115" t="str">
        <f>IFERROR(IF(COUNTIFS(市町村名,$B143,用途区分,C$14)=0,"",IF(COUNTIFS(市町村名,$B143,用途区分,C$14)-COUNTIFS(市町村名,$B143,用途区分,C$14,本年変動率,"─── ")=0,"─── ",ROUND(AVERAGEIFS(本年変動率,用途区分,C$14,市町村名,$B143),3)*100)),"")</f>
        <v/>
      </c>
    </row>
    <row r="148" spans="1:55">
      <c r="A148" s="14" t="s">
        <v>1788</v>
      </c>
      <c r="B148" s="18"/>
      <c r="C148" s="19" t="s">
        <v>1642</v>
      </c>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115" t="str">
        <f>IFERROR(IF(COUNTIFS(市町村名,$B143,用途区分,C$15)=0,"",IF(COUNTIFS(市町村名,$B143,用途区分,C$15)-COUNTIFS(市町村名,$B143,用途区分,C$15,本年変動率,"─── ")=0,"─── ",ROUND(AVERAGEIFS(本年変動率,用途区分,C$15,市町村名,$B143),3)*100)),"")</f>
        <v/>
      </c>
    </row>
    <row r="149" spans="1:55">
      <c r="A149" s="14" t="s">
        <v>1789</v>
      </c>
      <c r="B149" s="21"/>
      <c r="C149" s="22" t="s">
        <v>1644</v>
      </c>
      <c r="D149" s="23"/>
      <c r="E149" s="23"/>
      <c r="F149" s="23"/>
      <c r="G149" s="23"/>
      <c r="H149" s="23"/>
      <c r="I149" s="23"/>
      <c r="J149" s="23"/>
      <c r="K149" s="23"/>
      <c r="L149" s="23"/>
      <c r="M149" s="23"/>
      <c r="N149" s="23"/>
      <c r="O149" s="23"/>
      <c r="P149" s="23"/>
      <c r="Q149" s="23"/>
      <c r="R149" s="23"/>
      <c r="S149" s="23"/>
      <c r="T149" s="23"/>
      <c r="U149" s="23"/>
      <c r="V149" s="23"/>
      <c r="W149" s="23"/>
      <c r="X149" s="23">
        <v>0</v>
      </c>
      <c r="Y149" s="23">
        <v>0</v>
      </c>
      <c r="Z149" s="23">
        <v>0</v>
      </c>
      <c r="AA149" s="23">
        <v>0</v>
      </c>
      <c r="AB149" s="23">
        <v>-0.3</v>
      </c>
      <c r="AC149" s="23">
        <v>-0.3</v>
      </c>
      <c r="AD149" s="23">
        <v>-0.3</v>
      </c>
      <c r="AE149" s="23">
        <v>-0.8</v>
      </c>
      <c r="AF149" s="23">
        <v>-0.8</v>
      </c>
      <c r="AG149" s="23">
        <v>-3.3</v>
      </c>
      <c r="AH149" s="23">
        <v>-3.4</v>
      </c>
      <c r="AI149" s="23">
        <v>-4</v>
      </c>
      <c r="AJ149" s="23">
        <v>-4.0999999999999996</v>
      </c>
      <c r="AK149" s="23">
        <v>-3.6</v>
      </c>
      <c r="AL149" s="23">
        <v>-3.7</v>
      </c>
      <c r="AM149" s="23">
        <v>-3.8</v>
      </c>
      <c r="AN149" s="23">
        <v>-3.7</v>
      </c>
      <c r="AO149" s="23">
        <v>-3.8</v>
      </c>
      <c r="AP149" s="23">
        <v>-3.3</v>
      </c>
      <c r="AQ149" s="23">
        <v>-2.4</v>
      </c>
      <c r="AR149" s="23">
        <v>-2.5</v>
      </c>
      <c r="AS149" s="23">
        <v>-2</v>
      </c>
      <c r="AT149" s="23">
        <v>-2</v>
      </c>
      <c r="AU149" s="23">
        <v>-1.9</v>
      </c>
      <c r="AV149" s="23">
        <v>-2</v>
      </c>
      <c r="AW149" s="23">
        <v>-2</v>
      </c>
      <c r="AX149" s="23">
        <v>-2</v>
      </c>
      <c r="AY149" s="23">
        <v>-1</v>
      </c>
      <c r="AZ149" s="23">
        <v>-0.8</v>
      </c>
      <c r="BA149" s="23">
        <v>-0.8</v>
      </c>
      <c r="BB149" s="23">
        <v>-0.8</v>
      </c>
      <c r="BC149" s="116" t="str">
        <f ca="1">IFERROR(IF(COUNTIFS(市町村名,$B143)=0,"",IF(COUNTIFS(市町村名,$B143)-COUNTIFS(市町村名,$B143,本年変動率,"─── ")=0,"─── ",ROUND(AVERAGEIFS(本年変動率,市町村名,$B143),3)*100)),"")</f>
        <v xml:space="preserve">─── </v>
      </c>
    </row>
    <row r="150" spans="1:55">
      <c r="A150" s="14" t="s">
        <v>1790</v>
      </c>
      <c r="B150" s="15" t="s">
        <v>1626</v>
      </c>
      <c r="C150" s="16" t="s">
        <v>1601</v>
      </c>
      <c r="D150" s="17"/>
      <c r="E150" s="17"/>
      <c r="F150" s="17"/>
      <c r="G150" s="17"/>
      <c r="H150" s="17"/>
      <c r="I150" s="17"/>
      <c r="J150" s="17"/>
      <c r="K150" s="17"/>
      <c r="L150" s="17"/>
      <c r="M150" s="17"/>
      <c r="N150" s="17"/>
      <c r="O150" s="17"/>
      <c r="P150" s="17"/>
      <c r="Q150" s="17"/>
      <c r="R150" s="17"/>
      <c r="S150" s="17"/>
      <c r="T150" s="17"/>
      <c r="U150" s="17"/>
      <c r="V150" s="17"/>
      <c r="W150" s="17"/>
      <c r="X150" s="17">
        <v>0</v>
      </c>
      <c r="Y150" s="17">
        <v>0</v>
      </c>
      <c r="Z150" s="17">
        <v>0</v>
      </c>
      <c r="AA150" s="17">
        <v>0</v>
      </c>
      <c r="AB150" s="17">
        <v>0</v>
      </c>
      <c r="AC150" s="17">
        <v>0</v>
      </c>
      <c r="AD150" s="17">
        <v>-0.5</v>
      </c>
      <c r="AE150" s="17">
        <v>-0.3</v>
      </c>
      <c r="AF150" s="17">
        <v>-1.2</v>
      </c>
      <c r="AG150" s="17">
        <v>-1</v>
      </c>
      <c r="AH150" s="17">
        <v>-3</v>
      </c>
      <c r="AI150" s="17">
        <v>-3.8</v>
      </c>
      <c r="AJ150" s="17">
        <v>-4.4000000000000004</v>
      </c>
      <c r="AK150" s="17">
        <v>-4</v>
      </c>
      <c r="AL150" s="17">
        <v>-4.2</v>
      </c>
      <c r="AM150" s="17">
        <v>-4.4000000000000004</v>
      </c>
      <c r="AN150" s="17">
        <v>-4.0999999999999996</v>
      </c>
      <c r="AO150" s="17">
        <v>-4.0999999999999996</v>
      </c>
      <c r="AP150" s="17">
        <v>-4</v>
      </c>
      <c r="AQ150" s="17">
        <v>-2.8</v>
      </c>
      <c r="AR150" s="17">
        <v>-2.8</v>
      </c>
      <c r="AS150" s="17">
        <v>-2.4</v>
      </c>
      <c r="AT150" s="17">
        <v>-2.2999999999999998</v>
      </c>
      <c r="AU150" s="17">
        <v>-2.1</v>
      </c>
      <c r="AV150" s="17">
        <v>-2.1</v>
      </c>
      <c r="AW150" s="17">
        <v>-2</v>
      </c>
      <c r="AX150" s="17">
        <v>-2</v>
      </c>
      <c r="AY150" s="17">
        <v>-2</v>
      </c>
      <c r="AZ150" s="17">
        <v>-1.2</v>
      </c>
      <c r="BA150" s="17">
        <v>-1</v>
      </c>
      <c r="BB150" s="17">
        <v>-0.8</v>
      </c>
      <c r="BC150" s="114" t="str">
        <f ca="1">IFERROR(IF(COUNTIFS(市町村名,$B150,用途区分,C$10)=0,"",IF(COUNTIFS(市町村名,$B150,用途区分,C$10)-COUNTIFS(市町村名,$B150,用途区分,C$10,本年変動率,"─── ")=0,"─── ",ROUND(AVERAGEIFS(本年変動率,用途区分,C$10,市町村名,$B150),3)*100)),"")</f>
        <v xml:space="preserve">─── </v>
      </c>
    </row>
    <row r="151" spans="1:55">
      <c r="A151" s="14" t="s">
        <v>1791</v>
      </c>
      <c r="B151" s="18">
        <v>4848</v>
      </c>
      <c r="C151" s="19" t="s">
        <v>1602</v>
      </c>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115" t="str">
        <f>IFERROR(IF(COUNTIFS(市町村名,$B150,用途区分,C$11)=0,"",IF(COUNTIFS(市町村名,$B150,用途区分,C$11)-COUNTIFS(市町村名,$B150,用途区分,C$11,本年変動率,"─── ")=0,"─── ",ROUND(AVERAGEIFS(本年変動率,用途区分,C$11,市町村名,$B150),3)*100)),"")</f>
        <v/>
      </c>
    </row>
    <row r="152" spans="1:55">
      <c r="A152" s="14" t="s">
        <v>1792</v>
      </c>
      <c r="B152" s="18"/>
      <c r="C152" s="19" t="s">
        <v>1603</v>
      </c>
      <c r="D152" s="20"/>
      <c r="E152" s="20"/>
      <c r="F152" s="20"/>
      <c r="G152" s="20"/>
      <c r="H152" s="20"/>
      <c r="I152" s="20"/>
      <c r="J152" s="20"/>
      <c r="K152" s="20"/>
      <c r="L152" s="20"/>
      <c r="M152" s="20"/>
      <c r="N152" s="20"/>
      <c r="O152" s="20"/>
      <c r="P152" s="20"/>
      <c r="Q152" s="20"/>
      <c r="R152" s="20"/>
      <c r="S152" s="20"/>
      <c r="T152" s="20"/>
      <c r="U152" s="20"/>
      <c r="V152" s="20"/>
      <c r="W152" s="20"/>
      <c r="X152" s="20"/>
      <c r="Y152" s="20">
        <v>-0.7</v>
      </c>
      <c r="Z152" s="20">
        <v>-0.4</v>
      </c>
      <c r="AA152" s="20">
        <v>-0.7</v>
      </c>
      <c r="AB152" s="20">
        <v>-1.1000000000000001</v>
      </c>
      <c r="AC152" s="20">
        <v>-1.1000000000000001</v>
      </c>
      <c r="AD152" s="20">
        <v>-1.5</v>
      </c>
      <c r="AE152" s="20">
        <v>-1.9</v>
      </c>
      <c r="AF152" s="20">
        <v>-2.2999999999999998</v>
      </c>
      <c r="AG152" s="20">
        <v>-2</v>
      </c>
      <c r="AH152" s="20">
        <v>-4</v>
      </c>
      <c r="AI152" s="20">
        <v>-4.5999999999999996</v>
      </c>
      <c r="AJ152" s="20">
        <v>-4.8</v>
      </c>
      <c r="AK152" s="20">
        <v>-4.5999999999999996</v>
      </c>
      <c r="AL152" s="20">
        <v>-3.9</v>
      </c>
      <c r="AM152" s="20">
        <v>-4</v>
      </c>
      <c r="AN152" s="20">
        <v>-3.7</v>
      </c>
      <c r="AO152" s="20">
        <v>-3.8</v>
      </c>
      <c r="AP152" s="20">
        <v>-3.4</v>
      </c>
      <c r="AQ152" s="20">
        <v>-2.2999999999999998</v>
      </c>
      <c r="AR152" s="20">
        <v>-2.4</v>
      </c>
      <c r="AS152" s="20">
        <v>-1.8</v>
      </c>
      <c r="AT152" s="20">
        <v>-2.5</v>
      </c>
      <c r="AU152" s="20">
        <v>-2.6</v>
      </c>
      <c r="AV152" s="20">
        <v>-2.6</v>
      </c>
      <c r="AW152" s="20">
        <v>-2.7</v>
      </c>
      <c r="AX152" s="20">
        <v>-2.8</v>
      </c>
      <c r="AY152" s="20">
        <v>-2.9</v>
      </c>
      <c r="AZ152" s="20">
        <v>-1.5</v>
      </c>
      <c r="BA152" s="20">
        <v>-1.5</v>
      </c>
      <c r="BB152" s="20">
        <v>-1.5</v>
      </c>
      <c r="BC152" s="115" t="str">
        <f ca="1">IFERROR(IF(COUNTIFS(市町村名,$B150,用途区分,C$12)=0,"",IF(COUNTIFS(市町村名,$B150,用途区分,C$12)-COUNTIFS(市町村名,$B150,用途区分,C$12,本年変動率,"─── ")=0,"─── ",ROUND(AVERAGEIFS(本年変動率,用途区分,C$12,市町村名,$B150),3)*100)),"")</f>
        <v xml:space="preserve">─── </v>
      </c>
    </row>
    <row r="153" spans="1:55">
      <c r="A153" s="14" t="s">
        <v>1793</v>
      </c>
      <c r="B153" s="18"/>
      <c r="C153" s="19" t="s">
        <v>2253</v>
      </c>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115" t="str">
        <f>IFERROR(IF(COUNTIFS(市町村名,$B150,用途区分,C$13)=0,"",IF(COUNTIFS(市町村名,$B150,用途区分,C$13)-COUNTIFS(市町村名,$B150,用途区分,C$13,本年変動率,"─── ")=0,"─── ",ROUND(AVERAGEIFS(本年変動率,用途区分,C$13,市町村名,$B150),3)*100)),"")</f>
        <v/>
      </c>
    </row>
    <row r="154" spans="1:55">
      <c r="A154" s="14" t="s">
        <v>1794</v>
      </c>
      <c r="B154" s="18"/>
      <c r="C154" s="19" t="s">
        <v>1604</v>
      </c>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115" t="str">
        <f>IFERROR(IF(COUNTIFS(市町村名,$B150,用途区分,C$14)=0,"",IF(COUNTIFS(市町村名,$B150,用途区分,C$14)-COUNTIFS(市町村名,$B150,用途区分,C$14,本年変動率,"─── ")=0,"─── ",ROUND(AVERAGEIFS(本年変動率,用途区分,C$14,市町村名,$B150),3)*100)),"")</f>
        <v/>
      </c>
    </row>
    <row r="155" spans="1:55">
      <c r="A155" s="14" t="s">
        <v>1795</v>
      </c>
      <c r="B155" s="18"/>
      <c r="C155" s="19" t="s">
        <v>1642</v>
      </c>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115" t="str">
        <f>IFERROR(IF(COUNTIFS(市町村名,$B150,用途区分,C$15)=0,"",IF(COUNTIFS(市町村名,$B150,用途区分,C$15)-COUNTIFS(市町村名,$B150,用途区分,C$15,本年変動率,"─── ")=0,"─── ",ROUND(AVERAGEIFS(本年変動率,用途区分,C$15,市町村名,$B150),3)*100)),"")</f>
        <v/>
      </c>
    </row>
    <row r="156" spans="1:55">
      <c r="A156" s="14" t="s">
        <v>1796</v>
      </c>
      <c r="B156" s="21"/>
      <c r="C156" s="22" t="s">
        <v>1644</v>
      </c>
      <c r="D156" s="23"/>
      <c r="E156" s="23"/>
      <c r="F156" s="23"/>
      <c r="G156" s="23"/>
      <c r="H156" s="23"/>
      <c r="I156" s="23"/>
      <c r="J156" s="23"/>
      <c r="K156" s="23"/>
      <c r="L156" s="23"/>
      <c r="M156" s="23"/>
      <c r="N156" s="23"/>
      <c r="O156" s="23"/>
      <c r="P156" s="23"/>
      <c r="Q156" s="23"/>
      <c r="R156" s="23"/>
      <c r="S156" s="23"/>
      <c r="T156" s="23"/>
      <c r="U156" s="23"/>
      <c r="V156" s="23"/>
      <c r="W156" s="23"/>
      <c r="X156" s="23">
        <v>0</v>
      </c>
      <c r="Y156" s="23">
        <v>-0.2</v>
      </c>
      <c r="Z156" s="23">
        <v>-0.1</v>
      </c>
      <c r="AA156" s="23">
        <v>-0.2</v>
      </c>
      <c r="AB156" s="23">
        <v>-0.4</v>
      </c>
      <c r="AC156" s="23">
        <v>-0.4</v>
      </c>
      <c r="AD156" s="23">
        <v>-0.8</v>
      </c>
      <c r="AE156" s="23">
        <v>-0.8</v>
      </c>
      <c r="AF156" s="23">
        <v>-1.6</v>
      </c>
      <c r="AG156" s="23">
        <v>-1.3</v>
      </c>
      <c r="AH156" s="23">
        <v>-3.3</v>
      </c>
      <c r="AI156" s="23">
        <v>-4</v>
      </c>
      <c r="AJ156" s="23">
        <v>-4.5</v>
      </c>
      <c r="AK156" s="23">
        <v>-4.2</v>
      </c>
      <c r="AL156" s="23">
        <v>-4.0999999999999996</v>
      </c>
      <c r="AM156" s="23">
        <v>-4.2</v>
      </c>
      <c r="AN156" s="23">
        <v>-4</v>
      </c>
      <c r="AO156" s="23">
        <v>-4</v>
      </c>
      <c r="AP156" s="23">
        <v>-3.8</v>
      </c>
      <c r="AQ156" s="23">
        <v>-2.6</v>
      </c>
      <c r="AR156" s="23">
        <v>-2.7</v>
      </c>
      <c r="AS156" s="23">
        <v>-2.2000000000000002</v>
      </c>
      <c r="AT156" s="23">
        <v>-2.4</v>
      </c>
      <c r="AU156" s="23">
        <v>-2.2999999999999998</v>
      </c>
      <c r="AV156" s="23">
        <v>-2.2000000000000002</v>
      </c>
      <c r="AW156" s="23">
        <v>-2.2000000000000002</v>
      </c>
      <c r="AX156" s="23">
        <v>-2.2000000000000002</v>
      </c>
      <c r="AY156" s="23">
        <v>-2.2999999999999998</v>
      </c>
      <c r="AZ156" s="23">
        <v>-1.3</v>
      </c>
      <c r="BA156" s="23">
        <v>-1.1000000000000001</v>
      </c>
      <c r="BB156" s="23">
        <v>-1</v>
      </c>
      <c r="BC156" s="116" t="str">
        <f ca="1">IFERROR(IF(COUNTIFS(市町村名,$B150)=0,"",IF(COUNTIFS(市町村名,$B150)-COUNTIFS(市町村名,$B150,本年変動率,"─── ")=0,"─── ",ROUND(AVERAGEIFS(本年変動率,市町村名,$B150),3)*100)),"")</f>
        <v xml:space="preserve">─── </v>
      </c>
    </row>
    <row r="157" spans="1:55">
      <c r="A157" s="14" t="s">
        <v>1797</v>
      </c>
      <c r="B157" s="15" t="s">
        <v>1798</v>
      </c>
      <c r="C157" s="16" t="s">
        <v>1601</v>
      </c>
      <c r="D157" s="17"/>
      <c r="E157" s="17"/>
      <c r="F157" s="17"/>
      <c r="G157" s="17"/>
      <c r="H157" s="17"/>
      <c r="I157" s="17"/>
      <c r="J157" s="17"/>
      <c r="K157" s="17"/>
      <c r="L157" s="17"/>
      <c r="M157" s="17"/>
      <c r="N157" s="17"/>
      <c r="O157" s="17"/>
      <c r="P157" s="17"/>
      <c r="Q157" s="17"/>
      <c r="R157" s="17"/>
      <c r="S157" s="17"/>
      <c r="T157" s="17"/>
      <c r="U157" s="17"/>
      <c r="V157" s="17"/>
      <c r="W157" s="17"/>
      <c r="X157" s="17">
        <v>0</v>
      </c>
      <c r="Y157" s="17">
        <v>0</v>
      </c>
      <c r="Z157" s="17">
        <v>0</v>
      </c>
      <c r="AA157" s="17">
        <v>0</v>
      </c>
      <c r="AB157" s="17">
        <v>0</v>
      </c>
      <c r="AC157" s="17">
        <v>0</v>
      </c>
      <c r="AD157" s="17">
        <v>0</v>
      </c>
      <c r="AE157" s="17">
        <v>-0.4</v>
      </c>
      <c r="AF157" s="17">
        <v>-1.2</v>
      </c>
      <c r="AG157" s="17">
        <v>-2</v>
      </c>
      <c r="AH157" s="17">
        <v>-2.6</v>
      </c>
      <c r="AI157" s="17">
        <v>-2.2999999999999998</v>
      </c>
      <c r="AJ157" s="17">
        <v>-2.6</v>
      </c>
      <c r="AK157" s="17">
        <v>-2.6</v>
      </c>
      <c r="AL157" s="17">
        <v>-2.7</v>
      </c>
      <c r="AM157" s="17">
        <v>-3.2</v>
      </c>
      <c r="AN157" s="17">
        <v>-2.8</v>
      </c>
      <c r="AO157" s="17">
        <v>-2.7</v>
      </c>
      <c r="AP157" s="17">
        <v>-2.8</v>
      </c>
      <c r="AQ157" s="17">
        <v>-2.6</v>
      </c>
      <c r="AR157" s="17">
        <v>-2.4</v>
      </c>
      <c r="AS157" s="17">
        <v>-2.2999999999999998</v>
      </c>
      <c r="AT157" s="17">
        <v>-2.1</v>
      </c>
      <c r="AU157" s="17">
        <v>-2.2000000000000002</v>
      </c>
      <c r="AV157" s="17">
        <v>-2.1</v>
      </c>
      <c r="AW157" s="17">
        <v>-2</v>
      </c>
      <c r="AX157" s="17">
        <v>-2</v>
      </c>
      <c r="AY157" s="17">
        <v>-1</v>
      </c>
      <c r="AZ157" s="17">
        <v>-1</v>
      </c>
      <c r="BA157" s="17">
        <v>-0.8</v>
      </c>
      <c r="BB157" s="17">
        <v>-0.7</v>
      </c>
      <c r="BC157" s="114" t="str">
        <f ca="1">IFERROR(IF(COUNTIFS(市町村名,$B157,用途区分,C$10)=0,"",IF(COUNTIFS(市町村名,$B157,用途区分,C$10)-COUNTIFS(市町村名,$B157,用途区分,C$10,本年変動率,"─── ")=0,"─── ",ROUND(AVERAGEIFS(本年変動率,用途区分,C$10,市町村名,$B157),3)*100)),"")</f>
        <v xml:space="preserve">─── </v>
      </c>
    </row>
    <row r="158" spans="1:55">
      <c r="A158" s="14" t="s">
        <v>1799</v>
      </c>
      <c r="B158" s="18">
        <v>7607</v>
      </c>
      <c r="C158" s="19" t="s">
        <v>1602</v>
      </c>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115" t="str">
        <f>IFERROR(IF(COUNTIFS(市町村名,$B157,用途区分,C$11)=0,"",IF(COUNTIFS(市町村名,$B157,用途区分,C$11)-COUNTIFS(市町村名,$B157,用途区分,C$11,本年変動率,"─── ")=0,"─── ",ROUND(AVERAGEIFS(本年変動率,用途区分,C$11,市町村名,$B157),3)*100)),"")</f>
        <v/>
      </c>
    </row>
    <row r="159" spans="1:55">
      <c r="A159" s="14" t="s">
        <v>1800</v>
      </c>
      <c r="B159" s="18"/>
      <c r="C159" s="19" t="s">
        <v>1603</v>
      </c>
      <c r="D159" s="20"/>
      <c r="E159" s="20"/>
      <c r="F159" s="20"/>
      <c r="G159" s="20"/>
      <c r="H159" s="20"/>
      <c r="I159" s="20"/>
      <c r="J159" s="20"/>
      <c r="K159" s="20"/>
      <c r="L159" s="20"/>
      <c r="M159" s="20"/>
      <c r="N159" s="20"/>
      <c r="O159" s="20"/>
      <c r="P159" s="20"/>
      <c r="Q159" s="20"/>
      <c r="R159" s="20"/>
      <c r="S159" s="20"/>
      <c r="T159" s="20"/>
      <c r="U159" s="20"/>
      <c r="V159" s="20"/>
      <c r="W159" s="20"/>
      <c r="X159" s="20"/>
      <c r="Y159" s="20">
        <v>-0.3</v>
      </c>
      <c r="Z159" s="20">
        <v>-0.6</v>
      </c>
      <c r="AA159" s="20">
        <v>-0.9</v>
      </c>
      <c r="AB159" s="20">
        <v>-2.2000000000000002</v>
      </c>
      <c r="AC159" s="20">
        <v>-2.2999999999999998</v>
      </c>
      <c r="AD159" s="20">
        <v>-1.7</v>
      </c>
      <c r="AE159" s="20">
        <v>-1.7</v>
      </c>
      <c r="AF159" s="20">
        <v>-2.1</v>
      </c>
      <c r="AG159" s="20">
        <v>-3.2</v>
      </c>
      <c r="AH159" s="20">
        <v>-3.6</v>
      </c>
      <c r="AI159" s="20"/>
      <c r="AJ159" s="20">
        <v>-4.7</v>
      </c>
      <c r="AK159" s="20">
        <v>-3.7</v>
      </c>
      <c r="AL159" s="20">
        <v>-4.3</v>
      </c>
      <c r="AM159" s="20">
        <v>-4.9000000000000004</v>
      </c>
      <c r="AN159" s="20">
        <v>-4.2</v>
      </c>
      <c r="AO159" s="20">
        <v>-4.4000000000000004</v>
      </c>
      <c r="AP159" s="20">
        <v>-4.5999999999999996</v>
      </c>
      <c r="AQ159" s="20">
        <v>-2.7</v>
      </c>
      <c r="AR159" s="20">
        <v>-2.8</v>
      </c>
      <c r="AS159" s="20">
        <v>-2.9</v>
      </c>
      <c r="AT159" s="20">
        <v>-2.9</v>
      </c>
      <c r="AU159" s="20"/>
      <c r="AV159" s="20">
        <v>-2.4</v>
      </c>
      <c r="AW159" s="20">
        <v>-2.4</v>
      </c>
      <c r="AX159" s="20">
        <v>-2.5</v>
      </c>
      <c r="AY159" s="20">
        <v>-1.9</v>
      </c>
      <c r="AZ159" s="20">
        <v>-1.3</v>
      </c>
      <c r="BA159" s="20">
        <v>-1.3</v>
      </c>
      <c r="BB159" s="20">
        <v>-0.7</v>
      </c>
      <c r="BC159" s="115" t="str">
        <f ca="1">IFERROR(IF(COUNTIFS(市町村名,$B157,用途区分,C$12)=0,"",IF(COUNTIFS(市町村名,$B157,用途区分,C$12)-COUNTIFS(市町村名,$B157,用途区分,C$12,本年変動率,"─── ")=0,"─── ",ROUND(AVERAGEIFS(本年変動率,用途区分,C$12,市町村名,$B157),3)*100)),"")</f>
        <v xml:space="preserve">─── </v>
      </c>
    </row>
    <row r="160" spans="1:55">
      <c r="A160" s="14" t="s">
        <v>1801</v>
      </c>
      <c r="B160" s="18"/>
      <c r="C160" s="19" t="s">
        <v>2253</v>
      </c>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115" t="str">
        <f>IFERROR(IF(COUNTIFS(市町村名,$B157,用途区分,C$13)=0,"",IF(COUNTIFS(市町村名,$B157,用途区分,C$13)-COUNTIFS(市町村名,$B157,用途区分,C$13,本年変動率,"─── ")=0,"─── ",ROUND(AVERAGEIFS(本年変動率,用途区分,C$13,市町村名,$B157),3)*100)),"")</f>
        <v/>
      </c>
    </row>
    <row r="161" spans="1:55">
      <c r="A161" s="14" t="s">
        <v>1802</v>
      </c>
      <c r="B161" s="18"/>
      <c r="C161" s="19" t="s">
        <v>1604</v>
      </c>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115" t="str">
        <f>IFERROR(IF(COUNTIFS(市町村名,$B157,用途区分,C$14)=0,"",IF(COUNTIFS(市町村名,$B157,用途区分,C$14)-COUNTIFS(市町村名,$B157,用途区分,C$14,本年変動率,"─── ")=0,"─── ",ROUND(AVERAGEIFS(本年変動率,用途区分,C$14,市町村名,$B157),3)*100)),"")</f>
        <v/>
      </c>
    </row>
    <row r="162" spans="1:55">
      <c r="A162" s="14" t="s">
        <v>1803</v>
      </c>
      <c r="B162" s="18"/>
      <c r="C162" s="19" t="s">
        <v>1642</v>
      </c>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115" t="str">
        <f>IFERROR(IF(COUNTIFS(市町村名,$B157,用途区分,C$15)=0,"",IF(COUNTIFS(市町村名,$B157,用途区分,C$15)-COUNTIFS(市町村名,$B157,用途区分,C$15,本年変動率,"─── ")=0,"─── ",ROUND(AVERAGEIFS(本年変動率,用途区分,C$15,市町村名,$B157),3)*100)),"")</f>
        <v/>
      </c>
    </row>
    <row r="163" spans="1:55">
      <c r="A163" s="14" t="s">
        <v>1804</v>
      </c>
      <c r="B163" s="21"/>
      <c r="C163" s="22" t="s">
        <v>1644</v>
      </c>
      <c r="D163" s="23"/>
      <c r="E163" s="23"/>
      <c r="F163" s="23"/>
      <c r="G163" s="23"/>
      <c r="H163" s="23"/>
      <c r="I163" s="23"/>
      <c r="J163" s="23"/>
      <c r="K163" s="23"/>
      <c r="L163" s="23"/>
      <c r="M163" s="23"/>
      <c r="N163" s="23"/>
      <c r="O163" s="23"/>
      <c r="P163" s="23"/>
      <c r="Q163" s="23"/>
      <c r="R163" s="23"/>
      <c r="S163" s="23"/>
      <c r="T163" s="23"/>
      <c r="U163" s="23"/>
      <c r="V163" s="23"/>
      <c r="W163" s="23"/>
      <c r="X163" s="23">
        <v>0</v>
      </c>
      <c r="Y163" s="23">
        <v>-0.1</v>
      </c>
      <c r="Z163" s="23">
        <v>-0.2</v>
      </c>
      <c r="AA163" s="23">
        <v>-0.3</v>
      </c>
      <c r="AB163" s="23">
        <v>-0.7</v>
      </c>
      <c r="AC163" s="23">
        <v>-0.8</v>
      </c>
      <c r="AD163" s="23">
        <v>-0.6</v>
      </c>
      <c r="AE163" s="23">
        <v>-0.8</v>
      </c>
      <c r="AF163" s="23">
        <v>-1.5</v>
      </c>
      <c r="AG163" s="23">
        <v>-2.4</v>
      </c>
      <c r="AH163" s="23">
        <v>-3.1</v>
      </c>
      <c r="AI163" s="23">
        <v>-2.2999999999999998</v>
      </c>
      <c r="AJ163" s="23">
        <v>-3.3</v>
      </c>
      <c r="AK163" s="23">
        <v>-3</v>
      </c>
      <c r="AL163" s="23">
        <v>-3.2</v>
      </c>
      <c r="AM163" s="23">
        <v>-3.7</v>
      </c>
      <c r="AN163" s="23">
        <v>-3.2</v>
      </c>
      <c r="AO163" s="23">
        <v>-3.2</v>
      </c>
      <c r="AP163" s="23">
        <v>-3.4</v>
      </c>
      <c r="AQ163" s="23">
        <v>-2.6</v>
      </c>
      <c r="AR163" s="23">
        <v>-2.5</v>
      </c>
      <c r="AS163" s="23">
        <v>-2.5</v>
      </c>
      <c r="AT163" s="23">
        <v>-2.2999999999999998</v>
      </c>
      <c r="AU163" s="23">
        <v>-2.2000000000000002</v>
      </c>
      <c r="AV163" s="23">
        <v>-2.2000000000000002</v>
      </c>
      <c r="AW163" s="23">
        <v>-2.1</v>
      </c>
      <c r="AX163" s="23">
        <v>-2.2000000000000002</v>
      </c>
      <c r="AY163" s="23">
        <v>-1.3</v>
      </c>
      <c r="AZ163" s="23">
        <v>-1.1000000000000001</v>
      </c>
      <c r="BA163" s="23">
        <v>-0.9</v>
      </c>
      <c r="BB163" s="23">
        <v>-0.7</v>
      </c>
      <c r="BC163" s="116" t="str">
        <f ca="1">IFERROR(IF(COUNTIFS(市町村名,$B157)=0,"",IF(COUNTIFS(市町村名,$B157)-COUNTIFS(市町村名,$B157,本年変動率,"─── ")=0,"─── ",ROUND(AVERAGEIFS(本年変動率,市町村名,$B157),3)*100)),"")</f>
        <v xml:space="preserve">─── </v>
      </c>
    </row>
    <row r="164" spans="1:55">
      <c r="A164" s="14" t="s">
        <v>1805</v>
      </c>
      <c r="B164" s="15" t="s">
        <v>1806</v>
      </c>
      <c r="C164" s="16" t="s">
        <v>1601</v>
      </c>
      <c r="D164" s="17"/>
      <c r="E164" s="17"/>
      <c r="F164" s="17"/>
      <c r="G164" s="17"/>
      <c r="H164" s="17"/>
      <c r="I164" s="17"/>
      <c r="J164" s="17"/>
      <c r="K164" s="17"/>
      <c r="L164" s="17"/>
      <c r="M164" s="17"/>
      <c r="N164" s="17"/>
      <c r="O164" s="17"/>
      <c r="P164" s="17"/>
      <c r="Q164" s="17"/>
      <c r="R164" s="17"/>
      <c r="S164" s="17"/>
      <c r="T164" s="17"/>
      <c r="U164" s="17"/>
      <c r="V164" s="17"/>
      <c r="W164" s="17"/>
      <c r="X164" s="17">
        <v>0.4</v>
      </c>
      <c r="Y164" s="17">
        <v>0</v>
      </c>
      <c r="Z164" s="17">
        <v>0</v>
      </c>
      <c r="AA164" s="17">
        <v>0</v>
      </c>
      <c r="AB164" s="17">
        <v>0</v>
      </c>
      <c r="AC164" s="17">
        <v>0</v>
      </c>
      <c r="AD164" s="17">
        <v>0</v>
      </c>
      <c r="AE164" s="17">
        <v>-0.9</v>
      </c>
      <c r="AF164" s="17">
        <v>-2.5</v>
      </c>
      <c r="AG164" s="17">
        <v>-3.5</v>
      </c>
      <c r="AH164" s="17">
        <v>-3.6</v>
      </c>
      <c r="AI164" s="17">
        <v>-4.4000000000000004</v>
      </c>
      <c r="AJ164" s="17">
        <v>-4.0999999999999996</v>
      </c>
      <c r="AK164" s="17">
        <v>-3.2</v>
      </c>
      <c r="AL164" s="17">
        <v>-3.4</v>
      </c>
      <c r="AM164" s="17">
        <v>-3.6</v>
      </c>
      <c r="AN164" s="17">
        <v>-3.3</v>
      </c>
      <c r="AO164" s="17">
        <v>-3.2</v>
      </c>
      <c r="AP164" s="17">
        <v>-3.2</v>
      </c>
      <c r="AQ164" s="17">
        <v>-2.5</v>
      </c>
      <c r="AR164" s="17">
        <v>-2.2999999999999998</v>
      </c>
      <c r="AS164" s="17">
        <v>-2.2000000000000002</v>
      </c>
      <c r="AT164" s="17">
        <v>-2.1</v>
      </c>
      <c r="AU164" s="17">
        <v>-2.2000000000000002</v>
      </c>
      <c r="AV164" s="17">
        <v>-2.2000000000000002</v>
      </c>
      <c r="AW164" s="17">
        <v>-2.2000000000000002</v>
      </c>
      <c r="AX164" s="17">
        <v>-2.2999999999999998</v>
      </c>
      <c r="AY164" s="17">
        <v>-1.8</v>
      </c>
      <c r="AZ164" s="17">
        <v>-1.2</v>
      </c>
      <c r="BA164" s="17">
        <v>-1.1000000000000001</v>
      </c>
      <c r="BB164" s="17">
        <v>-1</v>
      </c>
      <c r="BC164" s="114" t="str">
        <f ca="1">IFERROR(IF(COUNTIFS(市町村名,$B164,用途区分,C$10)=0,"",IF(COUNTIFS(市町村名,$B164,用途区分,C$10)-COUNTIFS(市町村名,$B164,用途区分,C$10,本年変動率,"─── ")=0,"─── ",ROUND(AVERAGEIFS(本年変動率,用途区分,C$10,市町村名,$B164),3)*100)),"")</f>
        <v xml:space="preserve">─── </v>
      </c>
    </row>
    <row r="165" spans="1:55">
      <c r="A165" s="14" t="s">
        <v>1807</v>
      </c>
      <c r="B165" s="18">
        <v>6651</v>
      </c>
      <c r="C165" s="19" t="s">
        <v>1602</v>
      </c>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115" t="str">
        <f>IFERROR(IF(COUNTIFS(市町村名,$B164,用途区分,C$11)=0,"",IF(COUNTIFS(市町村名,$B164,用途区分,C$11)-COUNTIFS(市町村名,$B164,用途区分,C$11,本年変動率,"─── ")=0,"─── ",ROUND(AVERAGEIFS(本年変動率,用途区分,C$11,市町村名,$B164),3)*100)),"")</f>
        <v/>
      </c>
    </row>
    <row r="166" spans="1:55">
      <c r="A166" s="14" t="s">
        <v>1808</v>
      </c>
      <c r="B166" s="18"/>
      <c r="C166" s="19" t="s">
        <v>1603</v>
      </c>
      <c r="D166" s="20"/>
      <c r="E166" s="20"/>
      <c r="F166" s="20"/>
      <c r="G166" s="20"/>
      <c r="H166" s="20"/>
      <c r="I166" s="20"/>
      <c r="J166" s="20"/>
      <c r="K166" s="20"/>
      <c r="L166" s="20"/>
      <c r="M166" s="20"/>
      <c r="N166" s="20"/>
      <c r="O166" s="20"/>
      <c r="P166" s="20"/>
      <c r="Q166" s="20"/>
      <c r="R166" s="20"/>
      <c r="S166" s="20"/>
      <c r="T166" s="20"/>
      <c r="U166" s="20"/>
      <c r="V166" s="20"/>
      <c r="W166" s="20"/>
      <c r="X166" s="20"/>
      <c r="Y166" s="20">
        <v>-0.9</v>
      </c>
      <c r="Z166" s="20">
        <v>-0.9</v>
      </c>
      <c r="AA166" s="20">
        <v>-0.9</v>
      </c>
      <c r="AB166" s="20">
        <v>-1.2</v>
      </c>
      <c r="AC166" s="20">
        <v>-1.3</v>
      </c>
      <c r="AD166" s="20">
        <v>-1</v>
      </c>
      <c r="AE166" s="20">
        <v>-2.2999999999999998</v>
      </c>
      <c r="AF166" s="20">
        <v>-3.3</v>
      </c>
      <c r="AG166" s="20">
        <v>-3.4</v>
      </c>
      <c r="AH166" s="20">
        <v>-4.5999999999999996</v>
      </c>
      <c r="AI166" s="20">
        <v>-5.2</v>
      </c>
      <c r="AJ166" s="20">
        <v>-5.0999999999999996</v>
      </c>
      <c r="AK166" s="20">
        <v>-4.9000000000000004</v>
      </c>
      <c r="AL166" s="20">
        <v>-5.2</v>
      </c>
      <c r="AM166" s="20"/>
      <c r="AN166" s="20">
        <v>-3.9</v>
      </c>
      <c r="AO166" s="20">
        <v>-4</v>
      </c>
      <c r="AP166" s="20">
        <v>-3</v>
      </c>
      <c r="AQ166" s="20">
        <v>-2.5</v>
      </c>
      <c r="AR166" s="20">
        <v>-2.5</v>
      </c>
      <c r="AS166" s="20">
        <v>-2.6</v>
      </c>
      <c r="AT166" s="20">
        <v>-2.7</v>
      </c>
      <c r="AU166" s="20">
        <v>-2.7</v>
      </c>
      <c r="AV166" s="20">
        <v>-2.8</v>
      </c>
      <c r="AW166" s="20">
        <v>-2.9</v>
      </c>
      <c r="AX166" s="20">
        <v>-3</v>
      </c>
      <c r="AY166" s="20">
        <v>-2.2999999999999998</v>
      </c>
      <c r="AZ166" s="20">
        <v>-0.8</v>
      </c>
      <c r="BA166" s="20">
        <v>-0.8</v>
      </c>
      <c r="BB166" s="20">
        <v>-0.8</v>
      </c>
      <c r="BC166" s="115" t="str">
        <f ca="1">IFERROR(IF(COUNTIFS(市町村名,$B164,用途区分,C$12)=0,"",IF(COUNTIFS(市町村名,$B164,用途区分,C$12)-COUNTIFS(市町村名,$B164,用途区分,C$12,本年変動率,"─── ")=0,"─── ",ROUND(AVERAGEIFS(本年変動率,用途区分,C$12,市町村名,$B164),3)*100)),"")</f>
        <v xml:space="preserve">─── </v>
      </c>
    </row>
    <row r="167" spans="1:55">
      <c r="A167" s="14" t="s">
        <v>1809</v>
      </c>
      <c r="B167" s="18"/>
      <c r="C167" s="19" t="s">
        <v>2253</v>
      </c>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115" t="str">
        <f>IFERROR(IF(COUNTIFS(市町村名,$B164,用途区分,C$13)=0,"",IF(COUNTIFS(市町村名,$B164,用途区分,C$13)-COUNTIFS(市町村名,$B164,用途区分,C$13,本年変動率,"─── ")=0,"─── ",ROUND(AVERAGEIFS(本年変動率,用途区分,C$13,市町村名,$B164),3)*100)),"")</f>
        <v/>
      </c>
    </row>
    <row r="168" spans="1:55">
      <c r="A168" s="14" t="s">
        <v>1810</v>
      </c>
      <c r="B168" s="18"/>
      <c r="C168" s="19" t="s">
        <v>1604</v>
      </c>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115" t="str">
        <f>IFERROR(IF(COUNTIFS(市町村名,$B164,用途区分,C$14)=0,"",IF(COUNTIFS(市町村名,$B164,用途区分,C$14)-COUNTIFS(市町村名,$B164,用途区分,C$14,本年変動率,"─── ")=0,"─── ",ROUND(AVERAGEIFS(本年変動率,用途区分,C$14,市町村名,$B164),3)*100)),"")</f>
        <v/>
      </c>
    </row>
    <row r="169" spans="1:55">
      <c r="A169" s="14" t="s">
        <v>1811</v>
      </c>
      <c r="B169" s="18"/>
      <c r="C169" s="19" t="s">
        <v>1642</v>
      </c>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115" t="str">
        <f>IFERROR(IF(COUNTIFS(市町村名,$B164,用途区分,C$15)=0,"",IF(COUNTIFS(市町村名,$B164,用途区分,C$15)-COUNTIFS(市町村名,$B164,用途区分,C$15,本年変動率,"─── ")=0,"─── ",ROUND(AVERAGEIFS(本年変動率,用途区分,C$15,市町村名,$B164),3)*100)),"")</f>
        <v/>
      </c>
    </row>
    <row r="170" spans="1:55">
      <c r="A170" s="14" t="s">
        <v>1812</v>
      </c>
      <c r="B170" s="21"/>
      <c r="C170" s="22" t="s">
        <v>1644</v>
      </c>
      <c r="D170" s="23"/>
      <c r="E170" s="23"/>
      <c r="F170" s="23"/>
      <c r="G170" s="23"/>
      <c r="H170" s="23"/>
      <c r="I170" s="23"/>
      <c r="J170" s="23"/>
      <c r="K170" s="23"/>
      <c r="L170" s="23"/>
      <c r="M170" s="23"/>
      <c r="N170" s="23"/>
      <c r="O170" s="23"/>
      <c r="P170" s="23"/>
      <c r="Q170" s="23"/>
      <c r="R170" s="23"/>
      <c r="S170" s="23"/>
      <c r="T170" s="23"/>
      <c r="U170" s="23"/>
      <c r="V170" s="23"/>
      <c r="W170" s="23"/>
      <c r="X170" s="23">
        <v>0.4</v>
      </c>
      <c r="Y170" s="23">
        <v>-0.3</v>
      </c>
      <c r="Z170" s="23">
        <v>-0.3</v>
      </c>
      <c r="AA170" s="23">
        <v>-0.3</v>
      </c>
      <c r="AB170" s="23">
        <v>-0.6</v>
      </c>
      <c r="AC170" s="23">
        <v>-0.4</v>
      </c>
      <c r="AD170" s="23">
        <v>-0.3</v>
      </c>
      <c r="AE170" s="23">
        <v>-1.3</v>
      </c>
      <c r="AF170" s="23">
        <v>-2.8</v>
      </c>
      <c r="AG170" s="23">
        <v>-3.4</v>
      </c>
      <c r="AH170" s="23">
        <v>-3.9</v>
      </c>
      <c r="AI170" s="23">
        <v>-4.7</v>
      </c>
      <c r="AJ170" s="23">
        <v>-4.4000000000000004</v>
      </c>
      <c r="AK170" s="23">
        <v>-3.8</v>
      </c>
      <c r="AL170" s="23">
        <v>-4</v>
      </c>
      <c r="AM170" s="23">
        <v>-3.6</v>
      </c>
      <c r="AN170" s="23">
        <v>-3.5</v>
      </c>
      <c r="AO170" s="23">
        <v>-3.5</v>
      </c>
      <c r="AP170" s="23">
        <v>-3.1</v>
      </c>
      <c r="AQ170" s="23">
        <v>-2.5</v>
      </c>
      <c r="AR170" s="23">
        <v>-2.2999999999999998</v>
      </c>
      <c r="AS170" s="23">
        <v>-2.2999999999999998</v>
      </c>
      <c r="AT170" s="23">
        <v>-2.2999999999999998</v>
      </c>
      <c r="AU170" s="23">
        <v>-2.2999999999999998</v>
      </c>
      <c r="AV170" s="23">
        <v>-2.4</v>
      </c>
      <c r="AW170" s="23">
        <v>-2.4</v>
      </c>
      <c r="AX170" s="23">
        <v>-2.5</v>
      </c>
      <c r="AY170" s="23">
        <v>-2</v>
      </c>
      <c r="AZ170" s="23">
        <v>-1</v>
      </c>
      <c r="BA170" s="23">
        <v>-1</v>
      </c>
      <c r="BB170" s="23">
        <v>-0.9</v>
      </c>
      <c r="BC170" s="116" t="str">
        <f ca="1">IFERROR(IF(COUNTIFS(市町村名,$B164)=0,"",IF(COUNTIFS(市町村名,$B164)-COUNTIFS(市町村名,$B164,本年変動率,"─── ")=0,"─── ",ROUND(AVERAGEIFS(本年変動率,市町村名,$B164),3)*100)),"")</f>
        <v xml:space="preserve">─── </v>
      </c>
    </row>
    <row r="171" spans="1:55">
      <c r="A171" s="14" t="s">
        <v>1813</v>
      </c>
      <c r="B171" s="15" t="s">
        <v>1814</v>
      </c>
      <c r="C171" s="16" t="s">
        <v>1601</v>
      </c>
      <c r="D171" s="17"/>
      <c r="E171" s="17"/>
      <c r="F171" s="17"/>
      <c r="G171" s="17"/>
      <c r="H171" s="17"/>
      <c r="I171" s="17"/>
      <c r="J171" s="17"/>
      <c r="K171" s="17"/>
      <c r="L171" s="17"/>
      <c r="M171" s="17"/>
      <c r="N171" s="17"/>
      <c r="O171" s="17"/>
      <c r="P171" s="17"/>
      <c r="Q171" s="17"/>
      <c r="R171" s="17"/>
      <c r="S171" s="17"/>
      <c r="T171" s="17"/>
      <c r="U171" s="17"/>
      <c r="V171" s="17"/>
      <c r="W171" s="17"/>
      <c r="X171" s="17">
        <v>1.7</v>
      </c>
      <c r="Y171" s="17">
        <v>0.8</v>
      </c>
      <c r="Z171" s="17">
        <v>0.8</v>
      </c>
      <c r="AA171" s="17">
        <v>3</v>
      </c>
      <c r="AB171" s="17">
        <v>0.7</v>
      </c>
      <c r="AC171" s="17">
        <v>0.7</v>
      </c>
      <c r="AD171" s="17">
        <v>0.4</v>
      </c>
      <c r="AE171" s="17">
        <v>0</v>
      </c>
      <c r="AF171" s="17">
        <v>-0.3</v>
      </c>
      <c r="AG171" s="17">
        <v>-1.7</v>
      </c>
      <c r="AH171" s="17">
        <v>-2.2000000000000002</v>
      </c>
      <c r="AI171" s="17">
        <v>-3.2</v>
      </c>
      <c r="AJ171" s="17">
        <v>-2.7</v>
      </c>
      <c r="AK171" s="17">
        <v>-2.1</v>
      </c>
      <c r="AL171" s="17">
        <v>-2.2000000000000002</v>
      </c>
      <c r="AM171" s="17">
        <v>-2.4</v>
      </c>
      <c r="AN171" s="17">
        <v>-2.6</v>
      </c>
      <c r="AO171" s="17">
        <v>-3.6</v>
      </c>
      <c r="AP171" s="17">
        <v>-2.6</v>
      </c>
      <c r="AQ171" s="17">
        <v>-1.4</v>
      </c>
      <c r="AR171" s="17">
        <v>-0.8</v>
      </c>
      <c r="AS171" s="17">
        <v>-0.5</v>
      </c>
      <c r="AT171" s="17">
        <v>-0.3</v>
      </c>
      <c r="AU171" s="17">
        <v>-0.3</v>
      </c>
      <c r="AV171" s="17">
        <v>-0.3</v>
      </c>
      <c r="AW171" s="17">
        <v>-0.3</v>
      </c>
      <c r="AX171" s="17">
        <v>-0.3</v>
      </c>
      <c r="AY171" s="17">
        <v>0</v>
      </c>
      <c r="AZ171" s="17">
        <v>0</v>
      </c>
      <c r="BA171" s="17">
        <v>0</v>
      </c>
      <c r="BB171" s="17">
        <v>0</v>
      </c>
      <c r="BC171" s="114" t="str">
        <f ca="1">IFERROR(IF(COUNTIFS(市町村名,$B171,用途区分,C$10)=0,"",IF(COUNTIFS(市町村名,$B171,用途区分,C$10)-COUNTIFS(市町村名,$B171,用途区分,C$10,本年変動率,"─── ")=0,"─── ",ROUND(AVERAGEIFS(本年変動率,用途区分,C$10,市町村名,$B171),3)*100)),"")</f>
        <v xml:space="preserve">─── </v>
      </c>
    </row>
    <row r="172" spans="1:55">
      <c r="A172" s="14" t="s">
        <v>1815</v>
      </c>
      <c r="B172" s="18">
        <v>21681</v>
      </c>
      <c r="C172" s="19" t="s">
        <v>1602</v>
      </c>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115" t="str">
        <f>IFERROR(IF(COUNTIFS(市町村名,$B171,用途区分,C$11)=0,"",IF(COUNTIFS(市町村名,$B171,用途区分,C$11)-COUNTIFS(市町村名,$B171,用途区分,C$11,本年変動率,"─── ")=0,"─── ",ROUND(AVERAGEIFS(本年変動率,用途区分,C$11,市町村名,$B171),3)*100)),"")</f>
        <v/>
      </c>
    </row>
    <row r="173" spans="1:55">
      <c r="A173" s="14" t="s">
        <v>1816</v>
      </c>
      <c r="B173" s="18"/>
      <c r="C173" s="19" t="s">
        <v>1603</v>
      </c>
      <c r="D173" s="20"/>
      <c r="E173" s="20"/>
      <c r="F173" s="20"/>
      <c r="G173" s="20"/>
      <c r="H173" s="20"/>
      <c r="I173" s="20"/>
      <c r="J173" s="20"/>
      <c r="K173" s="20"/>
      <c r="L173" s="20"/>
      <c r="M173" s="20"/>
      <c r="N173" s="20"/>
      <c r="O173" s="20"/>
      <c r="P173" s="20"/>
      <c r="Q173" s="20"/>
      <c r="R173" s="20"/>
      <c r="S173" s="20"/>
      <c r="T173" s="20"/>
      <c r="U173" s="20"/>
      <c r="V173" s="20"/>
      <c r="W173" s="20"/>
      <c r="X173" s="20"/>
      <c r="Y173" s="20">
        <v>-0.8</v>
      </c>
      <c r="Z173" s="20">
        <v>-0.3</v>
      </c>
      <c r="AA173" s="20">
        <v>0</v>
      </c>
      <c r="AB173" s="20">
        <v>-1.2</v>
      </c>
      <c r="AC173" s="20">
        <v>-2.7</v>
      </c>
      <c r="AD173" s="20">
        <v>-1.9</v>
      </c>
      <c r="AE173" s="20">
        <v>-3.2</v>
      </c>
      <c r="AF173" s="20">
        <v>-4.5999999999999996</v>
      </c>
      <c r="AG173" s="20">
        <v>-4.8</v>
      </c>
      <c r="AH173" s="20">
        <v>-5.3</v>
      </c>
      <c r="AI173" s="20">
        <v>-6.2</v>
      </c>
      <c r="AJ173" s="20">
        <v>-5.3</v>
      </c>
      <c r="AK173" s="20">
        <v>-5.0999999999999996</v>
      </c>
      <c r="AL173" s="20">
        <v>-5.4</v>
      </c>
      <c r="AM173" s="20">
        <v>-5.7</v>
      </c>
      <c r="AN173" s="20">
        <v>-5.7</v>
      </c>
      <c r="AO173" s="20">
        <v>-5.8</v>
      </c>
      <c r="AP173" s="20">
        <v>-5.0999999999999996</v>
      </c>
      <c r="AQ173" s="20">
        <v>-4.0999999999999996</v>
      </c>
      <c r="AR173" s="20">
        <v>-2.8</v>
      </c>
      <c r="AS173" s="20">
        <v>-2.2000000000000002</v>
      </c>
      <c r="AT173" s="20">
        <v>-1.9</v>
      </c>
      <c r="AU173" s="20">
        <v>-1.9</v>
      </c>
      <c r="AV173" s="20">
        <v>-1.9</v>
      </c>
      <c r="AW173" s="20">
        <v>-1.2</v>
      </c>
      <c r="AX173" s="20">
        <v>-1.2</v>
      </c>
      <c r="AY173" s="20">
        <v>-1.2</v>
      </c>
      <c r="AZ173" s="20">
        <v>-1.2</v>
      </c>
      <c r="BA173" s="20">
        <v>-0.8</v>
      </c>
      <c r="BB173" s="20">
        <v>-0.8</v>
      </c>
      <c r="BC173" s="115" t="str">
        <f ca="1">IFERROR(IF(COUNTIFS(市町村名,$B171,用途区分,C$12)=0,"",IF(COUNTIFS(市町村名,$B171,用途区分,C$12)-COUNTIFS(市町村名,$B171,用途区分,C$12,本年変動率,"─── ")=0,"─── ",ROUND(AVERAGEIFS(本年変動率,用途区分,C$12,市町村名,$B171),3)*100)),"")</f>
        <v xml:space="preserve">─── </v>
      </c>
    </row>
    <row r="174" spans="1:55">
      <c r="A174" s="14" t="s">
        <v>1817</v>
      </c>
      <c r="B174" s="18"/>
      <c r="C174" s="19" t="s">
        <v>2253</v>
      </c>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115" t="str">
        <f>IFERROR(IF(COUNTIFS(市町村名,$B171,用途区分,C$13)=0,"",IF(COUNTIFS(市町村名,$B171,用途区分,C$13)-COUNTIFS(市町村名,$B171,用途区分,C$13,本年変動率,"─── ")=0,"─── ",ROUND(AVERAGEIFS(本年変動率,用途区分,C$13,市町村名,$B171),3)*100)),"")</f>
        <v/>
      </c>
    </row>
    <row r="175" spans="1:55">
      <c r="A175" s="14" t="s">
        <v>1818</v>
      </c>
      <c r="B175" s="18"/>
      <c r="C175" s="19" t="s">
        <v>1604</v>
      </c>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115" t="str">
        <f>IFERROR(IF(COUNTIFS(市町村名,$B171,用途区分,C$14)=0,"",IF(COUNTIFS(市町村名,$B171,用途区分,C$14)-COUNTIFS(市町村名,$B171,用途区分,C$14,本年変動率,"─── ")=0,"─── ",ROUND(AVERAGEIFS(本年変動率,用途区分,C$14,市町村名,$B171),3)*100)),"")</f>
        <v/>
      </c>
    </row>
    <row r="176" spans="1:55">
      <c r="A176" s="14" t="s">
        <v>1819</v>
      </c>
      <c r="B176" s="18"/>
      <c r="C176" s="19" t="s">
        <v>1642</v>
      </c>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115" t="str">
        <f>IFERROR(IF(COUNTIFS(市町村名,$B171,用途区分,C$15)=0,"",IF(COUNTIFS(市町村名,$B171,用途区分,C$15)-COUNTIFS(市町村名,$B171,用途区分,C$15,本年変動率,"─── ")=0,"─── ",ROUND(AVERAGEIFS(本年変動率,用途区分,C$15,市町村名,$B171),3)*100)),"")</f>
        <v/>
      </c>
    </row>
    <row r="177" spans="1:55">
      <c r="A177" s="14" t="s">
        <v>1820</v>
      </c>
      <c r="B177" s="21"/>
      <c r="C177" s="22" t="s">
        <v>1644</v>
      </c>
      <c r="D177" s="23"/>
      <c r="E177" s="23"/>
      <c r="F177" s="23"/>
      <c r="G177" s="23"/>
      <c r="H177" s="23"/>
      <c r="I177" s="23"/>
      <c r="J177" s="23"/>
      <c r="K177" s="23"/>
      <c r="L177" s="23"/>
      <c r="M177" s="23"/>
      <c r="N177" s="23"/>
      <c r="O177" s="23"/>
      <c r="P177" s="23"/>
      <c r="Q177" s="23"/>
      <c r="R177" s="23"/>
      <c r="S177" s="23"/>
      <c r="T177" s="23"/>
      <c r="U177" s="23"/>
      <c r="V177" s="23"/>
      <c r="W177" s="23"/>
      <c r="X177" s="23">
        <v>1.7</v>
      </c>
      <c r="Y177" s="23">
        <v>0.2</v>
      </c>
      <c r="Z177" s="23">
        <v>0.4</v>
      </c>
      <c r="AA177" s="23">
        <v>2</v>
      </c>
      <c r="AB177" s="23">
        <v>0.1</v>
      </c>
      <c r="AC177" s="23">
        <v>-0.4</v>
      </c>
      <c r="AD177" s="23">
        <v>-0.4</v>
      </c>
      <c r="AE177" s="23">
        <v>-1.1000000000000001</v>
      </c>
      <c r="AF177" s="23">
        <v>-1.7</v>
      </c>
      <c r="AG177" s="23">
        <v>-2.7</v>
      </c>
      <c r="AH177" s="23">
        <v>-3.2</v>
      </c>
      <c r="AI177" s="23">
        <v>-4.2</v>
      </c>
      <c r="AJ177" s="23">
        <v>-3.6</v>
      </c>
      <c r="AK177" s="23">
        <v>-3.1</v>
      </c>
      <c r="AL177" s="23">
        <v>-3.2</v>
      </c>
      <c r="AM177" s="23">
        <v>-3.5</v>
      </c>
      <c r="AN177" s="23">
        <v>-4.2</v>
      </c>
      <c r="AO177" s="23">
        <v>-4.3</v>
      </c>
      <c r="AP177" s="23">
        <v>-3.4</v>
      </c>
      <c r="AQ177" s="23">
        <v>-2.2999999999999998</v>
      </c>
      <c r="AR177" s="23">
        <v>-1.4</v>
      </c>
      <c r="AS177" s="23">
        <v>-1.1000000000000001</v>
      </c>
      <c r="AT177" s="23">
        <v>-0.8</v>
      </c>
      <c r="AU177" s="23">
        <v>-0.8</v>
      </c>
      <c r="AV177" s="23">
        <v>-0.8</v>
      </c>
      <c r="AW177" s="23">
        <v>-0.6</v>
      </c>
      <c r="AX177" s="23">
        <v>-0.6</v>
      </c>
      <c r="AY177" s="23">
        <v>-0.4</v>
      </c>
      <c r="AZ177" s="23">
        <v>-0.4</v>
      </c>
      <c r="BA177" s="23">
        <v>-0.3</v>
      </c>
      <c r="BB177" s="23">
        <v>-0.3</v>
      </c>
      <c r="BC177" s="116" t="str">
        <f ca="1">IFERROR(IF(COUNTIFS(市町村名,$B171)=0,"",IF(COUNTIFS(市町村名,$B171)-COUNTIFS(市町村名,$B171,本年変動率,"─── ")=0,"─── ",ROUND(AVERAGEIFS(本年変動率,市町村名,$B171),3)*100)),"")</f>
        <v xml:space="preserve">─── </v>
      </c>
    </row>
    <row r="178" spans="1:55">
      <c r="A178" s="14" t="s">
        <v>1821</v>
      </c>
      <c r="B178" s="15" t="s">
        <v>1822</v>
      </c>
      <c r="C178" s="16" t="s">
        <v>1601</v>
      </c>
      <c r="D178" s="17"/>
      <c r="E178" s="17"/>
      <c r="F178" s="17"/>
      <c r="G178" s="17"/>
      <c r="H178" s="17"/>
      <c r="I178" s="17"/>
      <c r="J178" s="17"/>
      <c r="K178" s="17"/>
      <c r="L178" s="17"/>
      <c r="M178" s="17"/>
      <c r="N178" s="17"/>
      <c r="O178" s="17"/>
      <c r="P178" s="17"/>
      <c r="Q178" s="17"/>
      <c r="R178" s="17"/>
      <c r="S178" s="17"/>
      <c r="T178" s="17"/>
      <c r="U178" s="17"/>
      <c r="V178" s="17"/>
      <c r="W178" s="17"/>
      <c r="X178" s="17">
        <v>0</v>
      </c>
      <c r="Y178" s="17">
        <v>0</v>
      </c>
      <c r="Z178" s="17">
        <v>0</v>
      </c>
      <c r="AA178" s="17">
        <v>0</v>
      </c>
      <c r="AB178" s="17">
        <v>0</v>
      </c>
      <c r="AC178" s="17">
        <v>0</v>
      </c>
      <c r="AD178" s="17">
        <v>0</v>
      </c>
      <c r="AE178" s="17">
        <v>0</v>
      </c>
      <c r="AF178" s="17">
        <v>-3.7</v>
      </c>
      <c r="AG178" s="17">
        <v>-5.5</v>
      </c>
      <c r="AH178" s="17">
        <v>-6.1</v>
      </c>
      <c r="AI178" s="17">
        <v>-5.6</v>
      </c>
      <c r="AJ178" s="17">
        <v>-5.2</v>
      </c>
      <c r="AK178" s="17">
        <v>-5.0999999999999996</v>
      </c>
      <c r="AL178" s="17">
        <v>-5.0999999999999996</v>
      </c>
      <c r="AM178" s="17">
        <v>-5.7</v>
      </c>
      <c r="AN178" s="17">
        <v>-5</v>
      </c>
      <c r="AO178" s="17">
        <v>-4.0999999999999996</v>
      </c>
      <c r="AP178" s="17">
        <v>-3.5</v>
      </c>
      <c r="AQ178" s="17">
        <v>-2.4</v>
      </c>
      <c r="AR178" s="17">
        <v>-1.7</v>
      </c>
      <c r="AS178" s="17">
        <v>-1.7</v>
      </c>
      <c r="AT178" s="17">
        <v>-1.7</v>
      </c>
      <c r="AU178" s="17">
        <v>-1.8</v>
      </c>
      <c r="AV178" s="17">
        <v>-1.8</v>
      </c>
      <c r="AW178" s="17">
        <v>-1.8</v>
      </c>
      <c r="AX178" s="17">
        <v>-1.9</v>
      </c>
      <c r="AY178" s="17">
        <v>-1.8</v>
      </c>
      <c r="AZ178" s="17">
        <v>-1.4</v>
      </c>
      <c r="BA178" s="17">
        <v>-1.1000000000000001</v>
      </c>
      <c r="BB178" s="17">
        <v>-1</v>
      </c>
      <c r="BC178" s="114" t="str">
        <f ca="1">IFERROR(IF(COUNTIFS(市町村名,$B178,用途区分,C$10)=0,"",IF(COUNTIFS(市町村名,$B178,用途区分,C$10)-COUNTIFS(市町村名,$B178,用途区分,C$10,本年変動率,"─── ")=0,"─── ",ROUND(AVERAGEIFS(本年変動率,用途区分,C$10,市町村名,$B178),3)*100)),"")</f>
        <v xml:space="preserve">─── </v>
      </c>
    </row>
    <row r="179" spans="1:55">
      <c r="A179" s="14" t="s">
        <v>1823</v>
      </c>
      <c r="B179" s="18">
        <v>13698</v>
      </c>
      <c r="C179" s="19" t="s">
        <v>1602</v>
      </c>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115" t="str">
        <f>IFERROR(IF(COUNTIFS(市町村名,$B178,用途区分,C$11)=0,"",IF(COUNTIFS(市町村名,$B178,用途区分,C$11)-COUNTIFS(市町村名,$B178,用途区分,C$11,本年変動率,"─── ")=0,"─── ",ROUND(AVERAGEIFS(本年変動率,用途区分,C$11,市町村名,$B178),3)*100)),"")</f>
        <v/>
      </c>
    </row>
    <row r="180" spans="1:55">
      <c r="A180" s="14" t="s">
        <v>1824</v>
      </c>
      <c r="B180" s="18"/>
      <c r="C180" s="19" t="s">
        <v>1603</v>
      </c>
      <c r="D180" s="20"/>
      <c r="E180" s="20"/>
      <c r="F180" s="20"/>
      <c r="G180" s="20"/>
      <c r="H180" s="20"/>
      <c r="I180" s="20"/>
      <c r="J180" s="20"/>
      <c r="K180" s="20"/>
      <c r="L180" s="20"/>
      <c r="M180" s="20"/>
      <c r="N180" s="20"/>
      <c r="O180" s="20"/>
      <c r="P180" s="20"/>
      <c r="Q180" s="20"/>
      <c r="R180" s="20"/>
      <c r="S180" s="20"/>
      <c r="T180" s="20"/>
      <c r="U180" s="20"/>
      <c r="V180" s="20"/>
      <c r="W180" s="20"/>
      <c r="X180" s="20"/>
      <c r="Y180" s="20">
        <v>-1</v>
      </c>
      <c r="Z180" s="20">
        <v>-1.2</v>
      </c>
      <c r="AA180" s="20">
        <v>-1</v>
      </c>
      <c r="AB180" s="20">
        <v>-1.1000000000000001</v>
      </c>
      <c r="AC180" s="20">
        <v>-3</v>
      </c>
      <c r="AD180" s="20">
        <v>-2.9</v>
      </c>
      <c r="AE180" s="20">
        <v>-3.6</v>
      </c>
      <c r="AF180" s="20">
        <v>-6.4</v>
      </c>
      <c r="AG180" s="20">
        <v>-9.4</v>
      </c>
      <c r="AH180" s="20">
        <v>-9.1999999999999993</v>
      </c>
      <c r="AI180" s="20">
        <v>-8.9</v>
      </c>
      <c r="AJ180" s="20">
        <v>-8.6</v>
      </c>
      <c r="AK180" s="20">
        <v>-7.9</v>
      </c>
      <c r="AL180" s="20">
        <v>-7.9</v>
      </c>
      <c r="AM180" s="20">
        <v>-7.9</v>
      </c>
      <c r="AN180" s="20">
        <v>-6.2</v>
      </c>
      <c r="AO180" s="20">
        <v>-5</v>
      </c>
      <c r="AP180" s="20">
        <v>-4.4000000000000004</v>
      </c>
      <c r="AQ180" s="20">
        <v>-3.2</v>
      </c>
      <c r="AR180" s="20">
        <v>-2.8</v>
      </c>
      <c r="AS180" s="20">
        <v>-2.4</v>
      </c>
      <c r="AT180" s="20">
        <v>-2</v>
      </c>
      <c r="AU180" s="20">
        <v>-2</v>
      </c>
      <c r="AV180" s="20">
        <v>-2.1</v>
      </c>
      <c r="AW180" s="20">
        <v>-2.6</v>
      </c>
      <c r="AX180" s="20">
        <v>-2.7</v>
      </c>
      <c r="AY180" s="20">
        <v>-2.8</v>
      </c>
      <c r="AZ180" s="20">
        <v>-2.2999999999999998</v>
      </c>
      <c r="BA180" s="20">
        <v>-1.8</v>
      </c>
      <c r="BB180" s="20">
        <v>-1.2</v>
      </c>
      <c r="BC180" s="115" t="str">
        <f ca="1">IFERROR(IF(COUNTIFS(市町村名,$B178,用途区分,C$12)=0,"",IF(COUNTIFS(市町村名,$B178,用途区分,C$12)-COUNTIFS(市町村名,$B178,用途区分,C$12,本年変動率,"─── ")=0,"─── ",ROUND(AVERAGEIFS(本年変動率,用途区分,C$12,市町村名,$B178),3)*100)),"")</f>
        <v xml:space="preserve">─── </v>
      </c>
    </row>
    <row r="181" spans="1:55">
      <c r="A181" s="14" t="s">
        <v>1825</v>
      </c>
      <c r="B181" s="18"/>
      <c r="C181" s="19" t="s">
        <v>2253</v>
      </c>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115" t="str">
        <f>IFERROR(IF(COUNTIFS(市町村名,$B178,用途区分,C$13)=0,"",IF(COUNTIFS(市町村名,$B178,用途区分,C$13)-COUNTIFS(市町村名,$B178,用途区分,C$13,本年変動率,"─── ")=0,"─── ",ROUND(AVERAGEIFS(本年変動率,用途区分,C$13,市町村名,$B178),3)*100)),"")</f>
        <v/>
      </c>
    </row>
    <row r="182" spans="1:55">
      <c r="A182" s="14" t="s">
        <v>1826</v>
      </c>
      <c r="B182" s="18"/>
      <c r="C182" s="19" t="s">
        <v>1604</v>
      </c>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115" t="str">
        <f>IFERROR(IF(COUNTIFS(市町村名,$B178,用途区分,C$14)=0,"",IF(COUNTIFS(市町村名,$B178,用途区分,C$14)-COUNTIFS(市町村名,$B178,用途区分,C$14,本年変動率,"─── ")=0,"─── ",ROUND(AVERAGEIFS(本年変動率,用途区分,C$14,市町村名,$B178),3)*100)),"")</f>
        <v/>
      </c>
    </row>
    <row r="183" spans="1:55">
      <c r="A183" s="14" t="s">
        <v>1827</v>
      </c>
      <c r="B183" s="18"/>
      <c r="C183" s="19" t="s">
        <v>1642</v>
      </c>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115" t="str">
        <f>IFERROR(IF(COUNTIFS(市町村名,$B178,用途区分,C$15)=0,"",IF(COUNTIFS(市町村名,$B178,用途区分,C$15)-COUNTIFS(市町村名,$B178,用途区分,C$15,本年変動率,"─── ")=0,"─── ",ROUND(AVERAGEIFS(本年変動率,用途区分,C$15,市町村名,$B178),3)*100)),"")</f>
        <v/>
      </c>
    </row>
    <row r="184" spans="1:55">
      <c r="A184" s="14" t="s">
        <v>1828</v>
      </c>
      <c r="B184" s="21"/>
      <c r="C184" s="22" t="s">
        <v>1644</v>
      </c>
      <c r="D184" s="23"/>
      <c r="E184" s="23"/>
      <c r="F184" s="23"/>
      <c r="G184" s="23"/>
      <c r="H184" s="23"/>
      <c r="I184" s="23"/>
      <c r="J184" s="23"/>
      <c r="K184" s="23"/>
      <c r="L184" s="23"/>
      <c r="M184" s="23"/>
      <c r="N184" s="23"/>
      <c r="O184" s="23"/>
      <c r="P184" s="23"/>
      <c r="Q184" s="23"/>
      <c r="R184" s="23"/>
      <c r="S184" s="23"/>
      <c r="T184" s="23"/>
      <c r="U184" s="23"/>
      <c r="V184" s="23"/>
      <c r="W184" s="23"/>
      <c r="X184" s="23">
        <v>0</v>
      </c>
      <c r="Y184" s="23">
        <v>-0.3</v>
      </c>
      <c r="Z184" s="23">
        <v>-0.4</v>
      </c>
      <c r="AA184" s="23">
        <v>-0.3</v>
      </c>
      <c r="AB184" s="23">
        <v>-0.4</v>
      </c>
      <c r="AC184" s="23">
        <v>-1</v>
      </c>
      <c r="AD184" s="23">
        <v>-1</v>
      </c>
      <c r="AE184" s="23">
        <v>-1.2</v>
      </c>
      <c r="AF184" s="23">
        <v>-4.5999999999999996</v>
      </c>
      <c r="AG184" s="23">
        <v>-6.8</v>
      </c>
      <c r="AH184" s="23">
        <v>-7.1</v>
      </c>
      <c r="AI184" s="23">
        <v>-6.7</v>
      </c>
      <c r="AJ184" s="23">
        <v>-6.3</v>
      </c>
      <c r="AK184" s="23">
        <v>-6</v>
      </c>
      <c r="AL184" s="23">
        <v>-6</v>
      </c>
      <c r="AM184" s="23">
        <v>-6.4</v>
      </c>
      <c r="AN184" s="23">
        <v>-5.4</v>
      </c>
      <c r="AO184" s="23">
        <v>-4.4000000000000004</v>
      </c>
      <c r="AP184" s="23">
        <v>-3.8</v>
      </c>
      <c r="AQ184" s="23">
        <v>-2.7</v>
      </c>
      <c r="AR184" s="23">
        <v>-2</v>
      </c>
      <c r="AS184" s="23">
        <v>-1.9</v>
      </c>
      <c r="AT184" s="23">
        <v>-1.8</v>
      </c>
      <c r="AU184" s="23">
        <v>-1.8</v>
      </c>
      <c r="AV184" s="23">
        <v>-1.9</v>
      </c>
      <c r="AW184" s="23">
        <v>-2</v>
      </c>
      <c r="AX184" s="23">
        <v>-2.1</v>
      </c>
      <c r="AY184" s="23">
        <v>-2.1</v>
      </c>
      <c r="AZ184" s="23">
        <v>-1.7</v>
      </c>
      <c r="BA184" s="23">
        <v>-1.3</v>
      </c>
      <c r="BB184" s="23">
        <v>-1</v>
      </c>
      <c r="BC184" s="116" t="str">
        <f ca="1">IFERROR(IF(COUNTIFS(市町村名,$B178)=0,"",IF(COUNTIFS(市町村名,$B178)-COUNTIFS(市町村名,$B178,本年変動率,"─── ")=0,"─── ",ROUND(AVERAGEIFS(本年変動率,市町村名,$B178),3)*100)),"")</f>
        <v xml:space="preserve">─── </v>
      </c>
    </row>
    <row r="185" spans="1:55">
      <c r="A185" s="14" t="s">
        <v>1829</v>
      </c>
      <c r="B185" s="15" t="s">
        <v>1830</v>
      </c>
      <c r="C185" s="16" t="s">
        <v>1601</v>
      </c>
      <c r="D185" s="17"/>
      <c r="E185" s="17"/>
      <c r="F185" s="17"/>
      <c r="G185" s="17"/>
      <c r="H185" s="17"/>
      <c r="I185" s="17"/>
      <c r="J185" s="17"/>
      <c r="K185" s="17"/>
      <c r="L185" s="17"/>
      <c r="M185" s="17"/>
      <c r="N185" s="17"/>
      <c r="O185" s="17"/>
      <c r="P185" s="17"/>
      <c r="Q185" s="17"/>
      <c r="R185" s="17"/>
      <c r="S185" s="17"/>
      <c r="T185" s="17"/>
      <c r="U185" s="17"/>
      <c r="V185" s="17"/>
      <c r="W185" s="17"/>
      <c r="X185" s="17">
        <v>0.2</v>
      </c>
      <c r="Y185" s="17">
        <v>0</v>
      </c>
      <c r="Z185" s="17">
        <v>0</v>
      </c>
      <c r="AA185" s="17">
        <v>0</v>
      </c>
      <c r="AB185" s="17">
        <v>0</v>
      </c>
      <c r="AC185" s="17">
        <v>0</v>
      </c>
      <c r="AD185" s="17">
        <v>0</v>
      </c>
      <c r="AE185" s="17">
        <v>0</v>
      </c>
      <c r="AF185" s="17">
        <v>-4.9000000000000004</v>
      </c>
      <c r="AG185" s="17">
        <v>-5.9</v>
      </c>
      <c r="AH185" s="17">
        <v>-5.8</v>
      </c>
      <c r="AI185" s="17">
        <v>-5.4</v>
      </c>
      <c r="AJ185" s="17">
        <v>-4.8</v>
      </c>
      <c r="AK185" s="17">
        <v>-4.2</v>
      </c>
      <c r="AL185" s="17">
        <v>-4.5999999999999996</v>
      </c>
      <c r="AM185" s="17">
        <v>-5.3</v>
      </c>
      <c r="AN185" s="17">
        <v>-5.0999999999999996</v>
      </c>
      <c r="AO185" s="17">
        <v>-5.3</v>
      </c>
      <c r="AP185" s="17">
        <v>-4.7</v>
      </c>
      <c r="AQ185" s="17">
        <v>-2.2999999999999998</v>
      </c>
      <c r="AR185" s="17">
        <v>-2.4</v>
      </c>
      <c r="AS185" s="17">
        <v>-2</v>
      </c>
      <c r="AT185" s="17">
        <v>-2</v>
      </c>
      <c r="AU185" s="17">
        <v>-2</v>
      </c>
      <c r="AV185" s="17">
        <v>-2.1</v>
      </c>
      <c r="AW185" s="17">
        <v>-2.1</v>
      </c>
      <c r="AX185" s="17">
        <v>-2.8</v>
      </c>
      <c r="AY185" s="17">
        <v>-2.8</v>
      </c>
      <c r="AZ185" s="17">
        <v>-1.5</v>
      </c>
      <c r="BA185" s="17">
        <v>-1.3</v>
      </c>
      <c r="BB185" s="17">
        <v>-0.8</v>
      </c>
      <c r="BC185" s="114" t="str">
        <f ca="1">IFERROR(IF(COUNTIFS(市町村名,$B185,用途区分,C$10)=0,"",IF(COUNTIFS(市町村名,$B185,用途区分,C$10)-COUNTIFS(市町村名,$B185,用途区分,C$10,本年変動率,"─── ")=0,"─── ",ROUND(AVERAGEIFS(本年変動率,用途区分,C$10,市町村名,$B185),3)*100)),"")</f>
        <v xml:space="preserve">─── </v>
      </c>
    </row>
    <row r="186" spans="1:55">
      <c r="A186" s="14" t="s">
        <v>1831</v>
      </c>
      <c r="B186" s="18">
        <v>6737</v>
      </c>
      <c r="C186" s="19" t="s">
        <v>1602</v>
      </c>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115" t="str">
        <f>IFERROR(IF(COUNTIFS(市町村名,$B185,用途区分,C$11)=0,"",IF(COUNTIFS(市町村名,$B185,用途区分,C$11)-COUNTIFS(市町村名,$B185,用途区分,C$11,本年変動率,"─── ")=0,"─── ",ROUND(AVERAGEIFS(本年変動率,用途区分,C$11,市町村名,$B185),3)*100)),"")</f>
        <v/>
      </c>
    </row>
    <row r="187" spans="1:55">
      <c r="A187" s="14" t="s">
        <v>1832</v>
      </c>
      <c r="B187" s="18"/>
      <c r="C187" s="19" t="s">
        <v>1603</v>
      </c>
      <c r="D187" s="20"/>
      <c r="E187" s="20"/>
      <c r="F187" s="20"/>
      <c r="G187" s="20"/>
      <c r="H187" s="20"/>
      <c r="I187" s="20"/>
      <c r="J187" s="20"/>
      <c r="K187" s="20"/>
      <c r="L187" s="20"/>
      <c r="M187" s="20"/>
      <c r="N187" s="20"/>
      <c r="O187" s="20"/>
      <c r="P187" s="20"/>
      <c r="Q187" s="20"/>
      <c r="R187" s="20"/>
      <c r="S187" s="20"/>
      <c r="T187" s="20"/>
      <c r="U187" s="20"/>
      <c r="V187" s="20"/>
      <c r="W187" s="20"/>
      <c r="X187" s="20"/>
      <c r="Y187" s="20">
        <v>-0.8</v>
      </c>
      <c r="Z187" s="20">
        <v>-0.7</v>
      </c>
      <c r="AA187" s="20">
        <v>0</v>
      </c>
      <c r="AB187" s="20">
        <v>-0.5</v>
      </c>
      <c r="AC187" s="20">
        <v>-0.7</v>
      </c>
      <c r="AD187" s="20">
        <v>-0.7</v>
      </c>
      <c r="AE187" s="20">
        <v>-1.4</v>
      </c>
      <c r="AF187" s="20">
        <v>-7.3</v>
      </c>
      <c r="AG187" s="20">
        <v>-8.5</v>
      </c>
      <c r="AH187" s="20">
        <v>-9.3000000000000007</v>
      </c>
      <c r="AI187" s="20">
        <v>-9.3000000000000007</v>
      </c>
      <c r="AJ187" s="20">
        <v>-7</v>
      </c>
      <c r="AK187" s="20">
        <v>-6.7</v>
      </c>
      <c r="AL187" s="20">
        <v>-6.9</v>
      </c>
      <c r="AM187" s="20">
        <v>-7.5</v>
      </c>
      <c r="AN187" s="20">
        <v>-6.7</v>
      </c>
      <c r="AO187" s="20">
        <v>-6.5</v>
      </c>
      <c r="AP187" s="20">
        <v>-6.2</v>
      </c>
      <c r="AQ187" s="20">
        <v>-5.7</v>
      </c>
      <c r="AR187" s="20">
        <v>-4.8</v>
      </c>
      <c r="AS187" s="20">
        <v>-3.7</v>
      </c>
      <c r="AT187" s="20">
        <v>-2.8</v>
      </c>
      <c r="AU187" s="20">
        <v>-2.9</v>
      </c>
      <c r="AV187" s="20">
        <v>-3</v>
      </c>
      <c r="AW187" s="20">
        <v>-3.1</v>
      </c>
      <c r="AX187" s="20">
        <v>-3.2</v>
      </c>
      <c r="AY187" s="20">
        <v>-2.8</v>
      </c>
      <c r="AZ187" s="20">
        <v>-1.7</v>
      </c>
      <c r="BA187" s="20">
        <v>-1.2</v>
      </c>
      <c r="BB187" s="20">
        <v>-1.2</v>
      </c>
      <c r="BC187" s="115" t="str">
        <f ca="1">IFERROR(IF(COUNTIFS(市町村名,$B185,用途区分,C$12)=0,"",IF(COUNTIFS(市町村名,$B185,用途区分,C$12)-COUNTIFS(市町村名,$B185,用途区分,C$12,本年変動率,"─── ")=0,"─── ",ROUND(AVERAGEIFS(本年変動率,用途区分,C$12,市町村名,$B185),3)*100)),"")</f>
        <v xml:space="preserve">─── </v>
      </c>
    </row>
    <row r="188" spans="1:55">
      <c r="A188" s="14" t="s">
        <v>1833</v>
      </c>
      <c r="B188" s="18"/>
      <c r="C188" s="19" t="s">
        <v>2253</v>
      </c>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115" t="str">
        <f>IFERROR(IF(COUNTIFS(市町村名,$B185,用途区分,C$13)=0,"",IF(COUNTIFS(市町村名,$B185,用途区分,C$13)-COUNTIFS(市町村名,$B185,用途区分,C$13,本年変動率,"─── ")=0,"─── ",ROUND(AVERAGEIFS(本年変動率,用途区分,C$13,市町村名,$B185),3)*100)),"")</f>
        <v/>
      </c>
    </row>
    <row r="189" spans="1:55">
      <c r="A189" s="14" t="s">
        <v>1834</v>
      </c>
      <c r="B189" s="18"/>
      <c r="C189" s="19" t="s">
        <v>1604</v>
      </c>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115" t="str">
        <f>IFERROR(IF(COUNTIFS(市町村名,$B185,用途区分,C$14)=0,"",IF(COUNTIFS(市町村名,$B185,用途区分,C$14)-COUNTIFS(市町村名,$B185,用途区分,C$14,本年変動率,"─── ")=0,"─── ",ROUND(AVERAGEIFS(本年変動率,用途区分,C$14,市町村名,$B185),3)*100)),"")</f>
        <v/>
      </c>
    </row>
    <row r="190" spans="1:55">
      <c r="A190" s="14" t="s">
        <v>1835</v>
      </c>
      <c r="B190" s="18"/>
      <c r="C190" s="19" t="s">
        <v>1642</v>
      </c>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115" t="str">
        <f>IFERROR(IF(COUNTIFS(市町村名,$B185,用途区分,C$15)=0,"",IF(COUNTIFS(市町村名,$B185,用途区分,C$15)-COUNTIFS(市町村名,$B185,用途区分,C$15,本年変動率,"─── ")=0,"─── ",ROUND(AVERAGEIFS(本年変動率,用途区分,C$15,市町村名,$B185),3)*100)),"")</f>
        <v/>
      </c>
    </row>
    <row r="191" spans="1:55">
      <c r="A191" s="14" t="s">
        <v>1836</v>
      </c>
      <c r="B191" s="21"/>
      <c r="C191" s="22" t="s">
        <v>1644</v>
      </c>
      <c r="D191" s="23"/>
      <c r="E191" s="23"/>
      <c r="F191" s="23"/>
      <c r="G191" s="23"/>
      <c r="H191" s="23"/>
      <c r="I191" s="23"/>
      <c r="J191" s="23"/>
      <c r="K191" s="23"/>
      <c r="L191" s="23"/>
      <c r="M191" s="23"/>
      <c r="N191" s="23"/>
      <c r="O191" s="23"/>
      <c r="P191" s="23"/>
      <c r="Q191" s="23"/>
      <c r="R191" s="23"/>
      <c r="S191" s="23"/>
      <c r="T191" s="23"/>
      <c r="U191" s="23"/>
      <c r="V191" s="23"/>
      <c r="W191" s="23"/>
      <c r="X191" s="23">
        <v>0.2</v>
      </c>
      <c r="Y191" s="23">
        <v>-0.3</v>
      </c>
      <c r="Z191" s="23">
        <v>-0.2</v>
      </c>
      <c r="AA191" s="23">
        <v>0</v>
      </c>
      <c r="AB191" s="23">
        <v>-0.2</v>
      </c>
      <c r="AC191" s="23">
        <v>-0.2</v>
      </c>
      <c r="AD191" s="23">
        <v>-0.2</v>
      </c>
      <c r="AE191" s="23">
        <v>-0.5</v>
      </c>
      <c r="AF191" s="23">
        <v>-5.7</v>
      </c>
      <c r="AG191" s="23">
        <v>-6.7</v>
      </c>
      <c r="AH191" s="23">
        <v>-7</v>
      </c>
      <c r="AI191" s="23">
        <v>-6.7</v>
      </c>
      <c r="AJ191" s="23">
        <v>-5.5</v>
      </c>
      <c r="AK191" s="23">
        <v>-5</v>
      </c>
      <c r="AL191" s="23">
        <v>-5.3</v>
      </c>
      <c r="AM191" s="23">
        <v>-6</v>
      </c>
      <c r="AN191" s="23">
        <v>-5.6</v>
      </c>
      <c r="AO191" s="23">
        <v>-5.7</v>
      </c>
      <c r="AP191" s="23">
        <v>-5.2</v>
      </c>
      <c r="AQ191" s="23">
        <v>-3.4</v>
      </c>
      <c r="AR191" s="23">
        <v>-3.2</v>
      </c>
      <c r="AS191" s="23">
        <v>-2.6</v>
      </c>
      <c r="AT191" s="23">
        <v>-2.2000000000000002</v>
      </c>
      <c r="AU191" s="23">
        <v>-2.2999999999999998</v>
      </c>
      <c r="AV191" s="23">
        <v>-2.4</v>
      </c>
      <c r="AW191" s="23">
        <v>-2.4</v>
      </c>
      <c r="AX191" s="23">
        <v>-2.9</v>
      </c>
      <c r="AY191" s="23">
        <v>-2.8</v>
      </c>
      <c r="AZ191" s="23">
        <v>-1.5</v>
      </c>
      <c r="BA191" s="23">
        <v>-1.2</v>
      </c>
      <c r="BB191" s="23">
        <v>-0.9</v>
      </c>
      <c r="BC191" s="116" t="str">
        <f ca="1">IFERROR(IF(COUNTIFS(市町村名,$B185)=0,"",IF(COUNTIFS(市町村名,$B185)-COUNTIFS(市町村名,$B185,本年変動率,"─── ")=0,"─── ",ROUND(AVERAGEIFS(本年変動率,市町村名,$B185),3)*100)),"")</f>
        <v xml:space="preserve">─── </v>
      </c>
    </row>
    <row r="192" spans="1:55">
      <c r="A192" s="14" t="s">
        <v>1837</v>
      </c>
      <c r="B192" s="15" t="s">
        <v>1838</v>
      </c>
      <c r="C192" s="16" t="s">
        <v>1601</v>
      </c>
      <c r="D192" s="17"/>
      <c r="E192" s="17"/>
      <c r="F192" s="17"/>
      <c r="G192" s="17"/>
      <c r="H192" s="17"/>
      <c r="I192" s="17"/>
      <c r="J192" s="17"/>
      <c r="K192" s="17"/>
      <c r="L192" s="17"/>
      <c r="M192" s="17"/>
      <c r="N192" s="17"/>
      <c r="O192" s="17"/>
      <c r="P192" s="17"/>
      <c r="Q192" s="17"/>
      <c r="R192" s="17"/>
      <c r="S192" s="17"/>
      <c r="T192" s="17"/>
      <c r="U192" s="17"/>
      <c r="V192" s="17"/>
      <c r="W192" s="17"/>
      <c r="X192" s="17">
        <v>0</v>
      </c>
      <c r="Y192" s="17">
        <v>0</v>
      </c>
      <c r="Z192" s="17">
        <v>0</v>
      </c>
      <c r="AA192" s="17">
        <v>0</v>
      </c>
      <c r="AB192" s="17">
        <v>0</v>
      </c>
      <c r="AC192" s="17">
        <v>0</v>
      </c>
      <c r="AD192" s="17">
        <v>0</v>
      </c>
      <c r="AE192" s="17">
        <v>-0.5</v>
      </c>
      <c r="AF192" s="17">
        <v>-0.5</v>
      </c>
      <c r="AG192" s="17">
        <v>-1.3</v>
      </c>
      <c r="AH192" s="17">
        <v>-3.4</v>
      </c>
      <c r="AI192" s="17">
        <v>-4</v>
      </c>
      <c r="AJ192" s="17">
        <v>-5.2</v>
      </c>
      <c r="AK192" s="17">
        <v>-4.2</v>
      </c>
      <c r="AL192" s="17">
        <v>-4.2</v>
      </c>
      <c r="AM192" s="17">
        <v>-4.9000000000000004</v>
      </c>
      <c r="AN192" s="17">
        <v>-4.9000000000000004</v>
      </c>
      <c r="AO192" s="17">
        <v>-5.0999999999999996</v>
      </c>
      <c r="AP192" s="17">
        <v>-4.4000000000000004</v>
      </c>
      <c r="AQ192" s="17">
        <v>-2.2000000000000002</v>
      </c>
      <c r="AR192" s="17">
        <v>-2</v>
      </c>
      <c r="AS192" s="17">
        <v>-1.7</v>
      </c>
      <c r="AT192" s="17">
        <v>-1.6</v>
      </c>
      <c r="AU192" s="17">
        <v>-1.7</v>
      </c>
      <c r="AV192" s="17">
        <v>-1.6</v>
      </c>
      <c r="AW192" s="17">
        <v>-1.6</v>
      </c>
      <c r="AX192" s="17">
        <v>-1.6</v>
      </c>
      <c r="AY192" s="17">
        <v>-1.6</v>
      </c>
      <c r="AZ192" s="17">
        <v>-1.1000000000000001</v>
      </c>
      <c r="BA192" s="17">
        <v>-0.9</v>
      </c>
      <c r="BB192" s="17">
        <v>-0.9</v>
      </c>
      <c r="BC192" s="114" t="str">
        <f ca="1">IFERROR(IF(COUNTIFS(市町村名,$B192,用途区分,C$10)=0,"",IF(COUNTIFS(市町村名,$B192,用途区分,C$10)-COUNTIFS(市町村名,$B192,用途区分,C$10,本年変動率,"─── ")=0,"─── ",ROUND(AVERAGEIFS(本年変動率,用途区分,C$10,市町村名,$B192),3)*100)),"")</f>
        <v xml:space="preserve">─── </v>
      </c>
    </row>
    <row r="193" spans="1:55">
      <c r="A193" s="14" t="s">
        <v>1839</v>
      </c>
      <c r="B193" s="18">
        <v>12507</v>
      </c>
      <c r="C193" s="19" t="s">
        <v>1602</v>
      </c>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115" t="str">
        <f>IFERROR(IF(COUNTIFS(市町村名,$B192,用途区分,C$11)=0,"",IF(COUNTIFS(市町村名,$B192,用途区分,C$11)-COUNTIFS(市町村名,$B192,用途区分,C$11,本年変動率,"─── ")=0,"─── ",ROUND(AVERAGEIFS(本年変動率,用途区分,C$11,市町村名,$B192),3)*100)),"")</f>
        <v/>
      </c>
    </row>
    <row r="194" spans="1:55">
      <c r="A194" s="14" t="s">
        <v>1840</v>
      </c>
      <c r="B194" s="18"/>
      <c r="C194" s="19" t="s">
        <v>1603</v>
      </c>
      <c r="D194" s="20"/>
      <c r="E194" s="20"/>
      <c r="F194" s="20"/>
      <c r="G194" s="20"/>
      <c r="H194" s="20"/>
      <c r="I194" s="20"/>
      <c r="J194" s="20"/>
      <c r="K194" s="20"/>
      <c r="L194" s="20"/>
      <c r="M194" s="20"/>
      <c r="N194" s="20"/>
      <c r="O194" s="20"/>
      <c r="P194" s="20"/>
      <c r="Q194" s="20"/>
      <c r="R194" s="20"/>
      <c r="S194" s="20"/>
      <c r="T194" s="20"/>
      <c r="U194" s="20"/>
      <c r="V194" s="20"/>
      <c r="W194" s="20"/>
      <c r="X194" s="20"/>
      <c r="Y194" s="20">
        <v>-2.2000000000000002</v>
      </c>
      <c r="Z194" s="20">
        <v>-2.9</v>
      </c>
      <c r="AA194" s="20"/>
      <c r="AB194" s="20">
        <v>-2.9</v>
      </c>
      <c r="AC194" s="20"/>
      <c r="AD194" s="20">
        <v>-1.4</v>
      </c>
      <c r="AE194" s="20">
        <v>-1.4</v>
      </c>
      <c r="AF194" s="20">
        <v>-1.5</v>
      </c>
      <c r="AG194" s="20">
        <v>-2</v>
      </c>
      <c r="AH194" s="20">
        <v>-4.8</v>
      </c>
      <c r="AI194" s="20">
        <v>-5.5</v>
      </c>
      <c r="AJ194" s="20">
        <v>-6.1</v>
      </c>
      <c r="AK194" s="20">
        <v>-5.3</v>
      </c>
      <c r="AL194" s="20">
        <v>-5.6</v>
      </c>
      <c r="AM194" s="20">
        <v>-6.3</v>
      </c>
      <c r="AN194" s="20">
        <v>-5.7</v>
      </c>
      <c r="AO194" s="20">
        <v>-6</v>
      </c>
      <c r="AP194" s="20">
        <v>-4.8</v>
      </c>
      <c r="AQ194" s="20">
        <v>-2.9</v>
      </c>
      <c r="AR194" s="20">
        <v>-2.6</v>
      </c>
      <c r="AS194" s="20">
        <v>-2.2000000000000002</v>
      </c>
      <c r="AT194" s="20">
        <v>-2.2999999999999998</v>
      </c>
      <c r="AU194" s="20">
        <v>-2.2999999999999998</v>
      </c>
      <c r="AV194" s="20">
        <v>-2.4</v>
      </c>
      <c r="AW194" s="20">
        <v>-2.4</v>
      </c>
      <c r="AX194" s="20">
        <v>-2.5</v>
      </c>
      <c r="AY194" s="20">
        <v>-2.6</v>
      </c>
      <c r="AZ194" s="20">
        <v>-2.1</v>
      </c>
      <c r="BA194" s="20">
        <v>-1.6</v>
      </c>
      <c r="BB194" s="20">
        <v>-1.1000000000000001</v>
      </c>
      <c r="BC194" s="115" t="str">
        <f ca="1">IFERROR(IF(COUNTIFS(市町村名,$B192,用途区分,C$12)=0,"",IF(COUNTIFS(市町村名,$B192,用途区分,C$12)-COUNTIFS(市町村名,$B192,用途区分,C$12,本年変動率,"─── ")=0,"─── ",ROUND(AVERAGEIFS(本年変動率,用途区分,C$12,市町村名,$B192),3)*100)),"")</f>
        <v xml:space="preserve">─── </v>
      </c>
    </row>
    <row r="195" spans="1:55">
      <c r="A195" s="14" t="s">
        <v>1841</v>
      </c>
      <c r="B195" s="18"/>
      <c r="C195" s="19" t="s">
        <v>2253</v>
      </c>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115" t="str">
        <f>IFERROR(IF(COUNTIFS(市町村名,$B192,用途区分,C$13)=0,"",IF(COUNTIFS(市町村名,$B192,用途区分,C$13)-COUNTIFS(市町村名,$B192,用途区分,C$13,本年変動率,"─── ")=0,"─── ",ROUND(AVERAGEIFS(本年変動率,用途区分,C$13,市町村名,$B192),3)*100)),"")</f>
        <v/>
      </c>
    </row>
    <row r="196" spans="1:55">
      <c r="A196" s="14" t="s">
        <v>1842</v>
      </c>
      <c r="B196" s="18"/>
      <c r="C196" s="19" t="s">
        <v>1604</v>
      </c>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115" t="str">
        <f>IFERROR(IF(COUNTIFS(市町村名,$B192,用途区分,C$14)=0,"",IF(COUNTIFS(市町村名,$B192,用途区分,C$14)-COUNTIFS(市町村名,$B192,用途区分,C$14,本年変動率,"─── ")=0,"─── ",ROUND(AVERAGEIFS(本年変動率,用途区分,C$14,市町村名,$B192),3)*100)),"")</f>
        <v/>
      </c>
    </row>
    <row r="197" spans="1:55">
      <c r="A197" s="14" t="s">
        <v>1843</v>
      </c>
      <c r="B197" s="18"/>
      <c r="C197" s="19" t="s">
        <v>1642</v>
      </c>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115" t="str">
        <f>IFERROR(IF(COUNTIFS(市町村名,$B192,用途区分,C$15)=0,"",IF(COUNTIFS(市町村名,$B192,用途区分,C$15)-COUNTIFS(市町村名,$B192,用途区分,C$15,本年変動率,"─── ")=0,"─── ",ROUND(AVERAGEIFS(本年変動率,用途区分,C$15,市町村名,$B192),3)*100)),"")</f>
        <v/>
      </c>
    </row>
    <row r="198" spans="1:55">
      <c r="A198" s="14" t="s">
        <v>1844</v>
      </c>
      <c r="B198" s="21"/>
      <c r="C198" s="22" t="s">
        <v>1644</v>
      </c>
      <c r="D198" s="23"/>
      <c r="E198" s="23"/>
      <c r="F198" s="23"/>
      <c r="G198" s="23"/>
      <c r="H198" s="23"/>
      <c r="I198" s="23"/>
      <c r="J198" s="23"/>
      <c r="K198" s="23"/>
      <c r="L198" s="23"/>
      <c r="M198" s="23"/>
      <c r="N198" s="23"/>
      <c r="O198" s="23"/>
      <c r="P198" s="23"/>
      <c r="Q198" s="23"/>
      <c r="R198" s="23"/>
      <c r="S198" s="23"/>
      <c r="T198" s="23"/>
      <c r="U198" s="23"/>
      <c r="V198" s="23"/>
      <c r="W198" s="23"/>
      <c r="X198" s="23">
        <v>0</v>
      </c>
      <c r="Y198" s="23">
        <v>-0.7</v>
      </c>
      <c r="Z198" s="23">
        <v>-1</v>
      </c>
      <c r="AA198" s="23">
        <v>0</v>
      </c>
      <c r="AB198" s="23">
        <v>-1</v>
      </c>
      <c r="AC198" s="23">
        <v>0</v>
      </c>
      <c r="AD198" s="23">
        <v>-0.5</v>
      </c>
      <c r="AE198" s="23">
        <v>-0.8</v>
      </c>
      <c r="AF198" s="23">
        <v>-0.8</v>
      </c>
      <c r="AG198" s="23">
        <v>-1.7</v>
      </c>
      <c r="AH198" s="23">
        <v>-3.8</v>
      </c>
      <c r="AI198" s="23">
        <v>-4.5</v>
      </c>
      <c r="AJ198" s="23">
        <v>-5.5</v>
      </c>
      <c r="AK198" s="23">
        <v>-4.5999999999999996</v>
      </c>
      <c r="AL198" s="23">
        <v>-4.5999999999999996</v>
      </c>
      <c r="AM198" s="23">
        <v>-5.3</v>
      </c>
      <c r="AN198" s="23">
        <v>-5.0999999999999996</v>
      </c>
      <c r="AO198" s="23">
        <v>-5.4</v>
      </c>
      <c r="AP198" s="23">
        <v>-4.5</v>
      </c>
      <c r="AQ198" s="23">
        <v>-2.4</v>
      </c>
      <c r="AR198" s="23">
        <v>-2.2000000000000002</v>
      </c>
      <c r="AS198" s="23">
        <v>-1.9</v>
      </c>
      <c r="AT198" s="23">
        <v>-1.8</v>
      </c>
      <c r="AU198" s="23">
        <v>-1.9</v>
      </c>
      <c r="AV198" s="23">
        <v>-1.8</v>
      </c>
      <c r="AW198" s="23">
        <v>-1.8</v>
      </c>
      <c r="AX198" s="23">
        <v>-1.9</v>
      </c>
      <c r="AY198" s="23">
        <v>-1.9</v>
      </c>
      <c r="AZ198" s="23">
        <v>-1.4</v>
      </c>
      <c r="BA198" s="23">
        <v>-1.1000000000000001</v>
      </c>
      <c r="BB198" s="23">
        <v>-0.9</v>
      </c>
      <c r="BC198" s="116" t="str">
        <f ca="1">IFERROR(IF(COUNTIFS(市町村名,$B192)=0,"",IF(COUNTIFS(市町村名,$B192)-COUNTIFS(市町村名,$B192,本年変動率,"─── ")=0,"─── ",ROUND(AVERAGEIFS(本年変動率,市町村名,$B192),3)*100)),"")</f>
        <v xml:space="preserve">─── </v>
      </c>
    </row>
    <row r="199" spans="1:55">
      <c r="A199" s="14" t="s">
        <v>1845</v>
      </c>
      <c r="B199" s="15" t="s">
        <v>1846</v>
      </c>
      <c r="C199" s="16" t="s">
        <v>1601</v>
      </c>
      <c r="D199" s="17"/>
      <c r="E199" s="17"/>
      <c r="F199" s="17"/>
      <c r="G199" s="17"/>
      <c r="H199" s="17"/>
      <c r="I199" s="17"/>
      <c r="J199" s="17"/>
      <c r="K199" s="17"/>
      <c r="L199" s="17"/>
      <c r="M199" s="17"/>
      <c r="N199" s="17"/>
      <c r="O199" s="17"/>
      <c r="P199" s="17"/>
      <c r="Q199" s="17"/>
      <c r="R199" s="17"/>
      <c r="S199" s="17"/>
      <c r="T199" s="17"/>
      <c r="U199" s="17"/>
      <c r="V199" s="17"/>
      <c r="W199" s="17"/>
      <c r="X199" s="17">
        <v>0.4</v>
      </c>
      <c r="Y199" s="17">
        <v>0.6</v>
      </c>
      <c r="Z199" s="17">
        <v>1.3</v>
      </c>
      <c r="AA199" s="17">
        <v>0.8</v>
      </c>
      <c r="AB199" s="17">
        <v>0.3</v>
      </c>
      <c r="AC199" s="17">
        <v>0</v>
      </c>
      <c r="AD199" s="17">
        <v>0</v>
      </c>
      <c r="AE199" s="17">
        <v>-0.3</v>
      </c>
      <c r="AF199" s="17">
        <v>-2.4</v>
      </c>
      <c r="AG199" s="17">
        <v>-2.9</v>
      </c>
      <c r="AH199" s="17">
        <v>-4.4000000000000004</v>
      </c>
      <c r="AI199" s="17"/>
      <c r="AJ199" s="17"/>
      <c r="AK199" s="17"/>
      <c r="AL199" s="17"/>
      <c r="AM199" s="17"/>
      <c r="AN199" s="17"/>
      <c r="AO199" s="17"/>
      <c r="AP199" s="17"/>
      <c r="AQ199" s="17"/>
      <c r="AR199" s="17"/>
      <c r="AS199" s="17"/>
      <c r="AT199" s="17"/>
      <c r="AU199" s="17"/>
      <c r="AV199" s="17"/>
      <c r="AW199" s="17"/>
      <c r="AX199" s="17"/>
      <c r="AY199" s="17"/>
      <c r="AZ199" s="17"/>
      <c r="BA199" s="17"/>
      <c r="BB199" s="17"/>
      <c r="BC199" s="114" t="str">
        <f>IFERROR(IF(COUNTIFS(市町村名,$B199,用途区分,C$10)=0,"",IF(COUNTIFS(市町村名,$B199,用途区分,C$10)-COUNTIFS(市町村名,$B199,用途区分,C$10,本年変動率,"─── ")=0,"─── ",ROUND(AVERAGEIFS(本年変動率,用途区分,C$10,市町村名,$B199),3)*100)),"")</f>
        <v/>
      </c>
    </row>
    <row r="200" spans="1:55">
      <c r="A200" s="14" t="s">
        <v>1847</v>
      </c>
      <c r="B200" s="18"/>
      <c r="C200" s="19" t="s">
        <v>1602</v>
      </c>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115" t="str">
        <f>IFERROR(IF(COUNTIFS(市町村名,$B199,用途区分,C$11)=0,"",IF(COUNTIFS(市町村名,$B199,用途区分,C$11)-COUNTIFS(市町村名,$B199,用途区分,C$11,本年変動率,"─── ")=0,"─── ",ROUND(AVERAGEIFS(本年変動率,用途区分,C$11,市町村名,$B199),3)*100)),"")</f>
        <v/>
      </c>
    </row>
    <row r="201" spans="1:55">
      <c r="A201" s="14" t="s">
        <v>1848</v>
      </c>
      <c r="B201" s="18"/>
      <c r="C201" s="19" t="s">
        <v>1603</v>
      </c>
      <c r="D201" s="20"/>
      <c r="E201" s="20"/>
      <c r="F201" s="20"/>
      <c r="G201" s="20"/>
      <c r="H201" s="20"/>
      <c r="I201" s="20"/>
      <c r="J201" s="20"/>
      <c r="K201" s="20"/>
      <c r="L201" s="20"/>
      <c r="M201" s="20"/>
      <c r="N201" s="20"/>
      <c r="O201" s="20"/>
      <c r="P201" s="20"/>
      <c r="Q201" s="20"/>
      <c r="R201" s="20"/>
      <c r="S201" s="20"/>
      <c r="T201" s="20"/>
      <c r="U201" s="20"/>
      <c r="V201" s="20"/>
      <c r="W201" s="20"/>
      <c r="X201" s="20"/>
      <c r="Y201" s="20">
        <v>0</v>
      </c>
      <c r="Z201" s="20">
        <v>-1.8</v>
      </c>
      <c r="AA201" s="20">
        <v>-2.2000000000000002</v>
      </c>
      <c r="AB201" s="20">
        <v>-3.1</v>
      </c>
      <c r="AC201" s="20">
        <v>-4.9000000000000004</v>
      </c>
      <c r="AD201" s="20">
        <v>-5.4</v>
      </c>
      <c r="AE201" s="20">
        <v>-5.7</v>
      </c>
      <c r="AF201" s="20">
        <v>-6.6</v>
      </c>
      <c r="AG201" s="20">
        <v>-6.9</v>
      </c>
      <c r="AH201" s="20">
        <v>-6.9</v>
      </c>
      <c r="AI201" s="20"/>
      <c r="AJ201" s="20"/>
      <c r="AK201" s="20"/>
      <c r="AL201" s="20"/>
      <c r="AM201" s="20"/>
      <c r="AN201" s="20"/>
      <c r="AO201" s="20"/>
      <c r="AP201" s="20"/>
      <c r="AQ201" s="20"/>
      <c r="AR201" s="20"/>
      <c r="AS201" s="20"/>
      <c r="AT201" s="20"/>
      <c r="AU201" s="20"/>
      <c r="AV201" s="20"/>
      <c r="AW201" s="20"/>
      <c r="AX201" s="20"/>
      <c r="AY201" s="20"/>
      <c r="AZ201" s="20"/>
      <c r="BA201" s="20"/>
      <c r="BB201" s="20"/>
      <c r="BC201" s="115" t="str">
        <f>IFERROR(IF(COUNTIFS(市町村名,$B199,用途区分,C$12)=0,"",IF(COUNTIFS(市町村名,$B199,用途区分,C$12)-COUNTIFS(市町村名,$B199,用途区分,C$12,本年変動率,"─── ")=0,"─── ",ROUND(AVERAGEIFS(本年変動率,用途区分,C$12,市町村名,$B199),3)*100)),"")</f>
        <v/>
      </c>
    </row>
    <row r="202" spans="1:55">
      <c r="A202" s="14" t="s">
        <v>1849</v>
      </c>
      <c r="B202" s="18"/>
      <c r="C202" s="19" t="s">
        <v>2253</v>
      </c>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115" t="str">
        <f>IFERROR(IF(COUNTIFS(市町村名,$B199,用途区分,C$13)=0,"",IF(COUNTIFS(市町村名,$B199,用途区分,C$13)-COUNTIFS(市町村名,$B199,用途区分,C$13,本年変動率,"─── ")=0,"─── ",ROUND(AVERAGEIFS(本年変動率,用途区分,C$13,市町村名,$B199),3)*100)),"")</f>
        <v/>
      </c>
    </row>
    <row r="203" spans="1:55">
      <c r="A203" s="14" t="s">
        <v>1850</v>
      </c>
      <c r="B203" s="18"/>
      <c r="C203" s="19" t="s">
        <v>1604</v>
      </c>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115" t="str">
        <f>IFERROR(IF(COUNTIFS(市町村名,$B199,用途区分,C$14)=0,"",IF(COUNTIFS(市町村名,$B199,用途区分,C$14)-COUNTIFS(市町村名,$B199,用途区分,C$14,本年変動率,"─── ")=0,"─── ",ROUND(AVERAGEIFS(本年変動率,用途区分,C$14,市町村名,$B199),3)*100)),"")</f>
        <v/>
      </c>
    </row>
    <row r="204" spans="1:55">
      <c r="A204" s="14" t="s">
        <v>1851</v>
      </c>
      <c r="B204" s="18"/>
      <c r="C204" s="19" t="s">
        <v>1642</v>
      </c>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115" t="str">
        <f>IFERROR(IF(COUNTIFS(市町村名,$B199,用途区分,C$15)=0,"",IF(COUNTIFS(市町村名,$B199,用途区分,C$15)-COUNTIFS(市町村名,$B199,用途区分,C$15,本年変動率,"─── ")=0,"─── ",ROUND(AVERAGEIFS(本年変動率,用途区分,C$15,市町村名,$B199),3)*100)),"")</f>
        <v/>
      </c>
    </row>
    <row r="205" spans="1:55">
      <c r="A205" s="14" t="s">
        <v>1852</v>
      </c>
      <c r="B205" s="21"/>
      <c r="C205" s="22" t="s">
        <v>1644</v>
      </c>
      <c r="D205" s="23"/>
      <c r="E205" s="23"/>
      <c r="F205" s="23"/>
      <c r="G205" s="23"/>
      <c r="H205" s="23"/>
      <c r="I205" s="23"/>
      <c r="J205" s="23"/>
      <c r="K205" s="23"/>
      <c r="L205" s="23"/>
      <c r="M205" s="23"/>
      <c r="N205" s="23"/>
      <c r="O205" s="23"/>
      <c r="P205" s="23"/>
      <c r="Q205" s="23"/>
      <c r="R205" s="23"/>
      <c r="S205" s="23"/>
      <c r="T205" s="23"/>
      <c r="U205" s="23"/>
      <c r="V205" s="23"/>
      <c r="W205" s="23"/>
      <c r="X205" s="23">
        <v>0.4</v>
      </c>
      <c r="Y205" s="23">
        <v>0.4</v>
      </c>
      <c r="Z205" s="23">
        <v>0.3</v>
      </c>
      <c r="AA205" s="23">
        <v>-0.2</v>
      </c>
      <c r="AB205" s="23">
        <v>-0.9</v>
      </c>
      <c r="AC205" s="23">
        <v>-1.6</v>
      </c>
      <c r="AD205" s="23">
        <v>-1.8</v>
      </c>
      <c r="AE205" s="23">
        <v>-2.1</v>
      </c>
      <c r="AF205" s="23">
        <v>-3.8</v>
      </c>
      <c r="AG205" s="23">
        <v>-4.2</v>
      </c>
      <c r="AH205" s="23">
        <v>-5.2</v>
      </c>
      <c r="AI205" s="23"/>
      <c r="AJ205" s="23"/>
      <c r="AK205" s="23"/>
      <c r="AL205" s="23"/>
      <c r="AM205" s="23"/>
      <c r="AN205" s="23"/>
      <c r="AO205" s="23"/>
      <c r="AP205" s="23"/>
      <c r="AQ205" s="23"/>
      <c r="AR205" s="23"/>
      <c r="AS205" s="23"/>
      <c r="AT205" s="23"/>
      <c r="AU205" s="23"/>
      <c r="AV205" s="23"/>
      <c r="AW205" s="23"/>
      <c r="AX205" s="23"/>
      <c r="AY205" s="23"/>
      <c r="AZ205" s="23"/>
      <c r="BA205" s="23"/>
      <c r="BB205" s="23"/>
      <c r="BC205" s="116" t="str">
        <f>IFERROR(IF(COUNTIFS(市町村名,$B199)=0,"",IF(COUNTIFS(市町村名,$B199)-COUNTIFS(市町村名,$B199,本年変動率,"─── ")=0,"─── ",ROUND(AVERAGEIFS(本年変動率,市町村名,$B199),3)*100)),"")</f>
        <v/>
      </c>
    </row>
    <row r="206" spans="1:55">
      <c r="A206" s="14" t="s">
        <v>1853</v>
      </c>
      <c r="B206" s="15" t="s">
        <v>1854</v>
      </c>
      <c r="C206" s="16" t="s">
        <v>1601</v>
      </c>
      <c r="D206" s="17"/>
      <c r="E206" s="17"/>
      <c r="F206" s="17"/>
      <c r="G206" s="17"/>
      <c r="H206" s="17"/>
      <c r="I206" s="17"/>
      <c r="J206" s="17"/>
      <c r="K206" s="17"/>
      <c r="L206" s="17"/>
      <c r="M206" s="17"/>
      <c r="N206" s="17"/>
      <c r="O206" s="17"/>
      <c r="P206" s="17"/>
      <c r="Q206" s="17"/>
      <c r="R206" s="17"/>
      <c r="S206" s="17"/>
      <c r="T206" s="17"/>
      <c r="U206" s="17"/>
      <c r="V206" s="17"/>
      <c r="W206" s="17"/>
      <c r="X206" s="17">
        <v>1</v>
      </c>
      <c r="Y206" s="17">
        <v>0.7</v>
      </c>
      <c r="Z206" s="17">
        <v>0.7</v>
      </c>
      <c r="AA206" s="17">
        <v>0.9</v>
      </c>
      <c r="AB206" s="17">
        <v>0</v>
      </c>
      <c r="AC206" s="17">
        <v>0</v>
      </c>
      <c r="AD206" s="17">
        <v>0</v>
      </c>
      <c r="AE206" s="17">
        <v>0</v>
      </c>
      <c r="AF206" s="17">
        <v>-1.8</v>
      </c>
      <c r="AG206" s="17">
        <v>-3.1</v>
      </c>
      <c r="AH206" s="17">
        <v>-3.1</v>
      </c>
      <c r="AI206" s="17"/>
      <c r="AJ206" s="17"/>
      <c r="AK206" s="17"/>
      <c r="AL206" s="17"/>
      <c r="AM206" s="17"/>
      <c r="AN206" s="17"/>
      <c r="AO206" s="17"/>
      <c r="AP206" s="17"/>
      <c r="AQ206" s="17"/>
      <c r="AR206" s="17"/>
      <c r="AS206" s="17"/>
      <c r="AT206" s="17"/>
      <c r="AU206" s="17"/>
      <c r="AV206" s="17"/>
      <c r="AW206" s="17"/>
      <c r="AX206" s="17"/>
      <c r="AY206" s="17"/>
      <c r="AZ206" s="17"/>
      <c r="BA206" s="17"/>
      <c r="BB206" s="17"/>
      <c r="BC206" s="114" t="str">
        <f>IFERROR(IF(COUNTIFS(市町村名,$B206,用途区分,C$10)=0,"",IF(COUNTIFS(市町村名,$B206,用途区分,C$10)-COUNTIFS(市町村名,$B206,用途区分,C$10,本年変動率,"─── ")=0,"─── ",ROUND(AVERAGEIFS(本年変動率,用途区分,C$10,市町村名,$B206),3)*100)),"")</f>
        <v/>
      </c>
    </row>
    <row r="207" spans="1:55">
      <c r="A207" s="14" t="s">
        <v>1855</v>
      </c>
      <c r="B207" s="18"/>
      <c r="C207" s="19" t="s">
        <v>1602</v>
      </c>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115" t="str">
        <f>IFERROR(IF(COUNTIFS(市町村名,$B206,用途区分,C$11)=0,"",IF(COUNTIFS(市町村名,$B206,用途区分,C$11)-COUNTIFS(市町村名,$B206,用途区分,C$11,本年変動率,"─── ")=0,"─── ",ROUND(AVERAGEIFS(本年変動率,用途区分,C$11,市町村名,$B206),3)*100)),"")</f>
        <v/>
      </c>
    </row>
    <row r="208" spans="1:55">
      <c r="A208" s="14" t="s">
        <v>1856</v>
      </c>
      <c r="B208" s="18"/>
      <c r="C208" s="19" t="s">
        <v>1603</v>
      </c>
      <c r="D208" s="20"/>
      <c r="E208" s="20"/>
      <c r="F208" s="20"/>
      <c r="G208" s="20"/>
      <c r="H208" s="20"/>
      <c r="I208" s="20"/>
      <c r="J208" s="20"/>
      <c r="K208" s="20"/>
      <c r="L208" s="20"/>
      <c r="M208" s="20"/>
      <c r="N208" s="20"/>
      <c r="O208" s="20"/>
      <c r="P208" s="20"/>
      <c r="Q208" s="20"/>
      <c r="R208" s="20"/>
      <c r="S208" s="20"/>
      <c r="T208" s="20"/>
      <c r="U208" s="20"/>
      <c r="V208" s="20"/>
      <c r="W208" s="20"/>
      <c r="X208" s="20"/>
      <c r="Y208" s="20">
        <v>-1.2</v>
      </c>
      <c r="Z208" s="20">
        <v>-2.1</v>
      </c>
      <c r="AA208" s="20">
        <v>-2.1</v>
      </c>
      <c r="AB208" s="20">
        <v>-2.2000000000000002</v>
      </c>
      <c r="AC208" s="20">
        <v>0</v>
      </c>
      <c r="AD208" s="20">
        <v>-1.6</v>
      </c>
      <c r="AE208" s="20"/>
      <c r="AF208" s="20">
        <v>-3.3</v>
      </c>
      <c r="AG208" s="20">
        <v>-4.4000000000000004</v>
      </c>
      <c r="AH208" s="20">
        <v>-5</v>
      </c>
      <c r="AI208" s="20"/>
      <c r="AJ208" s="20"/>
      <c r="AK208" s="20"/>
      <c r="AL208" s="20"/>
      <c r="AM208" s="20"/>
      <c r="AN208" s="20"/>
      <c r="AO208" s="20"/>
      <c r="AP208" s="20"/>
      <c r="AQ208" s="20"/>
      <c r="AR208" s="20"/>
      <c r="AS208" s="20"/>
      <c r="AT208" s="20"/>
      <c r="AU208" s="20"/>
      <c r="AV208" s="20"/>
      <c r="AW208" s="20"/>
      <c r="AX208" s="20"/>
      <c r="AY208" s="20"/>
      <c r="AZ208" s="20"/>
      <c r="BA208" s="20"/>
      <c r="BB208" s="20"/>
      <c r="BC208" s="115" t="str">
        <f>IFERROR(IF(COUNTIFS(市町村名,$B206,用途区分,C$12)=0,"",IF(COUNTIFS(市町村名,$B206,用途区分,C$12)-COUNTIFS(市町村名,$B206,用途区分,C$12,本年変動率,"─── ")=0,"─── ",ROUND(AVERAGEIFS(本年変動率,用途区分,C$12,市町村名,$B206),3)*100)),"")</f>
        <v/>
      </c>
    </row>
    <row r="209" spans="1:55">
      <c r="A209" s="14" t="s">
        <v>1857</v>
      </c>
      <c r="B209" s="18"/>
      <c r="C209" s="19" t="s">
        <v>2253</v>
      </c>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115" t="str">
        <f>IFERROR(IF(COUNTIFS(市町村名,$B206,用途区分,C$13)=0,"",IF(COUNTIFS(市町村名,$B206,用途区分,C$13)-COUNTIFS(市町村名,$B206,用途区分,C$13,本年変動率,"─── ")=0,"─── ",ROUND(AVERAGEIFS(本年変動率,用途区分,C$13,市町村名,$B206),3)*100)),"")</f>
        <v/>
      </c>
    </row>
    <row r="210" spans="1:55">
      <c r="A210" s="14" t="s">
        <v>1858</v>
      </c>
      <c r="B210" s="18"/>
      <c r="C210" s="19" t="s">
        <v>1604</v>
      </c>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115" t="str">
        <f>IFERROR(IF(COUNTIFS(市町村名,$B206,用途区分,C$14)=0,"",IF(COUNTIFS(市町村名,$B206,用途区分,C$14)-COUNTIFS(市町村名,$B206,用途区分,C$14,本年変動率,"─── ")=0,"─── ",ROUND(AVERAGEIFS(本年変動率,用途区分,C$14,市町村名,$B206),3)*100)),"")</f>
        <v/>
      </c>
    </row>
    <row r="211" spans="1:55">
      <c r="A211" s="14" t="s">
        <v>1859</v>
      </c>
      <c r="B211" s="18"/>
      <c r="C211" s="19" t="s">
        <v>1642</v>
      </c>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115" t="str">
        <f>IFERROR(IF(COUNTIFS(市町村名,$B206,用途区分,C$15)=0,"",IF(COUNTIFS(市町村名,$B206,用途区分,C$15)-COUNTIFS(市町村名,$B206,用途区分,C$15,本年変動率,"─── ")=0,"─── ",ROUND(AVERAGEIFS(本年変動率,用途区分,C$15,市町村名,$B206),3)*100)),"")</f>
        <v/>
      </c>
    </row>
    <row r="212" spans="1:55">
      <c r="A212" s="14" t="s">
        <v>1860</v>
      </c>
      <c r="B212" s="21"/>
      <c r="C212" s="22" t="s">
        <v>1644</v>
      </c>
      <c r="D212" s="23"/>
      <c r="E212" s="23"/>
      <c r="F212" s="23"/>
      <c r="G212" s="23"/>
      <c r="H212" s="23"/>
      <c r="I212" s="23"/>
      <c r="J212" s="23"/>
      <c r="K212" s="23"/>
      <c r="L212" s="23"/>
      <c r="M212" s="23"/>
      <c r="N212" s="23"/>
      <c r="O212" s="23"/>
      <c r="P212" s="23"/>
      <c r="Q212" s="23"/>
      <c r="R212" s="23"/>
      <c r="S212" s="23"/>
      <c r="T212" s="23"/>
      <c r="U212" s="23"/>
      <c r="V212" s="23"/>
      <c r="W212" s="23"/>
      <c r="X212" s="23">
        <v>1</v>
      </c>
      <c r="Y212" s="23">
        <v>0.1</v>
      </c>
      <c r="Z212" s="23">
        <v>-0.2</v>
      </c>
      <c r="AA212" s="23">
        <v>-0.6</v>
      </c>
      <c r="AB212" s="23">
        <v>-0.7</v>
      </c>
      <c r="AC212" s="23">
        <v>0</v>
      </c>
      <c r="AD212" s="23">
        <v>-0.5</v>
      </c>
      <c r="AE212" s="23">
        <v>0</v>
      </c>
      <c r="AF212" s="23">
        <v>-2.2999999999999998</v>
      </c>
      <c r="AG212" s="23">
        <v>-3.5</v>
      </c>
      <c r="AH212" s="23">
        <v>-3.7</v>
      </c>
      <c r="AI212" s="23"/>
      <c r="AJ212" s="23"/>
      <c r="AK212" s="23"/>
      <c r="AL212" s="23"/>
      <c r="AM212" s="23"/>
      <c r="AN212" s="23"/>
      <c r="AO212" s="23"/>
      <c r="AP212" s="23"/>
      <c r="AQ212" s="23"/>
      <c r="AR212" s="23"/>
      <c r="AS212" s="23"/>
      <c r="AT212" s="23"/>
      <c r="AU212" s="23"/>
      <c r="AV212" s="23"/>
      <c r="AW212" s="23"/>
      <c r="AX212" s="23"/>
      <c r="AY212" s="23"/>
      <c r="AZ212" s="23"/>
      <c r="BA212" s="23"/>
      <c r="BB212" s="23"/>
      <c r="BC212" s="116" t="str">
        <f>IFERROR(IF(COUNTIFS(市町村名,$B206)=0,"",IF(COUNTIFS(市町村名,$B206)-COUNTIFS(市町村名,$B206,本年変動率,"─── ")=0,"─── ",ROUND(AVERAGEIFS(本年変動率,市町村名,$B206),3)*100)),"")</f>
        <v/>
      </c>
    </row>
    <row r="213" spans="1:55">
      <c r="A213" s="14" t="s">
        <v>1861</v>
      </c>
      <c r="B213" s="15" t="s">
        <v>1862</v>
      </c>
      <c r="C213" s="16" t="s">
        <v>1601</v>
      </c>
      <c r="D213" s="17"/>
      <c r="E213" s="17"/>
      <c r="F213" s="17"/>
      <c r="G213" s="17"/>
      <c r="H213" s="17"/>
      <c r="I213" s="17"/>
      <c r="J213" s="17"/>
      <c r="K213" s="17"/>
      <c r="L213" s="17"/>
      <c r="M213" s="17"/>
      <c r="N213" s="17"/>
      <c r="O213" s="17"/>
      <c r="P213" s="17"/>
      <c r="Q213" s="17"/>
      <c r="R213" s="17"/>
      <c r="S213" s="17"/>
      <c r="T213" s="17"/>
      <c r="U213" s="17"/>
      <c r="V213" s="17"/>
      <c r="W213" s="17"/>
      <c r="X213" s="17">
        <v>0</v>
      </c>
      <c r="Y213" s="17">
        <v>0.5</v>
      </c>
      <c r="Z213" s="17">
        <v>0.5</v>
      </c>
      <c r="AA213" s="17">
        <v>0.5</v>
      </c>
      <c r="AB213" s="17">
        <v>0</v>
      </c>
      <c r="AC213" s="17">
        <v>0</v>
      </c>
      <c r="AD213" s="17">
        <v>-0.4</v>
      </c>
      <c r="AE213" s="17">
        <v>-0.6</v>
      </c>
      <c r="AF213" s="17">
        <v>-1</v>
      </c>
      <c r="AG213" s="17">
        <v>-1.9</v>
      </c>
      <c r="AH213" s="17">
        <v>-2.2000000000000002</v>
      </c>
      <c r="AI213" s="17"/>
      <c r="AJ213" s="17"/>
      <c r="AK213" s="17"/>
      <c r="AL213" s="17"/>
      <c r="AM213" s="17"/>
      <c r="AN213" s="17"/>
      <c r="AO213" s="17"/>
      <c r="AP213" s="17"/>
      <c r="AQ213" s="17"/>
      <c r="AR213" s="17"/>
      <c r="AS213" s="17"/>
      <c r="AT213" s="17"/>
      <c r="AU213" s="17"/>
      <c r="AV213" s="17"/>
      <c r="AW213" s="17"/>
      <c r="AX213" s="17"/>
      <c r="AY213" s="17"/>
      <c r="AZ213" s="17"/>
      <c r="BA213" s="17"/>
      <c r="BB213" s="17"/>
      <c r="BC213" s="114" t="str">
        <f>IFERROR(IF(COUNTIFS(市町村名,$B213,用途区分,C$10)=0,"",IF(COUNTIFS(市町村名,$B213,用途区分,C$10)-COUNTIFS(市町村名,$B213,用途区分,C$10,本年変動率,"─── ")=0,"─── ",ROUND(AVERAGEIFS(本年変動率,用途区分,C$10,市町村名,$B213),3)*100)),"")</f>
        <v/>
      </c>
    </row>
    <row r="214" spans="1:55">
      <c r="A214" s="14" t="s">
        <v>1863</v>
      </c>
      <c r="B214" s="18"/>
      <c r="C214" s="19" t="s">
        <v>1602</v>
      </c>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115" t="str">
        <f>IFERROR(IF(COUNTIFS(市町村名,$B213,用途区分,C$11)=0,"",IF(COUNTIFS(市町村名,$B213,用途区分,C$11)-COUNTIFS(市町村名,$B213,用途区分,C$11,本年変動率,"─── ")=0,"─── ",ROUND(AVERAGEIFS(本年変動率,用途区分,C$11,市町村名,$B213),3)*100)),"")</f>
        <v/>
      </c>
    </row>
    <row r="215" spans="1:55">
      <c r="A215" s="14" t="s">
        <v>1864</v>
      </c>
      <c r="B215" s="18"/>
      <c r="C215" s="19" t="s">
        <v>1603</v>
      </c>
      <c r="D215" s="20"/>
      <c r="E215" s="20"/>
      <c r="F215" s="20"/>
      <c r="G215" s="20"/>
      <c r="H215" s="20"/>
      <c r="I215" s="20"/>
      <c r="J215" s="20"/>
      <c r="K215" s="20"/>
      <c r="L215" s="20"/>
      <c r="M215" s="20"/>
      <c r="N215" s="20"/>
      <c r="O215" s="20"/>
      <c r="P215" s="20"/>
      <c r="Q215" s="20"/>
      <c r="R215" s="20"/>
      <c r="S215" s="20"/>
      <c r="T215" s="20"/>
      <c r="U215" s="20"/>
      <c r="V215" s="20"/>
      <c r="W215" s="20"/>
      <c r="X215" s="20"/>
      <c r="Y215" s="20">
        <v>0</v>
      </c>
      <c r="Z215" s="20">
        <v>0</v>
      </c>
      <c r="AA215" s="20">
        <v>0</v>
      </c>
      <c r="AB215" s="20">
        <v>0</v>
      </c>
      <c r="AC215" s="20">
        <v>0</v>
      </c>
      <c r="AD215" s="20">
        <v>0</v>
      </c>
      <c r="AE215" s="20">
        <v>-0.5</v>
      </c>
      <c r="AF215" s="20"/>
      <c r="AG215" s="20">
        <v>-4.5</v>
      </c>
      <c r="AH215" s="20">
        <v>-4.7</v>
      </c>
      <c r="AI215" s="20"/>
      <c r="AJ215" s="20"/>
      <c r="AK215" s="20"/>
      <c r="AL215" s="20"/>
      <c r="AM215" s="20"/>
      <c r="AN215" s="20"/>
      <c r="AO215" s="20"/>
      <c r="AP215" s="20"/>
      <c r="AQ215" s="20"/>
      <c r="AR215" s="20"/>
      <c r="AS215" s="20"/>
      <c r="AT215" s="20"/>
      <c r="AU215" s="20"/>
      <c r="AV215" s="20"/>
      <c r="AW215" s="20"/>
      <c r="AX215" s="20"/>
      <c r="AY215" s="20"/>
      <c r="AZ215" s="20"/>
      <c r="BA215" s="20"/>
      <c r="BB215" s="20"/>
      <c r="BC215" s="115" t="str">
        <f>IFERROR(IF(COUNTIFS(市町村名,$B213,用途区分,C$12)=0,"",IF(COUNTIFS(市町村名,$B213,用途区分,C$12)-COUNTIFS(市町村名,$B213,用途区分,C$12,本年変動率,"─── ")=0,"─── ",ROUND(AVERAGEIFS(本年変動率,用途区分,C$12,市町村名,$B213),3)*100)),"")</f>
        <v/>
      </c>
    </row>
    <row r="216" spans="1:55">
      <c r="A216" s="14" t="s">
        <v>1865</v>
      </c>
      <c r="B216" s="18"/>
      <c r="C216" s="19" t="s">
        <v>2253</v>
      </c>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115" t="str">
        <f>IFERROR(IF(COUNTIFS(市町村名,$B213,用途区分,C$13)=0,"",IF(COUNTIFS(市町村名,$B213,用途区分,C$13)-COUNTIFS(市町村名,$B213,用途区分,C$13,本年変動率,"─── ")=0,"─── ",ROUND(AVERAGEIFS(本年変動率,用途区分,C$13,市町村名,$B213),3)*100)),"")</f>
        <v/>
      </c>
    </row>
    <row r="217" spans="1:55">
      <c r="A217" s="14" t="s">
        <v>1866</v>
      </c>
      <c r="B217" s="18"/>
      <c r="C217" s="19" t="s">
        <v>1604</v>
      </c>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115" t="str">
        <f>IFERROR(IF(COUNTIFS(市町村名,$B213,用途区分,C$14)=0,"",IF(COUNTIFS(市町村名,$B213,用途区分,C$14)-COUNTIFS(市町村名,$B213,用途区分,C$14,本年変動率,"─── ")=0,"─── ",ROUND(AVERAGEIFS(本年変動率,用途区分,C$14,市町村名,$B213),3)*100)),"")</f>
        <v/>
      </c>
    </row>
    <row r="218" spans="1:55">
      <c r="A218" s="14" t="s">
        <v>1867</v>
      </c>
      <c r="B218" s="18"/>
      <c r="C218" s="19" t="s">
        <v>1642</v>
      </c>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115" t="str">
        <f>IFERROR(IF(COUNTIFS(市町村名,$B213,用途区分,C$15)=0,"",IF(COUNTIFS(市町村名,$B213,用途区分,C$15)-COUNTIFS(市町村名,$B213,用途区分,C$15,本年変動率,"─── ")=0,"─── ",ROUND(AVERAGEIFS(本年変動率,用途区分,C$15,市町村名,$B213),3)*100)),"")</f>
        <v/>
      </c>
    </row>
    <row r="219" spans="1:55">
      <c r="A219" s="14" t="s">
        <v>1868</v>
      </c>
      <c r="B219" s="21"/>
      <c r="C219" s="22" t="s">
        <v>1644</v>
      </c>
      <c r="D219" s="23"/>
      <c r="E219" s="23"/>
      <c r="F219" s="23"/>
      <c r="G219" s="23"/>
      <c r="H219" s="23"/>
      <c r="I219" s="23"/>
      <c r="J219" s="23"/>
      <c r="K219" s="23"/>
      <c r="L219" s="23"/>
      <c r="M219" s="23"/>
      <c r="N219" s="23"/>
      <c r="O219" s="23"/>
      <c r="P219" s="23"/>
      <c r="Q219" s="23"/>
      <c r="R219" s="23"/>
      <c r="S219" s="23"/>
      <c r="T219" s="23"/>
      <c r="U219" s="23"/>
      <c r="V219" s="23"/>
      <c r="W219" s="23"/>
      <c r="X219" s="23">
        <v>0</v>
      </c>
      <c r="Y219" s="23">
        <v>0.3</v>
      </c>
      <c r="Z219" s="23">
        <v>0.3</v>
      </c>
      <c r="AA219" s="23">
        <v>0.3</v>
      </c>
      <c r="AB219" s="23">
        <v>0</v>
      </c>
      <c r="AC219" s="23">
        <v>0</v>
      </c>
      <c r="AD219" s="23">
        <v>-0.2</v>
      </c>
      <c r="AE219" s="23">
        <v>-0.5</v>
      </c>
      <c r="AF219" s="23">
        <v>-1</v>
      </c>
      <c r="AG219" s="23">
        <v>-3.2</v>
      </c>
      <c r="AH219" s="23">
        <v>-3</v>
      </c>
      <c r="AI219" s="23"/>
      <c r="AJ219" s="23"/>
      <c r="AK219" s="23"/>
      <c r="AL219" s="23"/>
      <c r="AM219" s="23"/>
      <c r="AN219" s="23"/>
      <c r="AO219" s="23"/>
      <c r="AP219" s="23"/>
      <c r="AQ219" s="23"/>
      <c r="AR219" s="23"/>
      <c r="AS219" s="23"/>
      <c r="AT219" s="23"/>
      <c r="AU219" s="23"/>
      <c r="AV219" s="23"/>
      <c r="AW219" s="23"/>
      <c r="AX219" s="23"/>
      <c r="AY219" s="23"/>
      <c r="AZ219" s="23"/>
      <c r="BA219" s="23"/>
      <c r="BB219" s="23"/>
      <c r="BC219" s="116" t="str">
        <f>IFERROR(IF(COUNTIFS(市町村名,$B213)=0,"",IF(COUNTIFS(市町村名,$B213)-COUNTIFS(市町村名,$B213,本年変動率,"─── ")=0,"─── ",ROUND(AVERAGEIFS(本年変動率,市町村名,$B213),3)*100)),"")</f>
        <v/>
      </c>
    </row>
    <row r="220" spans="1:55">
      <c r="A220" s="14" t="s">
        <v>1869</v>
      </c>
      <c r="B220" s="15" t="s">
        <v>1870</v>
      </c>
      <c r="C220" s="16" t="s">
        <v>1601</v>
      </c>
      <c r="D220" s="17"/>
      <c r="E220" s="17"/>
      <c r="F220" s="17"/>
      <c r="G220" s="17"/>
      <c r="H220" s="17"/>
      <c r="I220" s="17"/>
      <c r="J220" s="17"/>
      <c r="K220" s="17"/>
      <c r="L220" s="17"/>
      <c r="M220" s="17"/>
      <c r="N220" s="17"/>
      <c r="O220" s="17"/>
      <c r="P220" s="17"/>
      <c r="Q220" s="17"/>
      <c r="R220" s="17"/>
      <c r="S220" s="17"/>
      <c r="T220" s="17"/>
      <c r="U220" s="17"/>
      <c r="V220" s="17"/>
      <c r="W220" s="17"/>
      <c r="X220" s="17">
        <v>0</v>
      </c>
      <c r="Y220" s="17">
        <v>0</v>
      </c>
      <c r="Z220" s="17">
        <v>0.7</v>
      </c>
      <c r="AA220" s="17">
        <v>0.6</v>
      </c>
      <c r="AB220" s="17">
        <v>0.6</v>
      </c>
      <c r="AC220" s="17">
        <v>1</v>
      </c>
      <c r="AD220" s="17">
        <v>0</v>
      </c>
      <c r="AE220" s="17">
        <v>-0.8</v>
      </c>
      <c r="AF220" s="17">
        <v>-0.8</v>
      </c>
      <c r="AG220" s="17">
        <v>-1.8</v>
      </c>
      <c r="AH220" s="17">
        <v>-1.9</v>
      </c>
      <c r="AI220" s="17">
        <v>-1.2</v>
      </c>
      <c r="AJ220" s="17">
        <v>-0.5</v>
      </c>
      <c r="AK220" s="17">
        <v>-0.2</v>
      </c>
      <c r="AL220" s="17">
        <v>-0.6</v>
      </c>
      <c r="AM220" s="17">
        <v>-1.9</v>
      </c>
      <c r="AN220" s="17">
        <v>-1.5</v>
      </c>
      <c r="AO220" s="17">
        <v>-1.6</v>
      </c>
      <c r="AP220" s="17">
        <v>-1.7</v>
      </c>
      <c r="AQ220" s="17">
        <v>-1</v>
      </c>
      <c r="AR220" s="17">
        <v>-0.8</v>
      </c>
      <c r="AS220" s="17">
        <v>-0.4</v>
      </c>
      <c r="AT220" s="17">
        <v>-0.2</v>
      </c>
      <c r="AU220" s="17">
        <v>0.2</v>
      </c>
      <c r="AV220" s="17">
        <v>0.2</v>
      </c>
      <c r="AW220" s="17">
        <v>0.2</v>
      </c>
      <c r="AX220" s="17">
        <v>0.2</v>
      </c>
      <c r="AY220" s="17">
        <v>0.2</v>
      </c>
      <c r="AZ220" s="17">
        <v>0.2</v>
      </c>
      <c r="BA220" s="17">
        <v>0.2</v>
      </c>
      <c r="BB220" s="17">
        <v>0.3</v>
      </c>
      <c r="BC220" s="114" t="str">
        <f ca="1">IFERROR(IF(COUNTIFS(市町村名,$B220,用途区分,C$10)=0,"",IF(COUNTIFS(市町村名,$B220,用途区分,C$10)-COUNTIFS(市町村名,$B220,用途区分,C$10,本年変動率,"─── ")=0,"─── ",ROUND(AVERAGEIFS(本年変動率,用途区分,C$10,市町村名,$B220),3)*100)),"")</f>
        <v xml:space="preserve">─── </v>
      </c>
    </row>
    <row r="221" spans="1:55">
      <c r="A221" s="14" t="s">
        <v>1871</v>
      </c>
      <c r="B221" s="18">
        <v>7062</v>
      </c>
      <c r="C221" s="19" t="s">
        <v>1602</v>
      </c>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115" t="str">
        <f>IFERROR(IF(COUNTIFS(市町村名,$B220,用途区分,C$11)=0,"",IF(COUNTIFS(市町村名,$B220,用途区分,C$11)-COUNTIFS(市町村名,$B220,用途区分,C$11,本年変動率,"─── ")=0,"─── ",ROUND(AVERAGEIFS(本年変動率,用途区分,C$11,市町村名,$B220),3)*100)),"")</f>
        <v/>
      </c>
    </row>
    <row r="222" spans="1:55">
      <c r="A222" s="14" t="s">
        <v>1872</v>
      </c>
      <c r="B222" s="18"/>
      <c r="C222" s="19" t="s">
        <v>1603</v>
      </c>
      <c r="D222" s="20"/>
      <c r="E222" s="20"/>
      <c r="F222" s="20"/>
      <c r="G222" s="20"/>
      <c r="H222" s="20"/>
      <c r="I222" s="20"/>
      <c r="J222" s="20"/>
      <c r="K222" s="20"/>
      <c r="L222" s="20"/>
      <c r="M222" s="20"/>
      <c r="N222" s="20"/>
      <c r="O222" s="20"/>
      <c r="P222" s="20"/>
      <c r="Q222" s="20"/>
      <c r="R222" s="20"/>
      <c r="S222" s="20"/>
      <c r="T222" s="20"/>
      <c r="U222" s="20"/>
      <c r="V222" s="20"/>
      <c r="W222" s="20"/>
      <c r="X222" s="20"/>
      <c r="Y222" s="20">
        <v>0</v>
      </c>
      <c r="Z222" s="20">
        <v>-1.3</v>
      </c>
      <c r="AA222" s="20">
        <v>0</v>
      </c>
      <c r="AB222" s="20">
        <v>0</v>
      </c>
      <c r="AC222" s="20">
        <v>0</v>
      </c>
      <c r="AD222" s="20">
        <v>-1.4</v>
      </c>
      <c r="AE222" s="20">
        <v>-2.2999999999999998</v>
      </c>
      <c r="AF222" s="20">
        <v>-1.9</v>
      </c>
      <c r="AG222" s="20">
        <v>-1.9</v>
      </c>
      <c r="AH222" s="20">
        <v>-2</v>
      </c>
      <c r="AI222" s="20">
        <v>-1.5</v>
      </c>
      <c r="AJ222" s="20">
        <v>0</v>
      </c>
      <c r="AK222" s="20">
        <v>0</v>
      </c>
      <c r="AL222" s="20">
        <v>-0.5</v>
      </c>
      <c r="AM222" s="20">
        <v>-1</v>
      </c>
      <c r="AN222" s="20">
        <v>-1</v>
      </c>
      <c r="AO222" s="20">
        <v>-1</v>
      </c>
      <c r="AP222" s="20">
        <v>-1.6</v>
      </c>
      <c r="AQ222" s="20">
        <v>-1.1000000000000001</v>
      </c>
      <c r="AR222" s="20">
        <v>-0.5</v>
      </c>
      <c r="AS222" s="20">
        <v>-0.5</v>
      </c>
      <c r="AT222" s="20">
        <v>-0.5</v>
      </c>
      <c r="AU222" s="20">
        <v>0</v>
      </c>
      <c r="AV222" s="20">
        <v>0</v>
      </c>
      <c r="AW222" s="20">
        <v>0</v>
      </c>
      <c r="AX222" s="20">
        <v>0</v>
      </c>
      <c r="AY222" s="20">
        <v>0</v>
      </c>
      <c r="AZ222" s="20">
        <v>0</v>
      </c>
      <c r="BA222" s="20">
        <v>0</v>
      </c>
      <c r="BB222" s="20">
        <v>0</v>
      </c>
      <c r="BC222" s="115" t="str">
        <f ca="1">IFERROR(IF(COUNTIFS(市町村名,$B220,用途区分,C$12)=0,"",IF(COUNTIFS(市町村名,$B220,用途区分,C$12)-COUNTIFS(市町村名,$B220,用途区分,C$12,本年変動率,"─── ")=0,"─── ",ROUND(AVERAGEIFS(本年変動率,用途区分,C$12,市町村名,$B220),3)*100)),"")</f>
        <v xml:space="preserve">─── </v>
      </c>
    </row>
    <row r="223" spans="1:55">
      <c r="A223" s="14" t="s">
        <v>1873</v>
      </c>
      <c r="B223" s="18"/>
      <c r="C223" s="19" t="s">
        <v>2253</v>
      </c>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115" t="str">
        <f>IFERROR(IF(COUNTIFS(市町村名,$B220,用途区分,C$13)=0,"",IF(COUNTIFS(市町村名,$B220,用途区分,C$13)-COUNTIFS(市町村名,$B220,用途区分,C$13,本年変動率,"─── ")=0,"─── ",ROUND(AVERAGEIFS(本年変動率,用途区分,C$13,市町村名,$B220),3)*100)),"")</f>
        <v/>
      </c>
    </row>
    <row r="224" spans="1:55">
      <c r="A224" s="14" t="s">
        <v>1874</v>
      </c>
      <c r="B224" s="18"/>
      <c r="C224" s="19" t="s">
        <v>1604</v>
      </c>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115" t="str">
        <f>IFERROR(IF(COUNTIFS(市町村名,$B220,用途区分,C$14)=0,"",IF(COUNTIFS(市町村名,$B220,用途区分,C$14)-COUNTIFS(市町村名,$B220,用途区分,C$14,本年変動率,"─── ")=0,"─── ",ROUND(AVERAGEIFS(本年変動率,用途区分,C$14,市町村名,$B220),3)*100)),"")</f>
        <v/>
      </c>
    </row>
    <row r="225" spans="1:55">
      <c r="A225" s="14" t="s">
        <v>1875</v>
      </c>
      <c r="B225" s="18"/>
      <c r="C225" s="19" t="s">
        <v>1642</v>
      </c>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115" t="str">
        <f>IFERROR(IF(COUNTIFS(市町村名,$B220,用途区分,C$15)=0,"",IF(COUNTIFS(市町村名,$B220,用途区分,C$15)-COUNTIFS(市町村名,$B220,用途区分,C$15,本年変動率,"─── ")=0,"─── ",ROUND(AVERAGEIFS(本年変動率,用途区分,C$15,市町村名,$B220),3)*100)),"")</f>
        <v/>
      </c>
    </row>
    <row r="226" spans="1:55">
      <c r="A226" s="14" t="s">
        <v>1876</v>
      </c>
      <c r="B226" s="21"/>
      <c r="C226" s="22" t="s">
        <v>1644</v>
      </c>
      <c r="D226" s="23"/>
      <c r="E226" s="23"/>
      <c r="F226" s="23"/>
      <c r="G226" s="23"/>
      <c r="H226" s="23"/>
      <c r="I226" s="23"/>
      <c r="J226" s="23"/>
      <c r="K226" s="23"/>
      <c r="L226" s="23"/>
      <c r="M226" s="23"/>
      <c r="N226" s="23"/>
      <c r="O226" s="23"/>
      <c r="P226" s="23"/>
      <c r="Q226" s="23"/>
      <c r="R226" s="23"/>
      <c r="S226" s="23"/>
      <c r="T226" s="23"/>
      <c r="U226" s="23"/>
      <c r="V226" s="23"/>
      <c r="W226" s="23"/>
      <c r="X226" s="23">
        <v>0</v>
      </c>
      <c r="Y226" s="23">
        <v>0</v>
      </c>
      <c r="Z226" s="23">
        <v>0</v>
      </c>
      <c r="AA226" s="23">
        <v>0.4</v>
      </c>
      <c r="AB226" s="23">
        <v>0.4</v>
      </c>
      <c r="AC226" s="23">
        <v>0.7</v>
      </c>
      <c r="AD226" s="23">
        <v>-0.5</v>
      </c>
      <c r="AE226" s="23">
        <v>-1.3</v>
      </c>
      <c r="AF226" s="23">
        <v>-1.2</v>
      </c>
      <c r="AG226" s="23">
        <v>-1.8</v>
      </c>
      <c r="AH226" s="23">
        <v>-1.9</v>
      </c>
      <c r="AI226" s="23">
        <v>-1.3</v>
      </c>
      <c r="AJ226" s="23">
        <v>-0.3</v>
      </c>
      <c r="AK226" s="23">
        <v>-0.1</v>
      </c>
      <c r="AL226" s="23">
        <v>-0.6</v>
      </c>
      <c r="AM226" s="23">
        <v>-1.5</v>
      </c>
      <c r="AN226" s="23">
        <v>-1.3</v>
      </c>
      <c r="AO226" s="23">
        <v>-1.4</v>
      </c>
      <c r="AP226" s="23">
        <v>-1.7</v>
      </c>
      <c r="AQ226" s="23">
        <v>-1</v>
      </c>
      <c r="AR226" s="23">
        <v>-0.7</v>
      </c>
      <c r="AS226" s="23">
        <v>-0.4</v>
      </c>
      <c r="AT226" s="23">
        <v>-0.3</v>
      </c>
      <c r="AU226" s="23">
        <v>0.1</v>
      </c>
      <c r="AV226" s="23">
        <v>0.1</v>
      </c>
      <c r="AW226" s="23">
        <v>0.1</v>
      </c>
      <c r="AX226" s="23">
        <v>0.1</v>
      </c>
      <c r="AY226" s="23">
        <v>0.1</v>
      </c>
      <c r="AZ226" s="23">
        <v>0.1</v>
      </c>
      <c r="BA226" s="23">
        <v>0.1</v>
      </c>
      <c r="BB226" s="23">
        <v>0.2</v>
      </c>
      <c r="BC226" s="116" t="str">
        <f ca="1">IFERROR(IF(COUNTIFS(市町村名,$B220)=0,"",IF(COUNTIFS(市町村名,$B220)-COUNTIFS(市町村名,$B220,本年変動率,"─── ")=0,"─── ",ROUND(AVERAGEIFS(本年変動率,市町村名,$B220),3)*100)),"")</f>
        <v xml:space="preserve">─── </v>
      </c>
    </row>
    <row r="227" spans="1:55">
      <c r="A227" s="14" t="s">
        <v>1877</v>
      </c>
      <c r="B227" s="15" t="s">
        <v>1878</v>
      </c>
      <c r="C227" s="16" t="s">
        <v>1601</v>
      </c>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v>-4.5999999999999996</v>
      </c>
      <c r="AJ227" s="17">
        <v>-5</v>
      </c>
      <c r="AK227" s="17">
        <v>-4.2</v>
      </c>
      <c r="AL227" s="17">
        <v>-4.0999999999999996</v>
      </c>
      <c r="AM227" s="17">
        <v>-4.5</v>
      </c>
      <c r="AN227" s="17">
        <v>-4.0999999999999996</v>
      </c>
      <c r="AO227" s="17">
        <v>-3.1</v>
      </c>
      <c r="AP227" s="17">
        <v>-2.2000000000000002</v>
      </c>
      <c r="AQ227" s="17">
        <v>-1.6</v>
      </c>
      <c r="AR227" s="17">
        <v>-1.6</v>
      </c>
      <c r="AS227" s="17">
        <v>-1.7</v>
      </c>
      <c r="AT227" s="17">
        <v>-1.7</v>
      </c>
      <c r="AU227" s="17">
        <v>-1</v>
      </c>
      <c r="AV227" s="17">
        <v>-0.7</v>
      </c>
      <c r="AW227" s="17">
        <v>-0.4</v>
      </c>
      <c r="AX227" s="17">
        <v>-0.5</v>
      </c>
      <c r="AY227" s="17">
        <v>-0.5</v>
      </c>
      <c r="AZ227" s="17">
        <v>0</v>
      </c>
      <c r="BA227" s="17">
        <v>0.6</v>
      </c>
      <c r="BB227" s="17">
        <v>0.6</v>
      </c>
      <c r="BC227" s="114" t="str">
        <f ca="1">IFERROR(IF(COUNTIFS(市町村名,$B227,用途区分,C$10)=0,"",IF(COUNTIFS(市町村名,$B227,用途区分,C$10)-COUNTIFS(市町村名,$B227,用途区分,C$10,本年変動率,"─── ")=0,"─── ",ROUND(AVERAGEIFS(本年変動率,用途区分,C$10,市町村名,$B227),3)*100)),"")</f>
        <v xml:space="preserve">─── </v>
      </c>
    </row>
    <row r="228" spans="1:55">
      <c r="A228" s="14" t="s">
        <v>1879</v>
      </c>
      <c r="B228" s="18">
        <v>19453</v>
      </c>
      <c r="C228" s="19" t="s">
        <v>1602</v>
      </c>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115" t="str">
        <f>IFERROR(IF(COUNTIFS(市町村名,$B227,用途区分,C$11)=0,"",IF(COUNTIFS(市町村名,$B227,用途区分,C$11)-COUNTIFS(市町村名,$B227,用途区分,C$11,本年変動率,"─── ")=0,"─── ",ROUND(AVERAGEIFS(本年変動率,用途区分,C$11,市町村名,$B227),3)*100)),"")</f>
        <v/>
      </c>
    </row>
    <row r="229" spans="1:55">
      <c r="A229" s="14" t="s">
        <v>1880</v>
      </c>
      <c r="B229" s="18"/>
      <c r="C229" s="19" t="s">
        <v>1603</v>
      </c>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v>-7.2</v>
      </c>
      <c r="AJ229" s="20">
        <v>-6.4</v>
      </c>
      <c r="AK229" s="20">
        <v>-5.3</v>
      </c>
      <c r="AL229" s="20">
        <v>-4</v>
      </c>
      <c r="AM229" s="20">
        <v>-4.9000000000000004</v>
      </c>
      <c r="AN229" s="20">
        <v>-4.8</v>
      </c>
      <c r="AO229" s="20">
        <v>-4.3</v>
      </c>
      <c r="AP229" s="20">
        <v>-3.7</v>
      </c>
      <c r="AQ229" s="20">
        <v>-3.1</v>
      </c>
      <c r="AR229" s="20">
        <v>-2.8</v>
      </c>
      <c r="AS229" s="20">
        <v>-2.5</v>
      </c>
      <c r="AT229" s="20">
        <v>-2.5</v>
      </c>
      <c r="AU229" s="20">
        <v>-2.2000000000000002</v>
      </c>
      <c r="AV229" s="20">
        <v>-2.2000000000000002</v>
      </c>
      <c r="AW229" s="20">
        <v>-1.8</v>
      </c>
      <c r="AX229" s="20">
        <v>-1.9</v>
      </c>
      <c r="AY229" s="20">
        <v>-1.9</v>
      </c>
      <c r="AZ229" s="20">
        <v>-1</v>
      </c>
      <c r="BA229" s="20">
        <v>-1</v>
      </c>
      <c r="BB229" s="20">
        <v>-0.5</v>
      </c>
      <c r="BC229" s="115" t="str">
        <f ca="1">IFERROR(IF(COUNTIFS(市町村名,$B227,用途区分,C$12)=0,"",IF(COUNTIFS(市町村名,$B227,用途区分,C$12)-COUNTIFS(市町村名,$B227,用途区分,C$12,本年変動率,"─── ")=0,"─── ",ROUND(AVERAGEIFS(本年変動率,用途区分,C$12,市町村名,$B227),3)*100)),"")</f>
        <v xml:space="preserve">─── </v>
      </c>
    </row>
    <row r="230" spans="1:55">
      <c r="A230" s="14" t="s">
        <v>1881</v>
      </c>
      <c r="B230" s="18"/>
      <c r="C230" s="19" t="s">
        <v>2253</v>
      </c>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115" t="str">
        <f>IFERROR(IF(COUNTIFS(市町村名,$B227,用途区分,C$13)=0,"",IF(COUNTIFS(市町村名,$B227,用途区分,C$13)-COUNTIFS(市町村名,$B227,用途区分,C$13,本年変動率,"─── ")=0,"─── ",ROUND(AVERAGEIFS(本年変動率,用途区分,C$13,市町村名,$B227),3)*100)),"")</f>
        <v/>
      </c>
    </row>
    <row r="231" spans="1:55">
      <c r="A231" s="14" t="s">
        <v>1882</v>
      </c>
      <c r="B231" s="18"/>
      <c r="C231" s="19" t="s">
        <v>1604</v>
      </c>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115" t="str">
        <f>IFERROR(IF(COUNTIFS(市町村名,$B227,用途区分,C$14)=0,"",IF(COUNTIFS(市町村名,$B227,用途区分,C$14)-COUNTIFS(市町村名,$B227,用途区分,C$14,本年変動率,"─── ")=0,"─── ",ROUND(AVERAGEIFS(本年変動率,用途区分,C$14,市町村名,$B227),3)*100)),"")</f>
        <v/>
      </c>
    </row>
    <row r="232" spans="1:55">
      <c r="A232" s="14" t="s">
        <v>1883</v>
      </c>
      <c r="B232" s="18"/>
      <c r="C232" s="19" t="s">
        <v>1642</v>
      </c>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115" t="str">
        <f>IFERROR(IF(COUNTIFS(市町村名,$B227,用途区分,C$15)=0,"",IF(COUNTIFS(市町村名,$B227,用途区分,C$15)-COUNTIFS(市町村名,$B227,用途区分,C$15,本年変動率,"─── ")=0,"─── ",ROUND(AVERAGEIFS(本年変動率,用途区分,C$15,市町村名,$B227),3)*100)),"")</f>
        <v/>
      </c>
    </row>
    <row r="233" spans="1:55">
      <c r="A233" s="14" t="s">
        <v>1884</v>
      </c>
      <c r="B233" s="21"/>
      <c r="C233" s="22" t="s">
        <v>1644</v>
      </c>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v>-5.5</v>
      </c>
      <c r="AJ233" s="23">
        <v>-5.5</v>
      </c>
      <c r="AK233" s="23">
        <v>-4.5999999999999996</v>
      </c>
      <c r="AL233" s="23">
        <v>-4</v>
      </c>
      <c r="AM233" s="23">
        <v>-4.5999999999999996</v>
      </c>
      <c r="AN233" s="23">
        <v>-4.3</v>
      </c>
      <c r="AO233" s="23">
        <v>-3.5</v>
      </c>
      <c r="AP233" s="23">
        <v>-2.7</v>
      </c>
      <c r="AQ233" s="23">
        <v>-2.1</v>
      </c>
      <c r="AR233" s="23">
        <v>-2</v>
      </c>
      <c r="AS233" s="23">
        <v>-1.9</v>
      </c>
      <c r="AT233" s="23">
        <v>-1.9</v>
      </c>
      <c r="AU233" s="23">
        <v>-1.4</v>
      </c>
      <c r="AV233" s="23">
        <v>-1.2</v>
      </c>
      <c r="AW233" s="23">
        <v>-0.9</v>
      </c>
      <c r="AX233" s="23">
        <v>-0.9</v>
      </c>
      <c r="AY233" s="23">
        <v>-0.9</v>
      </c>
      <c r="AZ233" s="23">
        <v>-0.3</v>
      </c>
      <c r="BA233" s="23">
        <v>0.1</v>
      </c>
      <c r="BB233" s="23">
        <v>0.2</v>
      </c>
      <c r="BC233" s="116" t="str">
        <f ca="1">IFERROR(IF(COUNTIFS(市町村名,$B227)=0,"",IF(COUNTIFS(市町村名,$B227)-COUNTIFS(市町村名,$B227,本年変動率,"─── ")=0,"─── ",ROUND(AVERAGEIFS(本年変動率,市町村名,$B227),3)*100)),"")</f>
        <v xml:space="preserve">─── </v>
      </c>
    </row>
    <row r="234" spans="1:55">
      <c r="A234" s="14" t="s">
        <v>1885</v>
      </c>
      <c r="B234" s="15" t="s">
        <v>1886</v>
      </c>
      <c r="C234" s="16" t="s">
        <v>1601</v>
      </c>
      <c r="D234" s="17"/>
      <c r="E234" s="17"/>
      <c r="F234" s="17"/>
      <c r="G234" s="17"/>
      <c r="H234" s="17"/>
      <c r="I234" s="17"/>
      <c r="J234" s="17"/>
      <c r="K234" s="17"/>
      <c r="L234" s="17"/>
      <c r="M234" s="17"/>
      <c r="N234" s="17"/>
      <c r="O234" s="17"/>
      <c r="P234" s="17"/>
      <c r="Q234" s="17"/>
      <c r="R234" s="17"/>
      <c r="S234" s="17"/>
      <c r="T234" s="17"/>
      <c r="U234" s="17"/>
      <c r="V234" s="17"/>
      <c r="W234" s="17"/>
      <c r="X234" s="17">
        <v>2</v>
      </c>
      <c r="Y234" s="17">
        <v>0.2</v>
      </c>
      <c r="Z234" s="17">
        <v>0</v>
      </c>
      <c r="AA234" s="17">
        <v>0.3</v>
      </c>
      <c r="AB234" s="17">
        <v>0</v>
      </c>
      <c r="AC234" s="17">
        <v>0</v>
      </c>
      <c r="AD234" s="17">
        <v>-0.1</v>
      </c>
      <c r="AE234" s="17">
        <v>-0.6</v>
      </c>
      <c r="AF234" s="17">
        <v>-3</v>
      </c>
      <c r="AG234" s="17">
        <v>-4.9000000000000004</v>
      </c>
      <c r="AH234" s="17">
        <v>-6.8</v>
      </c>
      <c r="AI234" s="17"/>
      <c r="AJ234" s="17"/>
      <c r="AK234" s="17"/>
      <c r="AL234" s="17"/>
      <c r="AM234" s="17"/>
      <c r="AN234" s="17"/>
      <c r="AO234" s="17"/>
      <c r="AP234" s="17"/>
      <c r="AQ234" s="17"/>
      <c r="AR234" s="17"/>
      <c r="AS234" s="17"/>
      <c r="AT234" s="17"/>
      <c r="AU234" s="17"/>
      <c r="AV234" s="17"/>
      <c r="AW234" s="17"/>
      <c r="AX234" s="17"/>
      <c r="AY234" s="17"/>
      <c r="AZ234" s="17"/>
      <c r="BA234" s="17"/>
      <c r="BB234" s="17"/>
      <c r="BC234" s="114" t="str">
        <f>IFERROR(IF(COUNTIFS(市町村名,$B234,用途区分,C$10)=0,"",IF(COUNTIFS(市町村名,$B234,用途区分,C$10)-COUNTIFS(市町村名,$B234,用途区分,C$10,本年変動率,"─── ")=0,"─── ",ROUND(AVERAGEIFS(本年変動率,用途区分,C$10,市町村名,$B234),3)*100)),"")</f>
        <v/>
      </c>
    </row>
    <row r="235" spans="1:55">
      <c r="A235" s="14" t="s">
        <v>1887</v>
      </c>
      <c r="B235" s="18"/>
      <c r="C235" s="19" t="s">
        <v>1602</v>
      </c>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115" t="str">
        <f>IFERROR(IF(COUNTIFS(市町村名,$B234,用途区分,C$11)=0,"",IF(COUNTIFS(市町村名,$B234,用途区分,C$11)-COUNTIFS(市町村名,$B234,用途区分,C$11,本年変動率,"─── ")=0,"─── ",ROUND(AVERAGEIFS(本年変動率,用途区分,C$11,市町村名,$B234),3)*100)),"")</f>
        <v/>
      </c>
    </row>
    <row r="236" spans="1:55">
      <c r="A236" s="14" t="s">
        <v>1888</v>
      </c>
      <c r="B236" s="18"/>
      <c r="C236" s="19" t="s">
        <v>1603</v>
      </c>
      <c r="D236" s="20"/>
      <c r="E236" s="20"/>
      <c r="F236" s="20"/>
      <c r="G236" s="20"/>
      <c r="H236" s="20"/>
      <c r="I236" s="20"/>
      <c r="J236" s="20"/>
      <c r="K236" s="20"/>
      <c r="L236" s="20"/>
      <c r="M236" s="20"/>
      <c r="N236" s="20"/>
      <c r="O236" s="20"/>
      <c r="P236" s="20"/>
      <c r="Q236" s="20"/>
      <c r="R236" s="20"/>
      <c r="S236" s="20"/>
      <c r="T236" s="20"/>
      <c r="U236" s="20"/>
      <c r="V236" s="20"/>
      <c r="W236" s="20"/>
      <c r="X236" s="20"/>
      <c r="Y236" s="20">
        <v>-2.2000000000000002</v>
      </c>
      <c r="Z236" s="20">
        <v>-3</v>
      </c>
      <c r="AA236" s="20">
        <v>-2.2999999999999998</v>
      </c>
      <c r="AB236" s="20">
        <v>-3.2</v>
      </c>
      <c r="AC236" s="20">
        <v>-5</v>
      </c>
      <c r="AD236" s="20">
        <v>-7.8</v>
      </c>
      <c r="AE236" s="20">
        <v>-8.8000000000000007</v>
      </c>
      <c r="AF236" s="20">
        <v>-10.3</v>
      </c>
      <c r="AG236" s="20">
        <v>-12.3</v>
      </c>
      <c r="AH236" s="20">
        <v>-13.2</v>
      </c>
      <c r="AI236" s="20"/>
      <c r="AJ236" s="20"/>
      <c r="AK236" s="20"/>
      <c r="AL236" s="20"/>
      <c r="AM236" s="20"/>
      <c r="AN236" s="20"/>
      <c r="AO236" s="20"/>
      <c r="AP236" s="20"/>
      <c r="AQ236" s="20"/>
      <c r="AR236" s="20"/>
      <c r="AS236" s="20"/>
      <c r="AT236" s="20"/>
      <c r="AU236" s="20"/>
      <c r="AV236" s="20"/>
      <c r="AW236" s="20"/>
      <c r="AX236" s="20"/>
      <c r="AY236" s="20"/>
      <c r="AZ236" s="20"/>
      <c r="BA236" s="20"/>
      <c r="BB236" s="20"/>
      <c r="BC236" s="115" t="str">
        <f>IFERROR(IF(COUNTIFS(市町村名,$B234,用途区分,C$12)=0,"",IF(COUNTIFS(市町村名,$B234,用途区分,C$12)-COUNTIFS(市町村名,$B234,用途区分,C$12,本年変動率,"─── ")=0,"─── ",ROUND(AVERAGEIFS(本年変動率,用途区分,C$12,市町村名,$B234),3)*100)),"")</f>
        <v/>
      </c>
    </row>
    <row r="237" spans="1:55">
      <c r="A237" s="14" t="s">
        <v>1889</v>
      </c>
      <c r="B237" s="18"/>
      <c r="C237" s="19" t="s">
        <v>2253</v>
      </c>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115" t="str">
        <f>IFERROR(IF(COUNTIFS(市町村名,$B234,用途区分,C$13)=0,"",IF(COUNTIFS(市町村名,$B234,用途区分,C$13)-COUNTIFS(市町村名,$B234,用途区分,C$13,本年変動率,"─── ")=0,"─── ",ROUND(AVERAGEIFS(本年変動率,用途区分,C$13,市町村名,$B234),3)*100)),"")</f>
        <v/>
      </c>
    </row>
    <row r="238" spans="1:55">
      <c r="A238" s="14" t="s">
        <v>1890</v>
      </c>
      <c r="B238" s="18"/>
      <c r="C238" s="19" t="s">
        <v>1604</v>
      </c>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115" t="str">
        <f>IFERROR(IF(COUNTIFS(市町村名,$B234,用途区分,C$14)=0,"",IF(COUNTIFS(市町村名,$B234,用途区分,C$14)-COUNTIFS(市町村名,$B234,用途区分,C$14,本年変動率,"─── ")=0,"─── ",ROUND(AVERAGEIFS(本年変動率,用途区分,C$14,市町村名,$B234),3)*100)),"")</f>
        <v/>
      </c>
    </row>
    <row r="239" spans="1:55">
      <c r="A239" s="14" t="s">
        <v>1891</v>
      </c>
      <c r="B239" s="18"/>
      <c r="C239" s="19" t="s">
        <v>1642</v>
      </c>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115" t="str">
        <f>IFERROR(IF(COUNTIFS(市町村名,$B234,用途区分,C$15)=0,"",IF(COUNTIFS(市町村名,$B234,用途区分,C$15)-COUNTIFS(市町村名,$B234,用途区分,C$15,本年変動率,"─── ")=0,"─── ",ROUND(AVERAGEIFS(本年変動率,用途区分,C$15,市町村名,$B234),3)*100)),"")</f>
        <v/>
      </c>
    </row>
    <row r="240" spans="1:55">
      <c r="A240" s="14" t="s">
        <v>1892</v>
      </c>
      <c r="B240" s="21"/>
      <c r="C240" s="22" t="s">
        <v>1644</v>
      </c>
      <c r="D240" s="23"/>
      <c r="E240" s="23"/>
      <c r="F240" s="23"/>
      <c r="G240" s="23"/>
      <c r="H240" s="23"/>
      <c r="I240" s="23"/>
      <c r="J240" s="23"/>
      <c r="K240" s="23"/>
      <c r="L240" s="23"/>
      <c r="M240" s="23"/>
      <c r="N240" s="23"/>
      <c r="O240" s="23"/>
      <c r="P240" s="23"/>
      <c r="Q240" s="23"/>
      <c r="R240" s="23"/>
      <c r="S240" s="23"/>
      <c r="T240" s="23"/>
      <c r="U240" s="23"/>
      <c r="V240" s="23"/>
      <c r="W240" s="23"/>
      <c r="X240" s="23">
        <v>2</v>
      </c>
      <c r="Y240" s="23">
        <v>-0.6</v>
      </c>
      <c r="Z240" s="23">
        <v>-1</v>
      </c>
      <c r="AA240" s="23">
        <v>-0.6</v>
      </c>
      <c r="AB240" s="23">
        <v>-1.1000000000000001</v>
      </c>
      <c r="AC240" s="23">
        <v>-1.7</v>
      </c>
      <c r="AD240" s="23">
        <v>-2.7</v>
      </c>
      <c r="AE240" s="23">
        <v>-4.7</v>
      </c>
      <c r="AF240" s="23">
        <v>-5.4</v>
      </c>
      <c r="AG240" s="23">
        <v>-7.3</v>
      </c>
      <c r="AH240" s="23">
        <v>-8.9</v>
      </c>
      <c r="AI240" s="23"/>
      <c r="AJ240" s="23"/>
      <c r="AK240" s="23"/>
      <c r="AL240" s="23"/>
      <c r="AM240" s="23"/>
      <c r="AN240" s="23"/>
      <c r="AO240" s="23"/>
      <c r="AP240" s="23"/>
      <c r="AQ240" s="23"/>
      <c r="AR240" s="23"/>
      <c r="AS240" s="23"/>
      <c r="AT240" s="23"/>
      <c r="AU240" s="23"/>
      <c r="AV240" s="23"/>
      <c r="AW240" s="23"/>
      <c r="AX240" s="23"/>
      <c r="AY240" s="23"/>
      <c r="AZ240" s="23"/>
      <c r="BA240" s="23"/>
      <c r="BB240" s="23"/>
      <c r="BC240" s="116" t="str">
        <f>IFERROR(IF(COUNTIFS(市町村名,$B234)=0,"",IF(COUNTIFS(市町村名,$B234)-COUNTIFS(市町村名,$B234,本年変動率,"─── ")=0,"─── ",ROUND(AVERAGEIFS(本年変動率,市町村名,$B234),3)*100)),"")</f>
        <v/>
      </c>
    </row>
    <row r="241" spans="1:55">
      <c r="A241" s="14" t="s">
        <v>1893</v>
      </c>
      <c r="B241" s="15" t="s">
        <v>1894</v>
      </c>
      <c r="C241" s="16" t="s">
        <v>1601</v>
      </c>
      <c r="D241" s="17"/>
      <c r="E241" s="17"/>
      <c r="F241" s="17"/>
      <c r="G241" s="17"/>
      <c r="H241" s="17"/>
      <c r="I241" s="17"/>
      <c r="J241" s="17"/>
      <c r="K241" s="17"/>
      <c r="L241" s="17"/>
      <c r="M241" s="17"/>
      <c r="N241" s="17"/>
      <c r="O241" s="17"/>
      <c r="P241" s="17"/>
      <c r="Q241" s="17"/>
      <c r="R241" s="17"/>
      <c r="S241" s="17"/>
      <c r="T241" s="17"/>
      <c r="U241" s="17"/>
      <c r="V241" s="17"/>
      <c r="W241" s="17"/>
      <c r="X241" s="17">
        <v>0.7</v>
      </c>
      <c r="Y241" s="17">
        <v>0</v>
      </c>
      <c r="Z241" s="17">
        <v>0</v>
      </c>
      <c r="AA241" s="17">
        <v>0</v>
      </c>
      <c r="AB241" s="17">
        <v>0</v>
      </c>
      <c r="AC241" s="17">
        <v>0.6</v>
      </c>
      <c r="AD241" s="17">
        <v>0.4</v>
      </c>
      <c r="AE241" s="17">
        <v>-0.2</v>
      </c>
      <c r="AF241" s="17">
        <v>-1.3</v>
      </c>
      <c r="AG241" s="17">
        <v>-2.5</v>
      </c>
      <c r="AH241" s="17">
        <v>-3.9</v>
      </c>
      <c r="AI241" s="17">
        <v>-4.3</v>
      </c>
      <c r="AJ241" s="17">
        <v>-4.5</v>
      </c>
      <c r="AK241" s="17">
        <v>-4.7</v>
      </c>
      <c r="AL241" s="17">
        <v>-4.7</v>
      </c>
      <c r="AM241" s="17">
        <v>-5.2</v>
      </c>
      <c r="AN241" s="17">
        <v>-5.0999999999999996</v>
      </c>
      <c r="AO241" s="17">
        <v>-5.0999999999999996</v>
      </c>
      <c r="AP241" s="17">
        <v>-3.5</v>
      </c>
      <c r="AQ241" s="17">
        <v>-2.8</v>
      </c>
      <c r="AR241" s="17">
        <v>-2.9</v>
      </c>
      <c r="AS241" s="17">
        <v>-2.9</v>
      </c>
      <c r="AT241" s="17">
        <v>-2.4</v>
      </c>
      <c r="AU241" s="17">
        <v>-2.4</v>
      </c>
      <c r="AV241" s="17">
        <v>-2.4</v>
      </c>
      <c r="AW241" s="17">
        <v>-1.8</v>
      </c>
      <c r="AX241" s="17">
        <v>-1.9</v>
      </c>
      <c r="AY241" s="17">
        <v>-0.9</v>
      </c>
      <c r="AZ241" s="17">
        <v>-0.9</v>
      </c>
      <c r="BA241" s="17">
        <v>-1.2</v>
      </c>
      <c r="BB241" s="17">
        <v>-1</v>
      </c>
      <c r="BC241" s="114" t="str">
        <f ca="1">IFERROR(IF(COUNTIFS(市町村名,$B241,用途区分,C$10)=0,"",IF(COUNTIFS(市町村名,$B241,用途区分,C$10)-COUNTIFS(市町村名,$B241,用途区分,C$10,本年変動率,"─── ")=0,"─── ",ROUND(AVERAGEIFS(本年変動率,用途区分,C$10,市町村名,$B241),3)*100)),"")</f>
        <v xml:space="preserve">─── </v>
      </c>
    </row>
    <row r="242" spans="1:55">
      <c r="A242" s="14" t="s">
        <v>1895</v>
      </c>
      <c r="B242" s="18">
        <v>12467</v>
      </c>
      <c r="C242" s="19" t="s">
        <v>1602</v>
      </c>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115" t="str">
        <f>IFERROR(IF(COUNTIFS(市町村名,$B241,用途区分,C$11)=0,"",IF(COUNTIFS(市町村名,$B241,用途区分,C$11)-COUNTIFS(市町村名,$B241,用途区分,C$11,本年変動率,"─── ")=0,"─── ",ROUND(AVERAGEIFS(本年変動率,用途区分,C$11,市町村名,$B241),3)*100)),"")</f>
        <v/>
      </c>
    </row>
    <row r="243" spans="1:55">
      <c r="A243" s="14" t="s">
        <v>1896</v>
      </c>
      <c r="B243" s="18"/>
      <c r="C243" s="19" t="s">
        <v>1603</v>
      </c>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115" t="str">
        <f>IFERROR(IF(COUNTIFS(市町村名,$B241,用途区分,C$12)=0,"",IF(COUNTIFS(市町村名,$B241,用途区分,C$12)-COUNTIFS(市町村名,$B241,用途区分,C$12,本年変動率,"─── ")=0,"─── ",ROUND(AVERAGEIFS(本年変動率,用途区分,C$12,市町村名,$B241),3)*100)),"")</f>
        <v/>
      </c>
    </row>
    <row r="244" spans="1:55">
      <c r="A244" s="14" t="s">
        <v>1897</v>
      </c>
      <c r="B244" s="18"/>
      <c r="C244" s="19" t="s">
        <v>2253</v>
      </c>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115" t="str">
        <f>IFERROR(IF(COUNTIFS(市町村名,$B241,用途区分,C$13)=0,"",IF(COUNTIFS(市町村名,$B241,用途区分,C$13)-COUNTIFS(市町村名,$B241,用途区分,C$13,本年変動率,"─── ")=0,"─── ",ROUND(AVERAGEIFS(本年変動率,用途区分,C$13,市町村名,$B241),3)*100)),"")</f>
        <v/>
      </c>
    </row>
    <row r="245" spans="1:55">
      <c r="A245" s="14" t="s">
        <v>1898</v>
      </c>
      <c r="B245" s="18"/>
      <c r="C245" s="19" t="s">
        <v>1604</v>
      </c>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115" t="str">
        <f>IFERROR(IF(COUNTIFS(市町村名,$B241,用途区分,C$14)=0,"",IF(COUNTIFS(市町村名,$B241,用途区分,C$14)-COUNTIFS(市町村名,$B241,用途区分,C$14,本年変動率,"─── ")=0,"─── ",ROUND(AVERAGEIFS(本年変動率,用途区分,C$14,市町村名,$B241),3)*100)),"")</f>
        <v/>
      </c>
    </row>
    <row r="246" spans="1:55">
      <c r="A246" s="14" t="s">
        <v>1899</v>
      </c>
      <c r="B246" s="18"/>
      <c r="C246" s="19" t="s">
        <v>1642</v>
      </c>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115" t="str">
        <f>IFERROR(IF(COUNTIFS(市町村名,$B241,用途区分,C$15)=0,"",IF(COUNTIFS(市町村名,$B241,用途区分,C$15)-COUNTIFS(市町村名,$B241,用途区分,C$15,本年変動率,"─── ")=0,"─── ",ROUND(AVERAGEIFS(本年変動率,用途区分,C$15,市町村名,$B241),3)*100)),"")</f>
        <v/>
      </c>
    </row>
    <row r="247" spans="1:55">
      <c r="A247" s="14" t="s">
        <v>1900</v>
      </c>
      <c r="B247" s="21"/>
      <c r="C247" s="22" t="s">
        <v>1644</v>
      </c>
      <c r="D247" s="23"/>
      <c r="E247" s="23"/>
      <c r="F247" s="23"/>
      <c r="G247" s="23"/>
      <c r="H247" s="23"/>
      <c r="I247" s="23"/>
      <c r="J247" s="23"/>
      <c r="K247" s="23"/>
      <c r="L247" s="23"/>
      <c r="M247" s="23"/>
      <c r="N247" s="23"/>
      <c r="O247" s="23"/>
      <c r="P247" s="23"/>
      <c r="Q247" s="23"/>
      <c r="R247" s="23"/>
      <c r="S247" s="23"/>
      <c r="T247" s="23"/>
      <c r="U247" s="23"/>
      <c r="V247" s="23"/>
      <c r="W247" s="23"/>
      <c r="X247" s="23">
        <v>0.7</v>
      </c>
      <c r="Y247" s="23">
        <v>0</v>
      </c>
      <c r="Z247" s="23">
        <v>0</v>
      </c>
      <c r="AA247" s="23">
        <v>0</v>
      </c>
      <c r="AB247" s="23">
        <v>0</v>
      </c>
      <c r="AC247" s="23">
        <v>0.6</v>
      </c>
      <c r="AD247" s="23">
        <v>0.4</v>
      </c>
      <c r="AE247" s="23">
        <v>-0.2</v>
      </c>
      <c r="AF247" s="23">
        <v>-1.3</v>
      </c>
      <c r="AG247" s="23">
        <v>-2.5</v>
      </c>
      <c r="AH247" s="23">
        <v>-3.9</v>
      </c>
      <c r="AI247" s="23">
        <v>-4.3</v>
      </c>
      <c r="AJ247" s="23">
        <v>-4.5</v>
      </c>
      <c r="AK247" s="23">
        <v>-4.7</v>
      </c>
      <c r="AL247" s="23">
        <v>-4.7</v>
      </c>
      <c r="AM247" s="23">
        <v>-5.2</v>
      </c>
      <c r="AN247" s="23">
        <v>-5.0999999999999996</v>
      </c>
      <c r="AO247" s="23">
        <v>-5.0999999999999996</v>
      </c>
      <c r="AP247" s="23">
        <v>-3.5</v>
      </c>
      <c r="AQ247" s="23">
        <v>-2.8</v>
      </c>
      <c r="AR247" s="23">
        <v>-2.9</v>
      </c>
      <c r="AS247" s="23">
        <v>-2.9</v>
      </c>
      <c r="AT247" s="23">
        <v>-2.4</v>
      </c>
      <c r="AU247" s="23">
        <v>-2.4</v>
      </c>
      <c r="AV247" s="23">
        <v>-2.4</v>
      </c>
      <c r="AW247" s="23">
        <v>-1.8</v>
      </c>
      <c r="AX247" s="23">
        <v>-1.9</v>
      </c>
      <c r="AY247" s="23">
        <v>-0.9</v>
      </c>
      <c r="AZ247" s="23">
        <v>-0.9</v>
      </c>
      <c r="BA247" s="23">
        <v>-1.2</v>
      </c>
      <c r="BB247" s="23">
        <v>-1</v>
      </c>
      <c r="BC247" s="116" t="str">
        <f ca="1">IFERROR(IF(COUNTIFS(市町村名,$B241)=0,"",IF(COUNTIFS(市町村名,$B241)-COUNTIFS(市町村名,$B241,本年変動率,"─── ")=0,"─── ",ROUND(AVERAGEIFS(本年変動率,市町村名,$B241),3)*100)),"")</f>
        <v xml:space="preserve">─── </v>
      </c>
    </row>
    <row r="248" spans="1:55">
      <c r="A248" s="14" t="s">
        <v>1901</v>
      </c>
      <c r="B248" s="15" t="s">
        <v>1902</v>
      </c>
      <c r="C248" s="16" t="s">
        <v>1601</v>
      </c>
      <c r="D248" s="17"/>
      <c r="E248" s="17"/>
      <c r="F248" s="17"/>
      <c r="G248" s="17"/>
      <c r="H248" s="17"/>
      <c r="I248" s="17"/>
      <c r="J248" s="17"/>
      <c r="K248" s="17"/>
      <c r="L248" s="17"/>
      <c r="M248" s="17"/>
      <c r="N248" s="17"/>
      <c r="O248" s="17"/>
      <c r="P248" s="17"/>
      <c r="Q248" s="17"/>
      <c r="R248" s="17"/>
      <c r="S248" s="17"/>
      <c r="T248" s="17"/>
      <c r="U248" s="17"/>
      <c r="V248" s="17"/>
      <c r="W248" s="17"/>
      <c r="X248" s="17">
        <v>1.8</v>
      </c>
      <c r="Y248" s="17">
        <v>0</v>
      </c>
      <c r="Z248" s="17">
        <v>0.4</v>
      </c>
      <c r="AA248" s="17">
        <v>0</v>
      </c>
      <c r="AB248" s="17">
        <v>-0.4</v>
      </c>
      <c r="AC248" s="17">
        <v>-0.4</v>
      </c>
      <c r="AD248" s="17">
        <v>0</v>
      </c>
      <c r="AE248" s="17">
        <v>-0.4</v>
      </c>
      <c r="AF248" s="17">
        <v>-0.8</v>
      </c>
      <c r="AG248" s="17">
        <v>-1.1000000000000001</v>
      </c>
      <c r="AH248" s="17">
        <v>-3.7</v>
      </c>
      <c r="AI248" s="17"/>
      <c r="AJ248" s="17"/>
      <c r="AK248" s="17"/>
      <c r="AL248" s="17"/>
      <c r="AM248" s="17"/>
      <c r="AN248" s="17"/>
      <c r="AO248" s="17"/>
      <c r="AP248" s="17"/>
      <c r="AQ248" s="17"/>
      <c r="AR248" s="17"/>
      <c r="AS248" s="17"/>
      <c r="AT248" s="17"/>
      <c r="AU248" s="17"/>
      <c r="AV248" s="17"/>
      <c r="AW248" s="17"/>
      <c r="AX248" s="17"/>
      <c r="AY248" s="17"/>
      <c r="AZ248" s="17"/>
      <c r="BA248" s="17"/>
      <c r="BB248" s="17"/>
      <c r="BC248" s="114" t="str">
        <f>IFERROR(IF(COUNTIFS(市町村名,$B248,用途区分,C$10)=0,"",IF(COUNTIFS(市町村名,$B248,用途区分,C$10)-COUNTIFS(市町村名,$B248,用途区分,C$10,本年変動率,"─── ")=0,"─── ",ROUND(AVERAGEIFS(本年変動率,用途区分,C$10,市町村名,$B248),3)*100)),"")</f>
        <v/>
      </c>
    </row>
    <row r="249" spans="1:55">
      <c r="A249" s="14" t="s">
        <v>1903</v>
      </c>
      <c r="B249" s="18"/>
      <c r="C249" s="19" t="s">
        <v>1602</v>
      </c>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115" t="str">
        <f>IFERROR(IF(COUNTIFS(市町村名,$B248,用途区分,C$11)=0,"",IF(COUNTIFS(市町村名,$B248,用途区分,C$11)-COUNTIFS(市町村名,$B248,用途区分,C$11,本年変動率,"─── ")=0,"─── ",ROUND(AVERAGEIFS(本年変動率,用途区分,C$11,市町村名,$B248),3)*100)),"")</f>
        <v/>
      </c>
    </row>
    <row r="250" spans="1:55">
      <c r="A250" s="14" t="s">
        <v>1904</v>
      </c>
      <c r="B250" s="18"/>
      <c r="C250" s="19" t="s">
        <v>1603</v>
      </c>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115" t="str">
        <f>IFERROR(IF(COUNTIFS(市町村名,$B248,用途区分,C$12)=0,"",IF(COUNTIFS(市町村名,$B248,用途区分,C$12)-COUNTIFS(市町村名,$B248,用途区分,C$12,本年変動率,"─── ")=0,"─── ",ROUND(AVERAGEIFS(本年変動率,用途区分,C$12,市町村名,$B248),3)*100)),"")</f>
        <v/>
      </c>
    </row>
    <row r="251" spans="1:55">
      <c r="A251" s="14" t="s">
        <v>1905</v>
      </c>
      <c r="B251" s="18"/>
      <c r="C251" s="19" t="s">
        <v>2253</v>
      </c>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115" t="str">
        <f>IFERROR(IF(COUNTIFS(市町村名,$B248,用途区分,C$13)=0,"",IF(COUNTIFS(市町村名,$B248,用途区分,C$13)-COUNTIFS(市町村名,$B248,用途区分,C$13,本年変動率,"─── ")=0,"─── ",ROUND(AVERAGEIFS(本年変動率,用途区分,C$13,市町村名,$B248),3)*100)),"")</f>
        <v/>
      </c>
    </row>
    <row r="252" spans="1:55">
      <c r="A252" s="14" t="s">
        <v>1906</v>
      </c>
      <c r="B252" s="18"/>
      <c r="C252" s="19" t="s">
        <v>1604</v>
      </c>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115" t="str">
        <f>IFERROR(IF(COUNTIFS(市町村名,$B248,用途区分,C$14)=0,"",IF(COUNTIFS(市町村名,$B248,用途区分,C$14)-COUNTIFS(市町村名,$B248,用途区分,C$14,本年変動率,"─── ")=0,"─── ",ROUND(AVERAGEIFS(本年変動率,用途区分,C$14,市町村名,$B248),3)*100)),"")</f>
        <v/>
      </c>
    </row>
    <row r="253" spans="1:55">
      <c r="A253" s="14" t="s">
        <v>1907</v>
      </c>
      <c r="B253" s="18"/>
      <c r="C253" s="19" t="s">
        <v>1642</v>
      </c>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115" t="str">
        <f>IFERROR(IF(COUNTIFS(市町村名,$B248,用途区分,C$15)=0,"",IF(COUNTIFS(市町村名,$B248,用途区分,C$15)-COUNTIFS(市町村名,$B248,用途区分,C$15,本年変動率,"─── ")=0,"─── ",ROUND(AVERAGEIFS(本年変動率,用途区分,C$15,市町村名,$B248),3)*100)),"")</f>
        <v/>
      </c>
    </row>
    <row r="254" spans="1:55">
      <c r="A254" s="14" t="s">
        <v>1908</v>
      </c>
      <c r="B254" s="21"/>
      <c r="C254" s="22" t="s">
        <v>1644</v>
      </c>
      <c r="D254" s="23"/>
      <c r="E254" s="23"/>
      <c r="F254" s="23"/>
      <c r="G254" s="23"/>
      <c r="H254" s="23"/>
      <c r="I254" s="23"/>
      <c r="J254" s="23"/>
      <c r="K254" s="23"/>
      <c r="L254" s="23"/>
      <c r="M254" s="23"/>
      <c r="N254" s="23"/>
      <c r="O254" s="23"/>
      <c r="P254" s="23"/>
      <c r="Q254" s="23"/>
      <c r="R254" s="23"/>
      <c r="S254" s="23"/>
      <c r="T254" s="23"/>
      <c r="U254" s="23"/>
      <c r="V254" s="23"/>
      <c r="W254" s="23"/>
      <c r="X254" s="23">
        <v>1.8</v>
      </c>
      <c r="Y254" s="23">
        <v>0</v>
      </c>
      <c r="Z254" s="23">
        <v>0.4</v>
      </c>
      <c r="AA254" s="23">
        <v>0</v>
      </c>
      <c r="AB254" s="23">
        <v>-0.4</v>
      </c>
      <c r="AC254" s="23">
        <v>-0.4</v>
      </c>
      <c r="AD254" s="23">
        <v>0</v>
      </c>
      <c r="AE254" s="23">
        <v>-0.4</v>
      </c>
      <c r="AF254" s="23">
        <v>-0.8</v>
      </c>
      <c r="AG254" s="23">
        <v>-1.1000000000000001</v>
      </c>
      <c r="AH254" s="23">
        <v>-3.7</v>
      </c>
      <c r="AI254" s="23"/>
      <c r="AJ254" s="23"/>
      <c r="AK254" s="23"/>
      <c r="AL254" s="23"/>
      <c r="AM254" s="23"/>
      <c r="AN254" s="23"/>
      <c r="AO254" s="23"/>
      <c r="AP254" s="23"/>
      <c r="AQ254" s="23"/>
      <c r="AR254" s="23"/>
      <c r="AS254" s="23"/>
      <c r="AT254" s="23"/>
      <c r="AU254" s="23"/>
      <c r="AV254" s="23"/>
      <c r="AW254" s="23"/>
      <c r="AX254" s="23"/>
      <c r="AY254" s="23"/>
      <c r="AZ254" s="23"/>
      <c r="BA254" s="23"/>
      <c r="BB254" s="23"/>
      <c r="BC254" s="116" t="str">
        <f>IFERROR(IF(COUNTIFS(市町村名,$B248)=0,"",IF(COUNTIFS(市町村名,$B248)-COUNTIFS(市町村名,$B248,本年変動率,"─── ")=0,"─── ",ROUND(AVERAGEIFS(本年変動率,市町村名,$B248),3)*100)),"")</f>
        <v/>
      </c>
    </row>
  </sheetData>
  <sheetProtection algorithmName="SHA-512" hashValue="TA5wvFwy6OdemHQctoMLg5lScOLbt/zhRMLbkNpKIlXlj5xGFU/YxFLv/tXzF+WkRrDUXongaL/zr/1nQvqVaQ==" saltValue="6Q5LoitTUiWG5/ThX8jRnQ==" spinCount="100000" sheet="1" objects="1" scenarios="1" formatColumns="0"/>
  <phoneticPr fontId="5"/>
  <conditionalFormatting sqref="D3:BC254">
    <cfRule type="cellIs" dxfId="4" priority="3" operator="lessThan">
      <formula>0</formula>
    </cfRule>
    <cfRule type="cellIs" dxfId="3" priority="4" operator="greaterThan">
      <formula>0</formula>
    </cfRule>
  </conditionalFormatting>
  <conditionalFormatting sqref="BC3:BC254">
    <cfRule type="containsBlanks" dxfId="2" priority="1">
      <formula>LEN(TRIM(BC3))=0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4BAD-BFD4-45A4-A860-36D10061ED25}">
  <sheetPr codeName="Sheet8">
    <tabColor rgb="FFFFE5FF"/>
  </sheetPr>
  <dimension ref="A1:K217"/>
  <sheetViews>
    <sheetView workbookViewId="0">
      <pane xSplit="1" ySplit="1" topLeftCell="B186" activePane="bottomRight" state="frozen"/>
      <selection pane="topRight" activeCell="B1" sqref="B1"/>
      <selection pane="bottomLeft" activeCell="A2" sqref="A2"/>
      <selection pane="bottomRight" activeCell="C212" sqref="C212"/>
    </sheetView>
  </sheetViews>
  <sheetFormatPr defaultColWidth="9" defaultRowHeight="13.5"/>
  <cols>
    <col min="1" max="4" width="9" style="4"/>
    <col min="5" max="5" width="9.25" style="4" bestFit="1" customWidth="1"/>
    <col min="6" max="6" width="9.125" style="4" bestFit="1" customWidth="1"/>
    <col min="7" max="7" width="9.125" style="4" customWidth="1"/>
    <col min="8" max="16384" width="9" style="4"/>
  </cols>
  <sheetData>
    <row r="1" spans="1:11">
      <c r="A1" s="81" t="s">
        <v>2114</v>
      </c>
      <c r="B1" s="81" t="s">
        <v>2115</v>
      </c>
      <c r="C1" s="81" t="s">
        <v>2116</v>
      </c>
      <c r="D1" s="81" t="s">
        <v>2117</v>
      </c>
      <c r="E1" s="81" t="s">
        <v>6</v>
      </c>
      <c r="F1" s="81" t="s">
        <v>8</v>
      </c>
      <c r="G1" s="81" t="s">
        <v>9</v>
      </c>
      <c r="H1" s="81" t="s">
        <v>7</v>
      </c>
      <c r="I1" s="81" t="s">
        <v>2118</v>
      </c>
      <c r="J1" s="81" t="s">
        <v>2119</v>
      </c>
      <c r="K1" s="4" t="s">
        <v>2121</v>
      </c>
    </row>
    <row r="2" spans="1:11">
      <c r="A2" s="81" t="s">
        <v>1464</v>
      </c>
      <c r="B2" s="81" t="str">
        <f t="shared" ref="B2:B33" si="0">IFERROR(VLOOKUP(VLOOKUP(A2,kanji002前年データ,3,FALSE),市町村,2,FALSE),"隔年調査地点")</f>
        <v>山形市</v>
      </c>
      <c r="C2" s="81" t="str">
        <f t="shared" ref="C2:C33" si="1">IFERROR(IF(B2="隔年調査地点",VLOOKUP(VLOOKUP(A2,kanji002データ,5,FALSE),用途,3,FALSE),VLOOKUP(VLOOKUP(A2,kanji002前年データ,5,FALSE),前年用途,2,FALSE)),"")</f>
        <v>住宅地</v>
      </c>
      <c r="D2" s="81" t="str">
        <f t="shared" ref="D2:D32" si="2">IFERROR(VLOOKUP(VLOOKUP(A2,kanji002前年データ,3,FALSE),市町村,3,FALSE),"")</f>
        <v>村山地域</v>
      </c>
      <c r="E2" s="82">
        <f t="shared" ref="E2:E32" si="3">IFERROR(IF(A2="","",IF(OR(A2="",VLOOKUP(A2,kanji002前年データ,26,FALSE)=0,VLOOKUP(A2,kanji002前年データ,26,FALSE)=""),"─── ",VLOOKUP(A2,kanji002前年データ,26,FALSE))),"─── ")</f>
        <v>78000</v>
      </c>
      <c r="F2" s="83">
        <f t="shared" ref="F2:F32" si="4">IFERROR(IF(A2="","",IF(OR(VLOOKUP(A2,kanji002前年データ,31,FALSE)=0,VLOOKUP(A2,kanji002前年データ,31,FALSE)=""),"─── ",ROUND((VLOOKUP(A2,kanji002前年データ,26,FALSE)-VLOOKUP(A2,kanji002前年データ,31,FALSE))/VLOOKUP(A2,kanji002前年データ,31,FALSE),3))),"─── ")</f>
        <v>0</v>
      </c>
      <c r="G2" s="83">
        <f t="shared" ref="G2:G32" si="5">IFERROR(IF(A2="","",IF(OR(VLOOKUP(A2,kanji002前年データ,31,FALSE)=0,VLOOKUP(A2,kanji002前年データ,31,FALSE)=""),"─── ",(VLOOKUP(A2,kanji002前年データ,26,FALSE)-VLOOKUP(A2,kanji002前年データ,31,FALSE))/VLOOKUP(A2,kanji002前年データ,31,FALSE))),"─── ")</f>
        <v>0</v>
      </c>
      <c r="H2" s="81">
        <f t="shared" ref="H2:H32" si="6">IF(A2="","",IF(E2="─── ","─── ",COUNTIFS(前年用途区分,C2,前年価格,"&gt;"&amp;E2)+1))</f>
        <v>7</v>
      </c>
      <c r="I2" s="81">
        <f t="shared" ref="I2:I32" si="7">IF(A2="","",IF(G2="─── ","─── ",COUNTIFS(前年用途区分,C2,前年変動率四捨五入無,"&gt;"&amp;G2)+1))</f>
        <v>59</v>
      </c>
      <c r="J2" s="81">
        <f>IFERROR(IF(A2="","",VALUE(I2&amp;COUNTIFS($I$1:I2,I2))),"─── ")</f>
        <v>591</v>
      </c>
    </row>
    <row r="3" spans="1:11">
      <c r="A3" s="81" t="s">
        <v>1465</v>
      </c>
      <c r="B3" s="81" t="str">
        <f t="shared" si="0"/>
        <v>山形市</v>
      </c>
      <c r="C3" s="81" t="str">
        <f t="shared" si="1"/>
        <v>住宅地</v>
      </c>
      <c r="D3" s="81" t="str">
        <f t="shared" si="2"/>
        <v>村山地域</v>
      </c>
      <c r="E3" s="82">
        <f t="shared" si="3"/>
        <v>45300</v>
      </c>
      <c r="F3" s="83">
        <f t="shared" si="4"/>
        <v>1.2999999999999999E-2</v>
      </c>
      <c r="G3" s="83">
        <f t="shared" si="5"/>
        <v>1.3422818791946308E-2</v>
      </c>
      <c r="H3" s="81">
        <f t="shared" si="6"/>
        <v>23</v>
      </c>
      <c r="I3" s="81">
        <f t="shared" si="7"/>
        <v>18</v>
      </c>
      <c r="J3" s="81">
        <f>IFERROR(IF(A3="","",VALUE(I3&amp;COUNTIFS($I$1:I3,I3))),"─── ")</f>
        <v>181</v>
      </c>
    </row>
    <row r="4" spans="1:11">
      <c r="A4" s="81" t="s">
        <v>1466</v>
      </c>
      <c r="B4" s="81" t="str">
        <f t="shared" si="0"/>
        <v>隔年調査地点</v>
      </c>
      <c r="C4" s="81" t="str">
        <f t="shared" si="1"/>
        <v>住宅地</v>
      </c>
      <c r="D4" s="81" t="str">
        <f t="shared" si="2"/>
        <v/>
      </c>
      <c r="E4" s="82" t="str">
        <f t="shared" si="3"/>
        <v xml:space="preserve">─── </v>
      </c>
      <c r="F4" s="83" t="str">
        <f>IFERROR(IF(A4="","",IF(OR(VLOOKUP(A4,kanji002前年データ,31,FALSE)=0,VLOOKUP(A4,kanji002前年データ,31,FALSE)=""),"─── ",ROUND((VLOOKUP(A4,kanji002前年データ,26,FALSE)-VLOOKUP(A4,kanji002前年データ,31,FALSE))/VLOOKUP(A4,kanji002前年データ,31,FALSE),3))),"─── ")</f>
        <v xml:space="preserve">─── </v>
      </c>
      <c r="G4" s="83" t="str">
        <f>IFERROR(IF(A4="","",IF(OR(VLOOKUP(A4,kanji002前年データ,31,FALSE)=0,VLOOKUP(A4,kanji002前年データ,31,FALSE)=""),"─── ",(VLOOKUP(A4,kanji002前年データ,26,FALSE)-VLOOKUP(A4,kanji002前年データ,31,FALSE))/VLOOKUP(A4,kanji002前年データ,31,FALSE))),"─── ")</f>
        <v xml:space="preserve">─── </v>
      </c>
      <c r="H4" s="81" t="str">
        <f t="shared" si="6"/>
        <v xml:space="preserve">─── </v>
      </c>
      <c r="I4" s="81" t="str">
        <f t="shared" si="7"/>
        <v xml:space="preserve">─── </v>
      </c>
      <c r="J4" s="81" t="str">
        <f>IFERROR(IF(A4="","",VALUE(I4&amp;COUNTIFS($I$1:I4,I4))),"─── ")</f>
        <v xml:space="preserve">─── </v>
      </c>
    </row>
    <row r="5" spans="1:11">
      <c r="A5" s="81" t="s">
        <v>1467</v>
      </c>
      <c r="B5" s="81" t="str">
        <f t="shared" si="0"/>
        <v>山形市</v>
      </c>
      <c r="C5" s="81" t="str">
        <f t="shared" si="1"/>
        <v>住宅地</v>
      </c>
      <c r="D5" s="81" t="str">
        <f t="shared" si="2"/>
        <v>村山地域</v>
      </c>
      <c r="E5" s="82">
        <f t="shared" si="3"/>
        <v>72400</v>
      </c>
      <c r="F5" s="83">
        <f t="shared" si="4"/>
        <v>3.0000000000000001E-3</v>
      </c>
      <c r="G5" s="83">
        <f t="shared" si="5"/>
        <v>2.7700831024930748E-3</v>
      </c>
      <c r="H5" s="81">
        <f t="shared" si="6"/>
        <v>8</v>
      </c>
      <c r="I5" s="81">
        <f t="shared" si="7"/>
        <v>58</v>
      </c>
      <c r="J5" s="81">
        <f>IFERROR(IF(A5="","",VALUE(I5&amp;COUNTIFS($I$1:I5,I5))),"─── ")</f>
        <v>581</v>
      </c>
    </row>
    <row r="6" spans="1:11">
      <c r="A6" s="81" t="s">
        <v>1468</v>
      </c>
      <c r="B6" s="81" t="str">
        <f t="shared" si="0"/>
        <v>山形市</v>
      </c>
      <c r="C6" s="81" t="str">
        <f t="shared" si="1"/>
        <v>住宅地</v>
      </c>
      <c r="D6" s="81" t="str">
        <f t="shared" si="2"/>
        <v>村山地域</v>
      </c>
      <c r="E6" s="82">
        <f t="shared" si="3"/>
        <v>84600</v>
      </c>
      <c r="F6" s="83">
        <f>IFERROR(IF(A6="","",IF(OR(VLOOKUP(A6,kanji002前年データ,31,FALSE)=0,VLOOKUP(A6,kanji002前年データ,31,FALSE)=""),"─── ",ROUND((VLOOKUP(A6,kanji002前年データ,26,FALSE)-VLOOKUP(A6,kanji002前年データ,31,FALSE))/VLOOKUP(A6,kanji002前年データ,31,FALSE),3))),"─── ")</f>
        <v>0</v>
      </c>
      <c r="G6" s="83">
        <f t="shared" si="5"/>
        <v>0</v>
      </c>
      <c r="H6" s="81">
        <f t="shared" si="6"/>
        <v>4</v>
      </c>
      <c r="I6" s="81">
        <f t="shared" si="7"/>
        <v>59</v>
      </c>
      <c r="J6" s="81">
        <f>IFERROR(IF(A6="","",VALUE(I6&amp;COUNTIFS($I$1:I6,I6))),"─── ")</f>
        <v>592</v>
      </c>
    </row>
    <row r="7" spans="1:11">
      <c r="A7" s="81" t="s">
        <v>1469</v>
      </c>
      <c r="B7" s="81" t="str">
        <f t="shared" si="0"/>
        <v>山形市</v>
      </c>
      <c r="C7" s="81" t="str">
        <f t="shared" si="1"/>
        <v>住宅地</v>
      </c>
      <c r="D7" s="81" t="str">
        <f t="shared" si="2"/>
        <v>村山地域</v>
      </c>
      <c r="E7" s="82">
        <f t="shared" si="3"/>
        <v>87200</v>
      </c>
      <c r="F7" s="83">
        <f t="shared" si="4"/>
        <v>0</v>
      </c>
      <c r="G7" s="83">
        <f t="shared" si="5"/>
        <v>0</v>
      </c>
      <c r="H7" s="81">
        <f t="shared" si="6"/>
        <v>2</v>
      </c>
      <c r="I7" s="81">
        <f t="shared" si="7"/>
        <v>59</v>
      </c>
      <c r="J7" s="81">
        <f>IFERROR(IF(A7="","",VALUE(I7&amp;COUNTIFS($I$1:I7,I7))),"─── ")</f>
        <v>593</v>
      </c>
    </row>
    <row r="8" spans="1:11">
      <c r="A8" s="81" t="s">
        <v>1470</v>
      </c>
      <c r="B8" s="81" t="str">
        <f t="shared" si="0"/>
        <v>山形市</v>
      </c>
      <c r="C8" s="81" t="str">
        <f t="shared" si="1"/>
        <v>住宅地</v>
      </c>
      <c r="D8" s="81" t="str">
        <f t="shared" si="2"/>
        <v>村山地域</v>
      </c>
      <c r="E8" s="82">
        <f t="shared" si="3"/>
        <v>45400</v>
      </c>
      <c r="F8" s="83">
        <f t="shared" si="4"/>
        <v>8.9999999999999993E-3</v>
      </c>
      <c r="G8" s="83">
        <f t="shared" si="5"/>
        <v>8.8888888888888889E-3</v>
      </c>
      <c r="H8" s="81">
        <f t="shared" si="6"/>
        <v>22</v>
      </c>
      <c r="I8" s="81">
        <f t="shared" si="7"/>
        <v>29</v>
      </c>
      <c r="J8" s="81">
        <f>IFERROR(IF(A8="","",VALUE(I8&amp;COUNTIFS($I$1:I8,I8))),"─── ")</f>
        <v>291</v>
      </c>
    </row>
    <row r="9" spans="1:11">
      <c r="A9" s="81" t="s">
        <v>1471</v>
      </c>
      <c r="B9" s="81" t="str">
        <f t="shared" si="0"/>
        <v>山形市</v>
      </c>
      <c r="C9" s="81" t="str">
        <f t="shared" si="1"/>
        <v>住宅地</v>
      </c>
      <c r="D9" s="81" t="str">
        <f t="shared" si="2"/>
        <v>村山地域</v>
      </c>
      <c r="E9" s="82">
        <f t="shared" si="3"/>
        <v>42200</v>
      </c>
      <c r="F9" s="83">
        <f t="shared" si="4"/>
        <v>0.01</v>
      </c>
      <c r="G9" s="83">
        <f t="shared" si="5"/>
        <v>9.5693779904306216E-3</v>
      </c>
      <c r="H9" s="81">
        <f t="shared" si="6"/>
        <v>26</v>
      </c>
      <c r="I9" s="81">
        <f t="shared" si="7"/>
        <v>26</v>
      </c>
      <c r="J9" s="81">
        <f>IFERROR(IF(A9="","",VALUE(I9&amp;COUNTIFS($I$1:I9,I9))),"─── ")</f>
        <v>261</v>
      </c>
    </row>
    <row r="10" spans="1:11">
      <c r="A10" s="81" t="s">
        <v>1472</v>
      </c>
      <c r="B10" s="81" t="str">
        <f t="shared" si="0"/>
        <v>山形市</v>
      </c>
      <c r="C10" s="81" t="str">
        <f t="shared" si="1"/>
        <v>住宅地</v>
      </c>
      <c r="D10" s="81" t="str">
        <f t="shared" si="2"/>
        <v>村山地域</v>
      </c>
      <c r="E10" s="82">
        <f t="shared" si="3"/>
        <v>47600</v>
      </c>
      <c r="F10" s="83">
        <f t="shared" si="4"/>
        <v>1.4999999999999999E-2</v>
      </c>
      <c r="G10" s="83">
        <f t="shared" si="5"/>
        <v>1.4925373134328358E-2</v>
      </c>
      <c r="H10" s="81">
        <f t="shared" si="6"/>
        <v>18</v>
      </c>
      <c r="I10" s="81">
        <f t="shared" si="7"/>
        <v>15</v>
      </c>
      <c r="J10" s="81">
        <f>IFERROR(IF(A10="","",VALUE(I10&amp;COUNTIFS($I$1:I10,I10))),"─── ")</f>
        <v>151</v>
      </c>
    </row>
    <row r="11" spans="1:11">
      <c r="A11" s="81" t="s">
        <v>1473</v>
      </c>
      <c r="B11" s="81" t="str">
        <f t="shared" si="0"/>
        <v>山形市</v>
      </c>
      <c r="C11" s="81" t="str">
        <f t="shared" si="1"/>
        <v>住宅地</v>
      </c>
      <c r="D11" s="81" t="str">
        <f t="shared" si="2"/>
        <v>村山地域</v>
      </c>
      <c r="E11" s="82">
        <f t="shared" si="3"/>
        <v>70000</v>
      </c>
      <c r="F11" s="83">
        <f t="shared" si="4"/>
        <v>8.9999999999999993E-3</v>
      </c>
      <c r="G11" s="83">
        <f t="shared" si="5"/>
        <v>8.6455331412103754E-3</v>
      </c>
      <c r="H11" s="81">
        <f t="shared" si="6"/>
        <v>9</v>
      </c>
      <c r="I11" s="81">
        <f t="shared" si="7"/>
        <v>30</v>
      </c>
      <c r="J11" s="81">
        <f>IFERROR(IF(A11="","",VALUE(I11&amp;COUNTIFS($I$1:I11,I11))),"─── ")</f>
        <v>301</v>
      </c>
    </row>
    <row r="12" spans="1:11">
      <c r="A12" s="81" t="s">
        <v>1474</v>
      </c>
      <c r="B12" s="81" t="str">
        <f t="shared" si="0"/>
        <v>山形市</v>
      </c>
      <c r="C12" s="81" t="str">
        <f t="shared" si="1"/>
        <v>住宅地</v>
      </c>
      <c r="D12" s="81" t="str">
        <f t="shared" si="2"/>
        <v>村山地域</v>
      </c>
      <c r="E12" s="82">
        <f t="shared" si="3"/>
        <v>68000</v>
      </c>
      <c r="F12" s="83">
        <f t="shared" si="4"/>
        <v>3.0000000000000001E-3</v>
      </c>
      <c r="G12" s="83">
        <f t="shared" si="5"/>
        <v>2.9498525073746312E-3</v>
      </c>
      <c r="H12" s="81">
        <f t="shared" si="6"/>
        <v>10</v>
      </c>
      <c r="I12" s="81">
        <f t="shared" si="7"/>
        <v>57</v>
      </c>
      <c r="J12" s="81">
        <f>IFERROR(IF(A12="","",VALUE(I12&amp;COUNTIFS($I$1:I12,I12))),"─── ")</f>
        <v>571</v>
      </c>
    </row>
    <row r="13" spans="1:11">
      <c r="A13" s="81" t="s">
        <v>1475</v>
      </c>
      <c r="B13" s="81" t="str">
        <f t="shared" si="0"/>
        <v>山形市</v>
      </c>
      <c r="C13" s="81" t="str">
        <f t="shared" si="1"/>
        <v>住宅地</v>
      </c>
      <c r="D13" s="81" t="str">
        <f t="shared" si="2"/>
        <v>村山地域</v>
      </c>
      <c r="E13" s="82">
        <f t="shared" si="3"/>
        <v>78100</v>
      </c>
      <c r="F13" s="83">
        <f t="shared" si="4"/>
        <v>0</v>
      </c>
      <c r="G13" s="83">
        <f t="shared" si="5"/>
        <v>0</v>
      </c>
      <c r="H13" s="81">
        <f t="shared" si="6"/>
        <v>6</v>
      </c>
      <c r="I13" s="81">
        <f t="shared" si="7"/>
        <v>59</v>
      </c>
      <c r="J13" s="81">
        <f>IFERROR(IF(A13="","",VALUE(I13&amp;COUNTIFS($I$1:I13,I13))),"─── ")</f>
        <v>594</v>
      </c>
    </row>
    <row r="14" spans="1:11">
      <c r="A14" s="81" t="s">
        <v>1476</v>
      </c>
      <c r="B14" s="81" t="str">
        <f t="shared" si="0"/>
        <v>山形市</v>
      </c>
      <c r="C14" s="81" t="str">
        <f t="shared" si="1"/>
        <v>住宅地</v>
      </c>
      <c r="D14" s="81" t="str">
        <f t="shared" si="2"/>
        <v>村山地域</v>
      </c>
      <c r="E14" s="82">
        <f t="shared" si="3"/>
        <v>54000</v>
      </c>
      <c r="F14" s="83">
        <f t="shared" si="4"/>
        <v>1.9E-2</v>
      </c>
      <c r="G14" s="83">
        <f t="shared" si="5"/>
        <v>1.8867924528301886E-2</v>
      </c>
      <c r="H14" s="81">
        <f t="shared" si="6"/>
        <v>14</v>
      </c>
      <c r="I14" s="81">
        <f t="shared" si="7"/>
        <v>11</v>
      </c>
      <c r="J14" s="81">
        <f>IFERROR(IF(A14="","",VALUE(I14&amp;COUNTIFS($I$1:I14,I14))),"─── ")</f>
        <v>111</v>
      </c>
    </row>
    <row r="15" spans="1:11">
      <c r="A15" s="81" t="s">
        <v>1477</v>
      </c>
      <c r="B15" s="81" t="str">
        <f t="shared" si="0"/>
        <v>山形市</v>
      </c>
      <c r="C15" s="81" t="str">
        <f t="shared" si="1"/>
        <v>住宅地</v>
      </c>
      <c r="D15" s="81" t="str">
        <f t="shared" si="2"/>
        <v>村山地域</v>
      </c>
      <c r="E15" s="82">
        <f t="shared" si="3"/>
        <v>59300</v>
      </c>
      <c r="F15" s="83">
        <f t="shared" si="4"/>
        <v>1.4E-2</v>
      </c>
      <c r="G15" s="83">
        <f t="shared" si="5"/>
        <v>1.3675213675213675E-2</v>
      </c>
      <c r="H15" s="81">
        <f t="shared" si="6"/>
        <v>11</v>
      </c>
      <c r="I15" s="81">
        <f t="shared" si="7"/>
        <v>17</v>
      </c>
      <c r="J15" s="81">
        <f>IFERROR(IF(A15="","",VALUE(I15&amp;COUNTIFS($I$1:I15,I15))),"─── ")</f>
        <v>171</v>
      </c>
    </row>
    <row r="16" spans="1:11">
      <c r="A16" s="81" t="s">
        <v>1478</v>
      </c>
      <c r="B16" s="81" t="str">
        <f t="shared" si="0"/>
        <v>山形市</v>
      </c>
      <c r="C16" s="81" t="str">
        <f t="shared" si="1"/>
        <v>住宅地</v>
      </c>
      <c r="D16" s="81" t="str">
        <f t="shared" si="2"/>
        <v>村山地域</v>
      </c>
      <c r="E16" s="82">
        <f t="shared" si="3"/>
        <v>58000</v>
      </c>
      <c r="F16" s="83">
        <f t="shared" si="4"/>
        <v>2.1000000000000001E-2</v>
      </c>
      <c r="G16" s="83">
        <f t="shared" si="5"/>
        <v>2.1126760563380281E-2</v>
      </c>
      <c r="H16" s="81">
        <f t="shared" si="6"/>
        <v>13</v>
      </c>
      <c r="I16" s="81">
        <f t="shared" si="7"/>
        <v>10</v>
      </c>
      <c r="J16" s="81">
        <f>IFERROR(IF(A16="","",VALUE(I16&amp;COUNTIFS($I$1:I16,I16))),"─── ")</f>
        <v>101</v>
      </c>
    </row>
    <row r="17" spans="1:10">
      <c r="A17" s="81" t="s">
        <v>1479</v>
      </c>
      <c r="B17" s="81" t="str">
        <f t="shared" si="0"/>
        <v>山形市</v>
      </c>
      <c r="C17" s="81" t="str">
        <f t="shared" si="1"/>
        <v>住宅地</v>
      </c>
      <c r="D17" s="81" t="str">
        <f t="shared" si="2"/>
        <v>村山地域</v>
      </c>
      <c r="E17" s="82">
        <f t="shared" si="3"/>
        <v>101000</v>
      </c>
      <c r="F17" s="83">
        <f t="shared" si="4"/>
        <v>3.1E-2</v>
      </c>
      <c r="G17" s="83">
        <f t="shared" si="5"/>
        <v>3.0612244897959183E-2</v>
      </c>
      <c r="H17" s="81">
        <f t="shared" si="6"/>
        <v>1</v>
      </c>
      <c r="I17" s="81">
        <f t="shared" si="7"/>
        <v>3</v>
      </c>
      <c r="J17" s="81">
        <f>IFERROR(IF(A17="","",VALUE(I17&amp;COUNTIFS($I$1:I17,I17))),"─── ")</f>
        <v>31</v>
      </c>
    </row>
    <row r="18" spans="1:10">
      <c r="A18" s="81" t="s">
        <v>1480</v>
      </c>
      <c r="B18" s="81" t="str">
        <f t="shared" si="0"/>
        <v>山形市</v>
      </c>
      <c r="C18" s="81" t="str">
        <f t="shared" si="1"/>
        <v>住宅地</v>
      </c>
      <c r="D18" s="81" t="str">
        <f t="shared" si="2"/>
        <v>村山地域</v>
      </c>
      <c r="E18" s="82">
        <f t="shared" si="3"/>
        <v>50900</v>
      </c>
      <c r="F18" s="83">
        <f t="shared" si="4"/>
        <v>1.4E-2</v>
      </c>
      <c r="G18" s="83">
        <f t="shared" si="5"/>
        <v>1.3944223107569721E-2</v>
      </c>
      <c r="H18" s="81">
        <f t="shared" si="6"/>
        <v>17</v>
      </c>
      <c r="I18" s="81">
        <f t="shared" si="7"/>
        <v>16</v>
      </c>
      <c r="J18" s="81">
        <f>IFERROR(IF(A18="","",VALUE(I18&amp;COUNTIFS($I$1:I18,I18))),"─── ")</f>
        <v>161</v>
      </c>
    </row>
    <row r="19" spans="1:10">
      <c r="A19" s="81" t="s">
        <v>1481</v>
      </c>
      <c r="B19" s="81" t="str">
        <f t="shared" si="0"/>
        <v>山形市</v>
      </c>
      <c r="C19" s="81" t="str">
        <f t="shared" si="1"/>
        <v>住宅地</v>
      </c>
      <c r="D19" s="81" t="str">
        <f t="shared" si="2"/>
        <v>村山地域</v>
      </c>
      <c r="E19" s="82">
        <f t="shared" si="3"/>
        <v>87000</v>
      </c>
      <c r="F19" s="83">
        <f t="shared" si="4"/>
        <v>0</v>
      </c>
      <c r="G19" s="83">
        <f t="shared" si="5"/>
        <v>0</v>
      </c>
      <c r="H19" s="81">
        <f t="shared" si="6"/>
        <v>3</v>
      </c>
      <c r="I19" s="81">
        <f t="shared" si="7"/>
        <v>59</v>
      </c>
      <c r="J19" s="81">
        <f>IFERROR(IF(A19="","",VALUE(I19&amp;COUNTIFS($I$1:I19,I19))),"─── ")</f>
        <v>595</v>
      </c>
    </row>
    <row r="20" spans="1:10">
      <c r="A20" s="81" t="s">
        <v>1482</v>
      </c>
      <c r="B20" s="81" t="str">
        <f t="shared" si="0"/>
        <v>山形市</v>
      </c>
      <c r="C20" s="81" t="str">
        <f t="shared" si="1"/>
        <v>住宅地</v>
      </c>
      <c r="D20" s="81" t="str">
        <f t="shared" si="2"/>
        <v>村山地域</v>
      </c>
      <c r="E20" s="82">
        <f t="shared" si="3"/>
        <v>28700</v>
      </c>
      <c r="F20" s="83">
        <f t="shared" si="4"/>
        <v>7.0000000000000001E-3</v>
      </c>
      <c r="G20" s="83">
        <f t="shared" si="5"/>
        <v>7.0175438596491229E-3</v>
      </c>
      <c r="H20" s="81">
        <f>IF(A20="","",IF(E20="─── ","─── ",COUNTIFS(前年用途区分,C20,前年価格,"&gt;"&amp;E20)+1))</f>
        <v>45</v>
      </c>
      <c r="I20" s="81">
        <f t="shared" si="7"/>
        <v>35</v>
      </c>
      <c r="J20" s="81">
        <f>IFERROR(IF(A20="","",VALUE(I20&amp;COUNTIFS($I$1:I20,I20))),"─── ")</f>
        <v>351</v>
      </c>
    </row>
    <row r="21" spans="1:10">
      <c r="A21" s="81" t="s">
        <v>1483</v>
      </c>
      <c r="B21" s="81" t="str">
        <f t="shared" si="0"/>
        <v>山形市</v>
      </c>
      <c r="C21" s="81" t="str">
        <f t="shared" si="1"/>
        <v>住宅地</v>
      </c>
      <c r="D21" s="81" t="str">
        <f t="shared" si="2"/>
        <v>村山地域</v>
      </c>
      <c r="E21" s="82">
        <f t="shared" si="3"/>
        <v>58500</v>
      </c>
      <c r="F21" s="83">
        <f t="shared" si="4"/>
        <v>7.0000000000000001E-3</v>
      </c>
      <c r="G21" s="83">
        <f t="shared" si="5"/>
        <v>6.8846815834767644E-3</v>
      </c>
      <c r="H21" s="81">
        <f t="shared" si="6"/>
        <v>12</v>
      </c>
      <c r="I21" s="81">
        <f t="shared" si="7"/>
        <v>37</v>
      </c>
      <c r="J21" s="81">
        <f>IFERROR(IF(A21="","",VALUE(I21&amp;COUNTIFS($I$1:I21,I21))),"─── ")</f>
        <v>371</v>
      </c>
    </row>
    <row r="22" spans="1:10">
      <c r="A22" s="81" t="s">
        <v>1484</v>
      </c>
      <c r="B22" s="81" t="str">
        <f t="shared" si="0"/>
        <v>山形市</v>
      </c>
      <c r="C22" s="81" t="str">
        <f t="shared" si="1"/>
        <v>住宅地</v>
      </c>
      <c r="D22" s="81" t="str">
        <f t="shared" si="2"/>
        <v>村山地域</v>
      </c>
      <c r="E22" s="82">
        <f t="shared" si="3"/>
        <v>78600</v>
      </c>
      <c r="F22" s="83">
        <f t="shared" si="4"/>
        <v>0</v>
      </c>
      <c r="G22" s="83">
        <f t="shared" si="5"/>
        <v>0</v>
      </c>
      <c r="H22" s="81">
        <f t="shared" si="6"/>
        <v>5</v>
      </c>
      <c r="I22" s="81">
        <f t="shared" si="7"/>
        <v>59</v>
      </c>
      <c r="J22" s="81">
        <f>IFERROR(IF(A22="","",VALUE(I22&amp;COUNTIFS($I$1:I22,I22))),"─── ")</f>
        <v>596</v>
      </c>
    </row>
    <row r="23" spans="1:10">
      <c r="A23" s="81" t="s">
        <v>1485</v>
      </c>
      <c r="B23" s="81" t="str">
        <f t="shared" si="0"/>
        <v>山形市</v>
      </c>
      <c r="C23" s="81" t="str">
        <f t="shared" si="1"/>
        <v>住宅地</v>
      </c>
      <c r="D23" s="81" t="str">
        <f t="shared" si="2"/>
        <v>村山地域</v>
      </c>
      <c r="E23" s="82">
        <f t="shared" si="3"/>
        <v>18000</v>
      </c>
      <c r="F23" s="83">
        <f t="shared" si="4"/>
        <v>0</v>
      </c>
      <c r="G23" s="83">
        <f t="shared" si="5"/>
        <v>0</v>
      </c>
      <c r="H23" s="81">
        <f t="shared" si="6"/>
        <v>73</v>
      </c>
      <c r="I23" s="81">
        <f t="shared" si="7"/>
        <v>59</v>
      </c>
      <c r="J23" s="81">
        <f>IFERROR(IF(A23="","",VALUE(I23&amp;COUNTIFS($I$1:I23,I23))),"─── ")</f>
        <v>597</v>
      </c>
    </row>
    <row r="24" spans="1:10">
      <c r="A24" s="81" t="s">
        <v>1486</v>
      </c>
      <c r="B24" s="81" t="str">
        <f t="shared" si="0"/>
        <v>山形市</v>
      </c>
      <c r="C24" s="81" t="str">
        <f t="shared" si="1"/>
        <v>住宅地</v>
      </c>
      <c r="D24" s="81" t="str">
        <f t="shared" si="2"/>
        <v>村山地域</v>
      </c>
      <c r="E24" s="82">
        <f t="shared" si="3"/>
        <v>51000</v>
      </c>
      <c r="F24" s="83">
        <f t="shared" si="4"/>
        <v>1.6E-2</v>
      </c>
      <c r="G24" s="83">
        <f t="shared" si="5"/>
        <v>1.5936254980079681E-2</v>
      </c>
      <c r="H24" s="81">
        <f t="shared" si="6"/>
        <v>16</v>
      </c>
      <c r="I24" s="81">
        <f t="shared" si="7"/>
        <v>14</v>
      </c>
      <c r="J24" s="81">
        <f>IFERROR(IF(A24="","",VALUE(I24&amp;COUNTIFS($I$1:I24,I24))),"─── ")</f>
        <v>141</v>
      </c>
    </row>
    <row r="25" spans="1:10">
      <c r="A25" s="81" t="s">
        <v>1394</v>
      </c>
      <c r="B25" s="81" t="str">
        <f t="shared" si="0"/>
        <v>山形市</v>
      </c>
      <c r="C25" s="81" t="str">
        <f t="shared" si="1"/>
        <v>宅地見込地</v>
      </c>
      <c r="D25" s="81" t="str">
        <f t="shared" si="2"/>
        <v>村山地域</v>
      </c>
      <c r="E25" s="82">
        <f t="shared" si="3"/>
        <v>41100</v>
      </c>
      <c r="F25" s="83">
        <f t="shared" si="4"/>
        <v>1.2E-2</v>
      </c>
      <c r="G25" s="83">
        <f t="shared" si="5"/>
        <v>1.2315270935960592E-2</v>
      </c>
      <c r="H25" s="81">
        <f t="shared" si="6"/>
        <v>1</v>
      </c>
      <c r="I25" s="81">
        <f t="shared" si="7"/>
        <v>1</v>
      </c>
      <c r="J25" s="81">
        <f>IFERROR(IF(A25="","",VALUE(I25&amp;COUNTIFS($I$1:I25,I25))),"─── ")</f>
        <v>11</v>
      </c>
    </row>
    <row r="26" spans="1:10">
      <c r="A26" s="81" t="s">
        <v>1395</v>
      </c>
      <c r="B26" s="81" t="str">
        <f t="shared" si="0"/>
        <v>山形市</v>
      </c>
      <c r="C26" s="81" t="str">
        <f t="shared" si="1"/>
        <v>商業地</v>
      </c>
      <c r="D26" s="81" t="str">
        <f t="shared" si="2"/>
        <v>村山地域</v>
      </c>
      <c r="E26" s="82">
        <f t="shared" si="3"/>
        <v>221000</v>
      </c>
      <c r="F26" s="83">
        <f t="shared" si="4"/>
        <v>8.9999999999999993E-3</v>
      </c>
      <c r="G26" s="83">
        <f t="shared" si="5"/>
        <v>9.1324200913242004E-3</v>
      </c>
      <c r="H26" s="81">
        <f t="shared" si="6"/>
        <v>1</v>
      </c>
      <c r="I26" s="81">
        <f t="shared" si="7"/>
        <v>13</v>
      </c>
      <c r="J26" s="81">
        <f>IFERROR(IF(A26="","",VALUE(I26&amp;COUNTIFS($I$1:I26,I26))),"─── ")</f>
        <v>131</v>
      </c>
    </row>
    <row r="27" spans="1:10">
      <c r="A27" s="81" t="s">
        <v>1396</v>
      </c>
      <c r="B27" s="81" t="str">
        <f t="shared" si="0"/>
        <v>山形市</v>
      </c>
      <c r="C27" s="81" t="str">
        <f t="shared" si="1"/>
        <v>商業地</v>
      </c>
      <c r="D27" s="81" t="str">
        <f t="shared" si="2"/>
        <v>村山地域</v>
      </c>
      <c r="E27" s="82">
        <f t="shared" si="3"/>
        <v>116000</v>
      </c>
      <c r="F27" s="83">
        <f t="shared" si="4"/>
        <v>8.9999999999999993E-3</v>
      </c>
      <c r="G27" s="83">
        <f t="shared" si="5"/>
        <v>8.6956521739130436E-3</v>
      </c>
      <c r="H27" s="81">
        <f t="shared" si="6"/>
        <v>6</v>
      </c>
      <c r="I27" s="81">
        <f t="shared" si="7"/>
        <v>14</v>
      </c>
      <c r="J27" s="81">
        <f>IFERROR(IF(A27="","",VALUE(I27&amp;COUNTIFS($I$1:I27,I27))),"─── ")</f>
        <v>142</v>
      </c>
    </row>
    <row r="28" spans="1:10">
      <c r="A28" s="81" t="s">
        <v>1397</v>
      </c>
      <c r="B28" s="81" t="str">
        <f t="shared" si="0"/>
        <v>山形市</v>
      </c>
      <c r="C28" s="81" t="str">
        <f t="shared" si="1"/>
        <v>商業地</v>
      </c>
      <c r="D28" s="81" t="str">
        <f t="shared" si="2"/>
        <v>村山地域</v>
      </c>
      <c r="E28" s="82">
        <f t="shared" si="3"/>
        <v>76000</v>
      </c>
      <c r="F28" s="83">
        <f t="shared" si="4"/>
        <v>2.1999999999999999E-2</v>
      </c>
      <c r="G28" s="83">
        <f t="shared" si="5"/>
        <v>2.1505376344086023E-2</v>
      </c>
      <c r="H28" s="81">
        <f t="shared" si="6"/>
        <v>9</v>
      </c>
      <c r="I28" s="81">
        <f t="shared" si="7"/>
        <v>4</v>
      </c>
      <c r="J28" s="81">
        <f>IFERROR(IF(A28="","",VALUE(I28&amp;COUNTIFS($I$1:I28,I28))),"─── ")</f>
        <v>41</v>
      </c>
    </row>
    <row r="29" spans="1:10">
      <c r="A29" s="81" t="s">
        <v>1398</v>
      </c>
      <c r="B29" s="81" t="str">
        <f t="shared" si="0"/>
        <v>山形市</v>
      </c>
      <c r="C29" s="81" t="str">
        <f t="shared" si="1"/>
        <v>商業地</v>
      </c>
      <c r="D29" s="81" t="str">
        <f t="shared" si="2"/>
        <v>村山地域</v>
      </c>
      <c r="E29" s="82">
        <f t="shared" si="3"/>
        <v>218000</v>
      </c>
      <c r="F29" s="83">
        <f t="shared" si="4"/>
        <v>8.9999999999999993E-3</v>
      </c>
      <c r="G29" s="83">
        <f t="shared" si="5"/>
        <v>9.2592592592592587E-3</v>
      </c>
      <c r="H29" s="81">
        <f t="shared" si="6"/>
        <v>2</v>
      </c>
      <c r="I29" s="81">
        <f t="shared" si="7"/>
        <v>12</v>
      </c>
      <c r="J29" s="81">
        <f>IFERROR(IF(A29="","",VALUE(I29&amp;COUNTIFS($I$1:I29,I29))),"─── ")</f>
        <v>121</v>
      </c>
    </row>
    <row r="30" spans="1:10">
      <c r="A30" s="81" t="s">
        <v>1399</v>
      </c>
      <c r="B30" s="81" t="str">
        <f t="shared" si="0"/>
        <v>山形市</v>
      </c>
      <c r="C30" s="81" t="str">
        <f t="shared" si="1"/>
        <v>商業地</v>
      </c>
      <c r="D30" s="81" t="str">
        <f t="shared" si="2"/>
        <v>村山地域</v>
      </c>
      <c r="E30" s="82">
        <f t="shared" si="3"/>
        <v>122000</v>
      </c>
      <c r="F30" s="83">
        <f t="shared" si="4"/>
        <v>8.0000000000000002E-3</v>
      </c>
      <c r="G30" s="83">
        <f t="shared" si="5"/>
        <v>8.2644628099173556E-3</v>
      </c>
      <c r="H30" s="81">
        <f t="shared" si="6"/>
        <v>5</v>
      </c>
      <c r="I30" s="81">
        <f t="shared" si="7"/>
        <v>15</v>
      </c>
      <c r="J30" s="81">
        <f>IFERROR(IF(A30="","",VALUE(I30&amp;COUNTIFS($I$1:I30,I30))),"─── ")</f>
        <v>152</v>
      </c>
    </row>
    <row r="31" spans="1:10">
      <c r="A31" s="81" t="s">
        <v>1400</v>
      </c>
      <c r="B31" s="81" t="str">
        <f t="shared" si="0"/>
        <v>山形市</v>
      </c>
      <c r="C31" s="81" t="str">
        <f t="shared" si="1"/>
        <v>商業地</v>
      </c>
      <c r="D31" s="81" t="str">
        <f t="shared" si="2"/>
        <v>村山地域</v>
      </c>
      <c r="E31" s="82">
        <f t="shared" si="3"/>
        <v>132000</v>
      </c>
      <c r="F31" s="83">
        <f t="shared" si="4"/>
        <v>8.0000000000000002E-3</v>
      </c>
      <c r="G31" s="83">
        <f t="shared" si="5"/>
        <v>7.6335877862595417E-3</v>
      </c>
      <c r="H31" s="81">
        <f t="shared" si="6"/>
        <v>4</v>
      </c>
      <c r="I31" s="81">
        <f t="shared" si="7"/>
        <v>16</v>
      </c>
      <c r="J31" s="81">
        <f>IFERROR(IF(A31="","",VALUE(I31&amp;COUNTIFS($I$1:I31,I31))),"─── ")</f>
        <v>162</v>
      </c>
    </row>
    <row r="32" spans="1:10">
      <c r="A32" s="81" t="s">
        <v>1401</v>
      </c>
      <c r="B32" s="81" t="str">
        <f t="shared" si="0"/>
        <v>山形市</v>
      </c>
      <c r="C32" s="81" t="str">
        <f t="shared" si="1"/>
        <v>商業地</v>
      </c>
      <c r="D32" s="81" t="str">
        <f t="shared" si="2"/>
        <v>村山地域</v>
      </c>
      <c r="E32" s="82">
        <f t="shared" si="3"/>
        <v>138000</v>
      </c>
      <c r="F32" s="83">
        <f t="shared" si="4"/>
        <v>7.0000000000000001E-3</v>
      </c>
      <c r="G32" s="83">
        <f t="shared" si="5"/>
        <v>7.2992700729927005E-3</v>
      </c>
      <c r="H32" s="81">
        <f t="shared" si="6"/>
        <v>3</v>
      </c>
      <c r="I32" s="81">
        <f t="shared" si="7"/>
        <v>19</v>
      </c>
      <c r="J32" s="81">
        <f>IFERROR(IF(A32="","",VALUE(I32&amp;COUNTIFS($I$1:I32,I32))),"─── ")</f>
        <v>191</v>
      </c>
    </row>
    <row r="33" spans="1:10">
      <c r="A33" s="81" t="s">
        <v>1402</v>
      </c>
      <c r="B33" s="81" t="str">
        <f t="shared" si="0"/>
        <v>山形市</v>
      </c>
      <c r="C33" s="81" t="str">
        <f t="shared" si="1"/>
        <v>商業地</v>
      </c>
      <c r="D33" s="81" t="str">
        <f t="shared" ref="D33:D65" si="8">IFERROR(VLOOKUP(VLOOKUP(A33,kanji002前年データ,3,FALSE),市町村,3,FALSE),"")</f>
        <v>村山地域</v>
      </c>
      <c r="E33" s="82">
        <f t="shared" ref="E33:E65" si="9">IFERROR(IF(A33="","",IF(OR(A33="",VLOOKUP(A33,kanji002前年データ,26,FALSE)=0,VLOOKUP(A33,kanji002前年データ,26,FALSE)=""),"─── ",VLOOKUP(A33,kanji002前年データ,26,FALSE))),"─── ")</f>
        <v>63200</v>
      </c>
      <c r="F33" s="83">
        <f t="shared" ref="F33:F65" si="10">IFERROR(IF(A33="","",IF(OR(VLOOKUP(A33,kanji002前年データ,31,FALSE)=0,VLOOKUP(A33,kanji002前年データ,31,FALSE)=""),"─── ",ROUND((VLOOKUP(A33,kanji002前年データ,26,FALSE)-VLOOKUP(A33,kanji002前年データ,31,FALSE))/VLOOKUP(A33,kanji002前年データ,31,FALSE),3))),"─── ")</f>
        <v>5.0000000000000001E-3</v>
      </c>
      <c r="G33" s="83">
        <f t="shared" ref="G33:G65" si="11">IFERROR(IF(A33="","",IF(OR(VLOOKUP(A33,kanji002前年データ,31,FALSE)=0,VLOOKUP(A33,kanji002前年データ,31,FALSE)=""),"─── ",(VLOOKUP(A33,kanji002前年データ,26,FALSE)-VLOOKUP(A33,kanji002前年データ,31,FALSE))/VLOOKUP(A33,kanji002前年データ,31,FALSE))),"─── ")</f>
        <v>4.7694753577106515E-3</v>
      </c>
      <c r="H33" s="81">
        <f t="shared" ref="H33:H65" si="12">IF(A33="","",IF(E33="─── ","─── ",COUNTIFS(前年用途区分,C33,前年価格,"&gt;"&amp;E33)+1))</f>
        <v>16</v>
      </c>
      <c r="I33" s="81">
        <f t="shared" ref="I33:I65" si="13">IF(A33="","",IF(G33="─── ","─── ",COUNTIFS(前年用途区分,C33,前年変動率四捨五入無,"&gt;"&amp;G33)+1))</f>
        <v>22</v>
      </c>
      <c r="J33" s="81">
        <f>IFERROR(IF(A33="","",VALUE(I33&amp;COUNTIFS($I$1:I33,I33))),"─── ")</f>
        <v>221</v>
      </c>
    </row>
    <row r="34" spans="1:10">
      <c r="A34" s="81" t="s">
        <v>1403</v>
      </c>
      <c r="B34" s="81" t="str">
        <f t="shared" ref="B34:B65" si="14">IFERROR(VLOOKUP(VLOOKUP(A34,kanji002前年データ,3,FALSE),市町村,2,FALSE),"隔年調査地点")</f>
        <v>山形市</v>
      </c>
      <c r="C34" s="81" t="str">
        <f t="shared" ref="C34:C65" si="15">IFERROR(IF(B34="隔年調査地点",VLOOKUP(VLOOKUP(A34,kanji002データ,5,FALSE),用途,3,FALSE),VLOOKUP(VLOOKUP(A34,kanji002前年データ,5,FALSE),前年用途,2,FALSE)),"")</f>
        <v>商業地</v>
      </c>
      <c r="D34" s="81" t="str">
        <f t="shared" si="8"/>
        <v>村山地域</v>
      </c>
      <c r="E34" s="82">
        <f t="shared" si="9"/>
        <v>67100</v>
      </c>
      <c r="F34" s="83">
        <f t="shared" si="10"/>
        <v>1.7000000000000001E-2</v>
      </c>
      <c r="G34" s="83">
        <f t="shared" si="11"/>
        <v>1.6666666666666666E-2</v>
      </c>
      <c r="H34" s="81">
        <f t="shared" si="12"/>
        <v>14</v>
      </c>
      <c r="I34" s="81">
        <f t="shared" si="13"/>
        <v>6</v>
      </c>
      <c r="J34" s="81">
        <f>IFERROR(IF(A34="","",VALUE(I34&amp;COUNTIFS($I$1:I34,I34))),"─── ")</f>
        <v>61</v>
      </c>
    </row>
    <row r="35" spans="1:10">
      <c r="A35" s="81" t="s">
        <v>1404</v>
      </c>
      <c r="B35" s="81" t="str">
        <f t="shared" si="14"/>
        <v>山形市</v>
      </c>
      <c r="C35" s="81" t="str">
        <f t="shared" si="15"/>
        <v>商業地</v>
      </c>
      <c r="D35" s="81" t="str">
        <f t="shared" si="8"/>
        <v>村山地域</v>
      </c>
      <c r="E35" s="82">
        <f t="shared" si="9"/>
        <v>72700</v>
      </c>
      <c r="F35" s="83">
        <f t="shared" si="10"/>
        <v>1.4E-2</v>
      </c>
      <c r="G35" s="83">
        <f t="shared" si="11"/>
        <v>1.3947001394700139E-2</v>
      </c>
      <c r="H35" s="81">
        <f t="shared" si="12"/>
        <v>10</v>
      </c>
      <c r="I35" s="81">
        <f t="shared" si="13"/>
        <v>9</v>
      </c>
      <c r="J35" s="81">
        <f>IFERROR(IF(A35="","",VALUE(I35&amp;COUNTIFS($I$1:I35,I35))),"─── ")</f>
        <v>91</v>
      </c>
    </row>
    <row r="36" spans="1:10">
      <c r="A36" s="81" t="s">
        <v>1405</v>
      </c>
      <c r="B36" s="81" t="str">
        <f t="shared" si="14"/>
        <v>山形市</v>
      </c>
      <c r="C36" s="81" t="str">
        <f t="shared" si="15"/>
        <v>商業地</v>
      </c>
      <c r="D36" s="81" t="str">
        <f t="shared" si="8"/>
        <v>村山地域</v>
      </c>
      <c r="E36" s="82">
        <f t="shared" si="9"/>
        <v>23900</v>
      </c>
      <c r="F36" s="83">
        <f t="shared" si="10"/>
        <v>4.0000000000000001E-3</v>
      </c>
      <c r="G36" s="83">
        <f t="shared" si="11"/>
        <v>4.2016806722689074E-3</v>
      </c>
      <c r="H36" s="81">
        <f t="shared" si="12"/>
        <v>44</v>
      </c>
      <c r="I36" s="81">
        <f t="shared" si="13"/>
        <v>24</v>
      </c>
      <c r="J36" s="81">
        <f>IFERROR(IF(A36="","",VALUE(I36&amp;COUNTIFS($I$1:I36,I36))),"─── ")</f>
        <v>241</v>
      </c>
    </row>
    <row r="37" spans="1:10">
      <c r="A37" s="81" t="s">
        <v>1406</v>
      </c>
      <c r="B37" s="81" t="str">
        <f t="shared" si="14"/>
        <v>山形市</v>
      </c>
      <c r="C37" s="81" t="str">
        <f t="shared" si="15"/>
        <v>商業地</v>
      </c>
      <c r="D37" s="81" t="str">
        <f t="shared" si="8"/>
        <v>村山地域</v>
      </c>
      <c r="E37" s="82">
        <f t="shared" si="9"/>
        <v>80900</v>
      </c>
      <c r="F37" s="83">
        <f t="shared" si="10"/>
        <v>1.4999999999999999E-2</v>
      </c>
      <c r="G37" s="83">
        <f t="shared" si="11"/>
        <v>1.5056461731493099E-2</v>
      </c>
      <c r="H37" s="81">
        <f t="shared" si="12"/>
        <v>8</v>
      </c>
      <c r="I37" s="81">
        <f t="shared" si="13"/>
        <v>8</v>
      </c>
      <c r="J37" s="81">
        <f>IFERROR(IF(A37="","",VALUE(I37&amp;COUNTIFS($I$1:I37,I37))),"─── ")</f>
        <v>81</v>
      </c>
    </row>
    <row r="38" spans="1:10">
      <c r="A38" s="81" t="s">
        <v>1407</v>
      </c>
      <c r="B38" s="81" t="str">
        <f t="shared" si="14"/>
        <v>山形市</v>
      </c>
      <c r="C38" s="81" t="str">
        <f t="shared" si="15"/>
        <v>商業地</v>
      </c>
      <c r="D38" s="81" t="str">
        <f t="shared" si="8"/>
        <v>村山地域</v>
      </c>
      <c r="E38" s="82">
        <f t="shared" si="9"/>
        <v>67400</v>
      </c>
      <c r="F38" s="83">
        <f t="shared" si="10"/>
        <v>0.01</v>
      </c>
      <c r="G38" s="83">
        <f t="shared" si="11"/>
        <v>1.0494752623688156E-2</v>
      </c>
      <c r="H38" s="81">
        <f t="shared" si="12"/>
        <v>12</v>
      </c>
      <c r="I38" s="81">
        <f t="shared" si="13"/>
        <v>10</v>
      </c>
      <c r="J38" s="81">
        <f>IFERROR(IF(A38="","",VALUE(I38&amp;COUNTIFS($I$1:I38,I38))),"─── ")</f>
        <v>102</v>
      </c>
    </row>
    <row r="39" spans="1:10">
      <c r="A39" s="81" t="s">
        <v>1408</v>
      </c>
      <c r="B39" s="81" t="str">
        <f t="shared" si="14"/>
        <v>山形市</v>
      </c>
      <c r="C39" s="81" t="str">
        <f t="shared" si="15"/>
        <v>商業地</v>
      </c>
      <c r="D39" s="81" t="str">
        <f t="shared" si="8"/>
        <v>村山地域</v>
      </c>
      <c r="E39" s="82">
        <f t="shared" si="9"/>
        <v>40300</v>
      </c>
      <c r="F39" s="83">
        <f t="shared" si="10"/>
        <v>8.0000000000000002E-3</v>
      </c>
      <c r="G39" s="83">
        <f t="shared" si="11"/>
        <v>7.4999999999999997E-3</v>
      </c>
      <c r="H39" s="81">
        <f t="shared" si="12"/>
        <v>27</v>
      </c>
      <c r="I39" s="81">
        <f t="shared" si="13"/>
        <v>18</v>
      </c>
      <c r="J39" s="81">
        <f>IFERROR(IF(A39="","",VALUE(I39&amp;COUNTIFS($I$1:I39,I39))),"─── ")</f>
        <v>182</v>
      </c>
    </row>
    <row r="40" spans="1:10">
      <c r="A40" s="81" t="s">
        <v>1409</v>
      </c>
      <c r="B40" s="81" t="str">
        <f t="shared" si="14"/>
        <v>山形市</v>
      </c>
      <c r="C40" s="81" t="str">
        <f t="shared" si="15"/>
        <v>商業地</v>
      </c>
      <c r="D40" s="81" t="str">
        <f t="shared" si="8"/>
        <v>村山地域</v>
      </c>
      <c r="E40" s="82">
        <f t="shared" si="9"/>
        <v>67300</v>
      </c>
      <c r="F40" s="83">
        <f t="shared" si="10"/>
        <v>0.02</v>
      </c>
      <c r="G40" s="83">
        <f t="shared" si="11"/>
        <v>1.9696969696969695E-2</v>
      </c>
      <c r="H40" s="81">
        <f t="shared" si="12"/>
        <v>13</v>
      </c>
      <c r="I40" s="81">
        <f t="shared" si="13"/>
        <v>5</v>
      </c>
      <c r="J40" s="81">
        <f>IFERROR(IF(A40="","",VALUE(I40&amp;COUNTIFS($I$1:I40,I40))),"─── ")</f>
        <v>51</v>
      </c>
    </row>
    <row r="41" spans="1:10">
      <c r="A41" s="81" t="s">
        <v>1410</v>
      </c>
      <c r="B41" s="81" t="str">
        <f t="shared" si="14"/>
        <v>山形市</v>
      </c>
      <c r="C41" s="81" t="str">
        <f t="shared" si="15"/>
        <v>商業地</v>
      </c>
      <c r="D41" s="81" t="str">
        <f t="shared" si="8"/>
        <v>村山地域</v>
      </c>
      <c r="E41" s="82">
        <f t="shared" si="9"/>
        <v>63000</v>
      </c>
      <c r="F41" s="83">
        <f t="shared" si="10"/>
        <v>2.8000000000000001E-2</v>
      </c>
      <c r="G41" s="83">
        <f t="shared" si="11"/>
        <v>2.7732463295269169E-2</v>
      </c>
      <c r="H41" s="81">
        <f t="shared" si="12"/>
        <v>17</v>
      </c>
      <c r="I41" s="81">
        <f t="shared" si="13"/>
        <v>2</v>
      </c>
      <c r="J41" s="81">
        <f>IFERROR(IF(A41="","",VALUE(I41&amp;COUNTIFS($I$1:I41,I41))),"─── ")</f>
        <v>21</v>
      </c>
    </row>
    <row r="42" spans="1:10">
      <c r="A42" s="81" t="s">
        <v>1411</v>
      </c>
      <c r="B42" s="81" t="str">
        <f t="shared" si="14"/>
        <v>山形市</v>
      </c>
      <c r="C42" s="81" t="str">
        <f t="shared" si="15"/>
        <v>商業地</v>
      </c>
      <c r="D42" s="81" t="str">
        <f t="shared" si="8"/>
        <v>村山地域</v>
      </c>
      <c r="E42" s="82">
        <f t="shared" si="9"/>
        <v>83200</v>
      </c>
      <c r="F42" s="83">
        <f t="shared" si="10"/>
        <v>2.3E-2</v>
      </c>
      <c r="G42" s="83">
        <f t="shared" si="11"/>
        <v>2.3370233702337023E-2</v>
      </c>
      <c r="H42" s="81">
        <f t="shared" si="12"/>
        <v>7</v>
      </c>
      <c r="I42" s="81">
        <f t="shared" si="13"/>
        <v>3</v>
      </c>
      <c r="J42" s="81">
        <f>IFERROR(IF(A42="","",VALUE(I42&amp;COUNTIFS($I$1:I42,I42))),"─── ")</f>
        <v>32</v>
      </c>
    </row>
    <row r="43" spans="1:10">
      <c r="A43" s="81" t="s">
        <v>2255</v>
      </c>
      <c r="B43" s="81" t="str">
        <f t="shared" si="14"/>
        <v>山形市</v>
      </c>
      <c r="C43" s="81" t="str">
        <f t="shared" si="15"/>
        <v>商業地</v>
      </c>
      <c r="D43" s="81" t="str">
        <f t="shared" si="8"/>
        <v>村山地域</v>
      </c>
      <c r="E43" s="82">
        <f t="shared" si="9"/>
        <v>64900</v>
      </c>
      <c r="F43" s="83">
        <f t="shared" si="10"/>
        <v>2.9000000000000001E-2</v>
      </c>
      <c r="G43" s="83">
        <f t="shared" si="11"/>
        <v>2.8526148969889066E-2</v>
      </c>
      <c r="H43" s="81">
        <f t="shared" si="12"/>
        <v>15</v>
      </c>
      <c r="I43" s="81">
        <f t="shared" si="13"/>
        <v>1</v>
      </c>
      <c r="J43" s="81">
        <f>IFERROR(IF(A43="","",VALUE(I43&amp;COUNTIFS($I$1:I43,I43))),"─── ")</f>
        <v>12</v>
      </c>
    </row>
    <row r="44" spans="1:10">
      <c r="A44" s="81" t="s">
        <v>1412</v>
      </c>
      <c r="B44" s="81" t="str">
        <f t="shared" si="14"/>
        <v>山形市</v>
      </c>
      <c r="C44" s="81" t="str">
        <f t="shared" si="15"/>
        <v>工業地</v>
      </c>
      <c r="D44" s="81" t="str">
        <f t="shared" si="8"/>
        <v>村山地域</v>
      </c>
      <c r="E44" s="82">
        <f t="shared" si="9"/>
        <v>37300</v>
      </c>
      <c r="F44" s="83">
        <f t="shared" si="10"/>
        <v>1.9E-2</v>
      </c>
      <c r="G44" s="83">
        <f t="shared" si="11"/>
        <v>1.912568306010929E-2</v>
      </c>
      <c r="H44" s="81">
        <f t="shared" si="12"/>
        <v>1</v>
      </c>
      <c r="I44" s="81">
        <f t="shared" si="13"/>
        <v>3</v>
      </c>
      <c r="J44" s="81">
        <f>IFERROR(IF(A44="","",VALUE(I44&amp;COUNTIFS($I$1:I44,I44))),"─── ")</f>
        <v>33</v>
      </c>
    </row>
    <row r="45" spans="1:10">
      <c r="A45" s="81" t="s">
        <v>1413</v>
      </c>
      <c r="B45" s="81" t="str">
        <f t="shared" si="14"/>
        <v>山形市</v>
      </c>
      <c r="C45" s="81" t="str">
        <f t="shared" si="15"/>
        <v>工業地</v>
      </c>
      <c r="D45" s="81" t="str">
        <f t="shared" si="8"/>
        <v>村山地域</v>
      </c>
      <c r="E45" s="82">
        <f t="shared" si="9"/>
        <v>15700</v>
      </c>
      <c r="F45" s="83">
        <f t="shared" si="10"/>
        <v>1.9E-2</v>
      </c>
      <c r="G45" s="83">
        <f t="shared" si="11"/>
        <v>1.948051948051948E-2</v>
      </c>
      <c r="H45" s="81">
        <f t="shared" si="12"/>
        <v>6</v>
      </c>
      <c r="I45" s="81">
        <f t="shared" si="13"/>
        <v>2</v>
      </c>
      <c r="J45" s="81">
        <f>IFERROR(IF(A45="","",VALUE(I45&amp;COUNTIFS($I$1:I45,I45))),"─── ")</f>
        <v>22</v>
      </c>
    </row>
    <row r="46" spans="1:10">
      <c r="A46" s="81" t="s">
        <v>1414</v>
      </c>
      <c r="B46" s="81" t="str">
        <f t="shared" si="14"/>
        <v>山形市</v>
      </c>
      <c r="C46" s="81" t="str">
        <f t="shared" si="15"/>
        <v>工業地</v>
      </c>
      <c r="D46" s="81" t="str">
        <f t="shared" si="8"/>
        <v>村山地域</v>
      </c>
      <c r="E46" s="82">
        <f t="shared" si="9"/>
        <v>18400</v>
      </c>
      <c r="F46" s="83">
        <f t="shared" si="10"/>
        <v>1.0999999999999999E-2</v>
      </c>
      <c r="G46" s="83">
        <f t="shared" si="11"/>
        <v>1.098901098901099E-2</v>
      </c>
      <c r="H46" s="81">
        <f t="shared" si="12"/>
        <v>4</v>
      </c>
      <c r="I46" s="81">
        <f t="shared" si="13"/>
        <v>5</v>
      </c>
      <c r="J46" s="81">
        <f>IFERROR(IF(A46="","",VALUE(I46&amp;COUNTIFS($I$1:I46,I46))),"─── ")</f>
        <v>52</v>
      </c>
    </row>
    <row r="47" spans="1:10">
      <c r="A47" s="81" t="s">
        <v>1415</v>
      </c>
      <c r="B47" s="81" t="str">
        <f t="shared" si="14"/>
        <v>山形市</v>
      </c>
      <c r="C47" s="81" t="str">
        <f t="shared" si="15"/>
        <v>工業地</v>
      </c>
      <c r="D47" s="81" t="str">
        <f t="shared" si="8"/>
        <v>村山地域</v>
      </c>
      <c r="E47" s="82">
        <f t="shared" si="9"/>
        <v>25800</v>
      </c>
      <c r="F47" s="83">
        <f t="shared" si="10"/>
        <v>2.4E-2</v>
      </c>
      <c r="G47" s="83">
        <f t="shared" si="11"/>
        <v>2.3809523809523808E-2</v>
      </c>
      <c r="H47" s="81">
        <f t="shared" si="12"/>
        <v>2</v>
      </c>
      <c r="I47" s="81">
        <f t="shared" si="13"/>
        <v>1</v>
      </c>
      <c r="J47" s="81">
        <f>IFERROR(IF(A47="","",VALUE(I47&amp;COUNTIFS($I$1:I47,I47))),"─── ")</f>
        <v>13</v>
      </c>
    </row>
    <row r="48" spans="1:10">
      <c r="A48" s="81" t="s">
        <v>1487</v>
      </c>
      <c r="B48" s="81" t="str">
        <f t="shared" si="14"/>
        <v>米沢市</v>
      </c>
      <c r="C48" s="81" t="str">
        <f t="shared" si="15"/>
        <v>住宅地</v>
      </c>
      <c r="D48" s="81" t="str">
        <f t="shared" si="8"/>
        <v>置賜地域</v>
      </c>
      <c r="E48" s="82">
        <f t="shared" si="9"/>
        <v>23400</v>
      </c>
      <c r="F48" s="83">
        <f t="shared" si="10"/>
        <v>0</v>
      </c>
      <c r="G48" s="83">
        <f t="shared" si="11"/>
        <v>0</v>
      </c>
      <c r="H48" s="81">
        <f t="shared" si="12"/>
        <v>62</v>
      </c>
      <c r="I48" s="81">
        <f t="shared" si="13"/>
        <v>59</v>
      </c>
      <c r="J48" s="81">
        <f>IFERROR(IF(A48="","",VALUE(I48&amp;COUNTIFS($I$1:I48,I48))),"─── ")</f>
        <v>598</v>
      </c>
    </row>
    <row r="49" spans="1:10">
      <c r="A49" s="81" t="s">
        <v>1488</v>
      </c>
      <c r="B49" s="81" t="str">
        <f t="shared" si="14"/>
        <v>米沢市</v>
      </c>
      <c r="C49" s="81" t="str">
        <f t="shared" si="15"/>
        <v>住宅地</v>
      </c>
      <c r="D49" s="81" t="str">
        <f t="shared" si="8"/>
        <v>置賜地域</v>
      </c>
      <c r="E49" s="82">
        <f t="shared" si="9"/>
        <v>17500</v>
      </c>
      <c r="F49" s="83">
        <f t="shared" si="10"/>
        <v>6.0000000000000001E-3</v>
      </c>
      <c r="G49" s="83">
        <f t="shared" si="11"/>
        <v>5.7471264367816091E-3</v>
      </c>
      <c r="H49" s="81">
        <f t="shared" si="12"/>
        <v>77</v>
      </c>
      <c r="I49" s="81">
        <f t="shared" si="13"/>
        <v>43</v>
      </c>
      <c r="J49" s="81">
        <f>IFERROR(IF(A49="","",VALUE(I49&amp;COUNTIFS($I$1:I49,I49))),"─── ")</f>
        <v>431</v>
      </c>
    </row>
    <row r="50" spans="1:10">
      <c r="A50" s="81" t="s">
        <v>1489</v>
      </c>
      <c r="B50" s="81" t="str">
        <f t="shared" si="14"/>
        <v>米沢市</v>
      </c>
      <c r="C50" s="81" t="str">
        <f t="shared" si="15"/>
        <v>住宅地</v>
      </c>
      <c r="D50" s="81" t="str">
        <f t="shared" si="8"/>
        <v>置賜地域</v>
      </c>
      <c r="E50" s="82">
        <f t="shared" si="9"/>
        <v>26900</v>
      </c>
      <c r="F50" s="83">
        <f t="shared" si="10"/>
        <v>0</v>
      </c>
      <c r="G50" s="83">
        <f t="shared" si="11"/>
        <v>0</v>
      </c>
      <c r="H50" s="81">
        <f t="shared" si="12"/>
        <v>52</v>
      </c>
      <c r="I50" s="81">
        <f t="shared" si="13"/>
        <v>59</v>
      </c>
      <c r="J50" s="81">
        <f>IFERROR(IF(A50="","",VALUE(I50&amp;COUNTIFS($I$1:I50,I50))),"─── ")</f>
        <v>599</v>
      </c>
    </row>
    <row r="51" spans="1:10">
      <c r="A51" s="81" t="s">
        <v>1490</v>
      </c>
      <c r="B51" s="81" t="str">
        <f t="shared" si="14"/>
        <v>米沢市</v>
      </c>
      <c r="C51" s="81" t="str">
        <f t="shared" si="15"/>
        <v>住宅地</v>
      </c>
      <c r="D51" s="81" t="str">
        <f t="shared" si="8"/>
        <v>置賜地域</v>
      </c>
      <c r="E51" s="82">
        <f t="shared" si="9"/>
        <v>14300</v>
      </c>
      <c r="F51" s="83">
        <f t="shared" si="10"/>
        <v>0</v>
      </c>
      <c r="G51" s="83">
        <f t="shared" si="11"/>
        <v>0</v>
      </c>
      <c r="H51" s="81">
        <f t="shared" si="12"/>
        <v>86</v>
      </c>
      <c r="I51" s="81">
        <f t="shared" si="13"/>
        <v>59</v>
      </c>
      <c r="J51" s="81">
        <f>IFERROR(IF(A51="","",VALUE(I51&amp;COUNTIFS($I$1:I51,I51))),"─── ")</f>
        <v>5910</v>
      </c>
    </row>
    <row r="52" spans="1:10">
      <c r="A52" s="81" t="s">
        <v>1491</v>
      </c>
      <c r="B52" s="81" t="str">
        <f t="shared" si="14"/>
        <v>米沢市</v>
      </c>
      <c r="C52" s="81" t="str">
        <f t="shared" si="15"/>
        <v>住宅地</v>
      </c>
      <c r="D52" s="81" t="str">
        <f t="shared" si="8"/>
        <v>置賜地域</v>
      </c>
      <c r="E52" s="82">
        <f t="shared" si="9"/>
        <v>12200</v>
      </c>
      <c r="F52" s="83">
        <f t="shared" si="10"/>
        <v>0</v>
      </c>
      <c r="G52" s="83">
        <f t="shared" si="11"/>
        <v>0</v>
      </c>
      <c r="H52" s="81">
        <f t="shared" si="12"/>
        <v>90</v>
      </c>
      <c r="I52" s="81">
        <f t="shared" si="13"/>
        <v>59</v>
      </c>
      <c r="J52" s="81">
        <f>IFERROR(IF(A52="","",VALUE(I52&amp;COUNTIFS($I$1:I52,I52))),"─── ")</f>
        <v>5911</v>
      </c>
    </row>
    <row r="53" spans="1:10">
      <c r="A53" s="81" t="s">
        <v>1416</v>
      </c>
      <c r="B53" s="81" t="str">
        <f t="shared" si="14"/>
        <v>米沢市</v>
      </c>
      <c r="C53" s="81" t="str">
        <f t="shared" si="15"/>
        <v>商業地</v>
      </c>
      <c r="D53" s="81" t="str">
        <f t="shared" si="8"/>
        <v>置賜地域</v>
      </c>
      <c r="E53" s="82">
        <f t="shared" si="9"/>
        <v>45900</v>
      </c>
      <c r="F53" s="83">
        <f t="shared" si="10"/>
        <v>0</v>
      </c>
      <c r="G53" s="83">
        <f t="shared" si="11"/>
        <v>0</v>
      </c>
      <c r="H53" s="81">
        <f t="shared" si="12"/>
        <v>23</v>
      </c>
      <c r="I53" s="81">
        <f t="shared" si="13"/>
        <v>27</v>
      </c>
      <c r="J53" s="81">
        <f>IFERROR(IF(A53="","",VALUE(I53&amp;COUNTIFS($I$1:I53,I53))),"─── ")</f>
        <v>271</v>
      </c>
    </row>
    <row r="54" spans="1:10">
      <c r="A54" s="81" t="s">
        <v>1417</v>
      </c>
      <c r="B54" s="81" t="str">
        <f t="shared" si="14"/>
        <v>米沢市</v>
      </c>
      <c r="C54" s="81" t="str">
        <f t="shared" si="15"/>
        <v>商業地</v>
      </c>
      <c r="D54" s="81" t="str">
        <f t="shared" si="8"/>
        <v>置賜地域</v>
      </c>
      <c r="E54" s="82">
        <f t="shared" si="9"/>
        <v>32500</v>
      </c>
      <c r="F54" s="83">
        <f t="shared" si="10"/>
        <v>-3.0000000000000001E-3</v>
      </c>
      <c r="G54" s="83">
        <f t="shared" si="11"/>
        <v>-3.0674846625766872E-3</v>
      </c>
      <c r="H54" s="81">
        <f t="shared" si="12"/>
        <v>35</v>
      </c>
      <c r="I54" s="81">
        <f t="shared" si="13"/>
        <v>40</v>
      </c>
      <c r="J54" s="81">
        <f>IFERROR(IF(A54="","",VALUE(I54&amp;COUNTIFS($I$1:I54,I54))),"─── ")</f>
        <v>401</v>
      </c>
    </row>
    <row r="55" spans="1:10">
      <c r="A55" s="81" t="s">
        <v>1418</v>
      </c>
      <c r="B55" s="81" t="str">
        <f t="shared" si="14"/>
        <v>米沢市</v>
      </c>
      <c r="C55" s="81" t="str">
        <f t="shared" si="15"/>
        <v>商業地</v>
      </c>
      <c r="D55" s="81" t="str">
        <f t="shared" si="8"/>
        <v>置賜地域</v>
      </c>
      <c r="E55" s="82">
        <f t="shared" si="9"/>
        <v>25400</v>
      </c>
      <c r="F55" s="83">
        <f t="shared" si="10"/>
        <v>-4.0000000000000001E-3</v>
      </c>
      <c r="G55" s="83">
        <f t="shared" si="11"/>
        <v>-3.9215686274509803E-3</v>
      </c>
      <c r="H55" s="81">
        <f t="shared" si="12"/>
        <v>42</v>
      </c>
      <c r="I55" s="81">
        <f t="shared" si="13"/>
        <v>42</v>
      </c>
      <c r="J55" s="81">
        <f>IFERROR(IF(A55="","",VALUE(I55&amp;COUNTIFS($I$1:I55,I55))),"─── ")</f>
        <v>421</v>
      </c>
    </row>
    <row r="56" spans="1:10">
      <c r="A56" s="81" t="s">
        <v>1492</v>
      </c>
      <c r="B56" s="81" t="str">
        <f t="shared" si="14"/>
        <v>鶴岡市</v>
      </c>
      <c r="C56" s="81" t="str">
        <f t="shared" si="15"/>
        <v>住宅地</v>
      </c>
      <c r="D56" s="81" t="str">
        <f t="shared" si="8"/>
        <v>庄内地域</v>
      </c>
      <c r="E56" s="82">
        <f t="shared" si="9"/>
        <v>31000</v>
      </c>
      <c r="F56" s="83">
        <f t="shared" si="10"/>
        <v>0</v>
      </c>
      <c r="G56" s="83">
        <f t="shared" si="11"/>
        <v>0</v>
      </c>
      <c r="H56" s="81">
        <f t="shared" si="12"/>
        <v>37</v>
      </c>
      <c r="I56" s="81">
        <f t="shared" si="13"/>
        <v>59</v>
      </c>
      <c r="J56" s="81">
        <f>IFERROR(IF(A56="","",VALUE(I56&amp;COUNTIFS($I$1:I56,I56))),"─── ")</f>
        <v>5912</v>
      </c>
    </row>
    <row r="57" spans="1:10">
      <c r="A57" s="81" t="s">
        <v>1493</v>
      </c>
      <c r="B57" s="81" t="str">
        <f t="shared" si="14"/>
        <v>鶴岡市</v>
      </c>
      <c r="C57" s="81" t="str">
        <f t="shared" si="15"/>
        <v>住宅地</v>
      </c>
      <c r="D57" s="81" t="str">
        <f t="shared" si="8"/>
        <v>庄内地域</v>
      </c>
      <c r="E57" s="82">
        <f t="shared" si="9"/>
        <v>29000</v>
      </c>
      <c r="F57" s="83">
        <f t="shared" si="10"/>
        <v>7.0000000000000001E-3</v>
      </c>
      <c r="G57" s="83">
        <f t="shared" si="11"/>
        <v>6.9444444444444441E-3</v>
      </c>
      <c r="H57" s="81">
        <f t="shared" si="12"/>
        <v>44</v>
      </c>
      <c r="I57" s="81">
        <f t="shared" si="13"/>
        <v>36</v>
      </c>
      <c r="J57" s="81">
        <f>IFERROR(IF(A57="","",VALUE(I57&amp;COUNTIFS($I$1:I57,I57))),"─── ")</f>
        <v>361</v>
      </c>
    </row>
    <row r="58" spans="1:10">
      <c r="A58" s="81" t="s">
        <v>1494</v>
      </c>
      <c r="B58" s="81" t="str">
        <f t="shared" si="14"/>
        <v>隔年調査地点</v>
      </c>
      <c r="C58" s="81" t="str">
        <f t="shared" si="15"/>
        <v>住宅地</v>
      </c>
      <c r="D58" s="81" t="str">
        <f t="shared" ref="D58" si="16">IFERROR(VLOOKUP(VLOOKUP(A58,kanji002前年データ,3,FALSE),市町村,3,FALSE),"")</f>
        <v/>
      </c>
      <c r="E58" s="82" t="str">
        <f>IFERROR(IF(A58="","",IF(OR(A58="",VLOOKUP(A58,kanji002前年データ,26,FALSE)=0,VLOOKUP(A58,kanji002前年データ,26,FALSE)=""),"─── ",VLOOKUP(A58,kanji002前年データ,26,FALSE))),"─── ")</f>
        <v xml:space="preserve">─── </v>
      </c>
      <c r="F58" s="83" t="str">
        <f t="shared" ref="F58" si="17">IFERROR(IF(A58="","",IF(OR(VLOOKUP(A58,kanji002前年データ,31,FALSE)=0,VLOOKUP(A58,kanji002前年データ,31,FALSE)=""),"─── ",ROUND((VLOOKUP(A58,kanji002前年データ,26,FALSE)-VLOOKUP(A58,kanji002前年データ,31,FALSE))/VLOOKUP(A58,kanji002前年データ,31,FALSE),3))),"─── ")</f>
        <v xml:space="preserve">─── </v>
      </c>
      <c r="G58" s="83" t="str">
        <f t="shared" ref="G58" si="18">IFERROR(IF(A58="","",IF(OR(VLOOKUP(A58,kanji002前年データ,31,FALSE)=0,VLOOKUP(A58,kanji002前年データ,31,FALSE)=""),"─── ",(VLOOKUP(A58,kanji002前年データ,26,FALSE)-VLOOKUP(A58,kanji002前年データ,31,FALSE))/VLOOKUP(A58,kanji002前年データ,31,FALSE))),"─── ")</f>
        <v xml:space="preserve">─── </v>
      </c>
      <c r="H58" s="81" t="str">
        <f t="shared" ref="H58" si="19">IF(A58="","",IF(E58="─── ","─── ",COUNTIFS(前年用途区分,C58,前年価格,"&gt;"&amp;E58)+1))</f>
        <v xml:space="preserve">─── </v>
      </c>
      <c r="I58" s="81" t="str">
        <f t="shared" ref="I58" si="20">IF(A58="","",IF(G58="─── ","─── ",COUNTIFS(前年用途区分,C58,前年変動率四捨五入無,"&gt;"&amp;G58)+1))</f>
        <v xml:space="preserve">─── </v>
      </c>
      <c r="J58" s="81" t="str">
        <f>IFERROR(IF(A58="","",VALUE(I58&amp;COUNTIFS($I$1:I58,I58))),"─── ")</f>
        <v xml:space="preserve">─── </v>
      </c>
    </row>
    <row r="59" spans="1:10">
      <c r="A59" s="81" t="s">
        <v>1495</v>
      </c>
      <c r="B59" s="81" t="str">
        <f t="shared" si="14"/>
        <v>鶴岡市</v>
      </c>
      <c r="C59" s="81" t="str">
        <f t="shared" si="15"/>
        <v>住宅地</v>
      </c>
      <c r="D59" s="81" t="str">
        <f t="shared" si="8"/>
        <v>庄内地域</v>
      </c>
      <c r="E59" s="82">
        <f t="shared" si="9"/>
        <v>17000</v>
      </c>
      <c r="F59" s="83">
        <f t="shared" si="10"/>
        <v>0</v>
      </c>
      <c r="G59" s="83">
        <f t="shared" si="11"/>
        <v>0</v>
      </c>
      <c r="H59" s="81">
        <f t="shared" si="12"/>
        <v>80</v>
      </c>
      <c r="I59" s="81">
        <f t="shared" si="13"/>
        <v>59</v>
      </c>
      <c r="J59" s="81">
        <f>IFERROR(IF(A59="","",VALUE(I59&amp;COUNTIFS($I$1:I59,I59))),"─── ")</f>
        <v>5913</v>
      </c>
    </row>
    <row r="60" spans="1:10">
      <c r="A60" s="81" t="s">
        <v>1496</v>
      </c>
      <c r="B60" s="81" t="str">
        <f t="shared" si="14"/>
        <v>鶴岡市</v>
      </c>
      <c r="C60" s="81" t="str">
        <f t="shared" si="15"/>
        <v>住宅地</v>
      </c>
      <c r="D60" s="81" t="str">
        <f t="shared" si="8"/>
        <v>庄内地域</v>
      </c>
      <c r="E60" s="82">
        <f t="shared" si="9"/>
        <v>27200</v>
      </c>
      <c r="F60" s="83">
        <f t="shared" si="10"/>
        <v>4.0000000000000001E-3</v>
      </c>
      <c r="G60" s="83">
        <f t="shared" si="11"/>
        <v>3.6900369003690036E-3</v>
      </c>
      <c r="H60" s="81">
        <f t="shared" si="12"/>
        <v>50</v>
      </c>
      <c r="I60" s="81">
        <f t="shared" si="13"/>
        <v>52</v>
      </c>
      <c r="J60" s="81">
        <f>IFERROR(IF(A60="","",VALUE(I60&amp;COUNTIFS($I$1:I60,I60))),"─── ")</f>
        <v>521</v>
      </c>
    </row>
    <row r="61" spans="1:10">
      <c r="A61" s="81" t="s">
        <v>1497</v>
      </c>
      <c r="B61" s="81" t="str">
        <f t="shared" si="14"/>
        <v>鶴岡市</v>
      </c>
      <c r="C61" s="81" t="str">
        <f t="shared" si="15"/>
        <v>住宅地</v>
      </c>
      <c r="D61" s="81" t="str">
        <f t="shared" si="8"/>
        <v>庄内地域</v>
      </c>
      <c r="E61" s="82">
        <f t="shared" si="9"/>
        <v>4190</v>
      </c>
      <c r="F61" s="83">
        <f t="shared" si="10"/>
        <v>-5.0000000000000001E-3</v>
      </c>
      <c r="G61" s="83">
        <f t="shared" si="11"/>
        <v>-4.7505938242280287E-3</v>
      </c>
      <c r="H61" s="81">
        <f t="shared" si="12"/>
        <v>123</v>
      </c>
      <c r="I61" s="81">
        <f t="shared" si="13"/>
        <v>88</v>
      </c>
      <c r="J61" s="81">
        <f>IFERROR(IF(A61="","",VALUE(I61&amp;COUNTIFS($I$1:I61,I61))),"─── ")</f>
        <v>881</v>
      </c>
    </row>
    <row r="62" spans="1:10">
      <c r="A62" s="81" t="s">
        <v>1498</v>
      </c>
      <c r="B62" s="81" t="str">
        <f t="shared" si="14"/>
        <v>鶴岡市</v>
      </c>
      <c r="C62" s="81" t="str">
        <f t="shared" si="15"/>
        <v>住宅地</v>
      </c>
      <c r="D62" s="81" t="str">
        <f t="shared" si="8"/>
        <v>庄内地域</v>
      </c>
      <c r="E62" s="82">
        <f t="shared" si="9"/>
        <v>23500</v>
      </c>
      <c r="F62" s="83">
        <f t="shared" si="10"/>
        <v>4.0000000000000001E-3</v>
      </c>
      <c r="G62" s="83">
        <f t="shared" si="11"/>
        <v>4.2735042735042739E-3</v>
      </c>
      <c r="H62" s="81">
        <f t="shared" si="12"/>
        <v>60</v>
      </c>
      <c r="I62" s="81">
        <f t="shared" si="13"/>
        <v>49</v>
      </c>
      <c r="J62" s="81">
        <f>IFERROR(IF(A62="","",VALUE(I62&amp;COUNTIFS($I$1:I62,I62))),"─── ")</f>
        <v>491</v>
      </c>
    </row>
    <row r="63" spans="1:10">
      <c r="A63" s="81" t="s">
        <v>1499</v>
      </c>
      <c r="B63" s="81" t="str">
        <f t="shared" si="14"/>
        <v>鶴岡市</v>
      </c>
      <c r="C63" s="81" t="str">
        <f t="shared" si="15"/>
        <v>住宅地</v>
      </c>
      <c r="D63" s="81" t="str">
        <f t="shared" si="8"/>
        <v>庄内地域</v>
      </c>
      <c r="E63" s="82">
        <f t="shared" si="9"/>
        <v>38100</v>
      </c>
      <c r="F63" s="83">
        <f t="shared" si="10"/>
        <v>8.0000000000000002E-3</v>
      </c>
      <c r="G63" s="83">
        <f t="shared" si="11"/>
        <v>7.9365079365079361E-3</v>
      </c>
      <c r="H63" s="81">
        <f t="shared" si="12"/>
        <v>29</v>
      </c>
      <c r="I63" s="81">
        <f t="shared" si="13"/>
        <v>34</v>
      </c>
      <c r="J63" s="81">
        <f>IFERROR(IF(A63="","",VALUE(I63&amp;COUNTIFS($I$1:I63,I63))),"─── ")</f>
        <v>341</v>
      </c>
    </row>
    <row r="64" spans="1:10">
      <c r="A64" s="81" t="s">
        <v>1500</v>
      </c>
      <c r="B64" s="81" t="str">
        <f t="shared" si="14"/>
        <v>鶴岡市</v>
      </c>
      <c r="C64" s="81" t="str">
        <f t="shared" si="15"/>
        <v>住宅地</v>
      </c>
      <c r="D64" s="81" t="str">
        <f t="shared" si="8"/>
        <v>庄内地域</v>
      </c>
      <c r="E64" s="82">
        <f t="shared" si="9"/>
        <v>14600</v>
      </c>
      <c r="F64" s="83">
        <f t="shared" si="10"/>
        <v>0</v>
      </c>
      <c r="G64" s="83">
        <f t="shared" si="11"/>
        <v>0</v>
      </c>
      <c r="H64" s="81">
        <f t="shared" si="12"/>
        <v>85</v>
      </c>
      <c r="I64" s="81">
        <f t="shared" si="13"/>
        <v>59</v>
      </c>
      <c r="J64" s="81">
        <f>IFERROR(IF(A64="","",VALUE(I64&amp;COUNTIFS($I$1:I64,I64))),"─── ")</f>
        <v>5914</v>
      </c>
    </row>
    <row r="65" spans="1:10">
      <c r="A65" s="81" t="s">
        <v>1501</v>
      </c>
      <c r="B65" s="81" t="str">
        <f t="shared" si="14"/>
        <v>鶴岡市</v>
      </c>
      <c r="C65" s="81" t="str">
        <f t="shared" si="15"/>
        <v>住宅地</v>
      </c>
      <c r="D65" s="81" t="str">
        <f t="shared" si="8"/>
        <v>庄内地域</v>
      </c>
      <c r="E65" s="82">
        <f t="shared" si="9"/>
        <v>10900</v>
      </c>
      <c r="F65" s="83">
        <f t="shared" si="10"/>
        <v>-8.9999999999999993E-3</v>
      </c>
      <c r="G65" s="83">
        <f t="shared" si="11"/>
        <v>-9.0909090909090905E-3</v>
      </c>
      <c r="H65" s="81">
        <f t="shared" si="12"/>
        <v>100</v>
      </c>
      <c r="I65" s="81">
        <f t="shared" si="13"/>
        <v>115</v>
      </c>
      <c r="J65" s="81">
        <f>IFERROR(IF(A65="","",VALUE(I65&amp;COUNTIFS($I$1:I65,I65))),"─── ")</f>
        <v>1151</v>
      </c>
    </row>
    <row r="66" spans="1:10">
      <c r="A66" s="81" t="s">
        <v>1502</v>
      </c>
      <c r="B66" s="81" t="str">
        <f t="shared" ref="B66:B97" si="21">IFERROR(VLOOKUP(VLOOKUP(A66,kanji002前年データ,3,FALSE),市町村,2,FALSE),"隔年調査地点")</f>
        <v>鶴岡市</v>
      </c>
      <c r="C66" s="81" t="str">
        <f t="shared" ref="C66:C97" si="22">IFERROR(IF(B66="隔年調査地点",VLOOKUP(VLOOKUP(A66,kanji002データ,5,FALSE),用途,3,FALSE),VLOOKUP(VLOOKUP(A66,kanji002前年データ,5,FALSE),前年用途,2,FALSE)),"")</f>
        <v>住宅地</v>
      </c>
      <c r="D66" s="81" t="str">
        <f t="shared" ref="D66:D97" si="23">IFERROR(VLOOKUP(VLOOKUP(A66,kanji002前年データ,3,FALSE),市町村,3,FALSE),"")</f>
        <v>庄内地域</v>
      </c>
      <c r="E66" s="82">
        <f t="shared" ref="E66:E97" si="24">IFERROR(IF(A66="","",IF(OR(A66="",VLOOKUP(A66,kanji002前年データ,26,FALSE)=0,VLOOKUP(A66,kanji002前年データ,26,FALSE)=""),"─── ",VLOOKUP(A66,kanji002前年データ,26,FALSE))),"─── ")</f>
        <v>15000</v>
      </c>
      <c r="F66" s="83">
        <f t="shared" ref="F66:F97" si="25">IFERROR(IF(A66="","",IF(OR(VLOOKUP(A66,kanji002前年データ,31,FALSE)=0,VLOOKUP(A66,kanji002前年データ,31,FALSE)=""),"─── ",ROUND((VLOOKUP(A66,kanji002前年データ,26,FALSE)-VLOOKUP(A66,kanji002前年データ,31,FALSE))/VLOOKUP(A66,kanji002前年データ,31,FALSE),3))),"─── ")</f>
        <v>7.0000000000000001E-3</v>
      </c>
      <c r="G66" s="83">
        <f t="shared" ref="G66:G97" si="26">IFERROR(IF(A66="","",IF(OR(VLOOKUP(A66,kanji002前年データ,31,FALSE)=0,VLOOKUP(A66,kanji002前年データ,31,FALSE)=""),"─── ",(VLOOKUP(A66,kanji002前年データ,26,FALSE)-VLOOKUP(A66,kanji002前年データ,31,FALSE))/VLOOKUP(A66,kanji002前年データ,31,FALSE))),"─── ")</f>
        <v>6.7114093959731542E-3</v>
      </c>
      <c r="H66" s="81">
        <f t="shared" ref="H66:H97" si="27">IF(A66="","",IF(E66="─── ","─── ",COUNTIFS(前年用途区分,C66,前年価格,"&gt;"&amp;E66)+1))</f>
        <v>84</v>
      </c>
      <c r="I66" s="81">
        <f t="shared" ref="I66:I97" si="28">IF(A66="","",IF(G66="─── ","─── ",COUNTIFS(前年用途区分,C66,前年変動率四捨五入無,"&gt;"&amp;G66)+1))</f>
        <v>39</v>
      </c>
      <c r="J66" s="81">
        <f>IFERROR(IF(A66="","",VALUE(I66&amp;COUNTIFS($I$1:I66,I66))),"─── ")</f>
        <v>391</v>
      </c>
    </row>
    <row r="67" spans="1:10">
      <c r="A67" s="81" t="s">
        <v>1419</v>
      </c>
      <c r="B67" s="81" t="str">
        <f t="shared" si="21"/>
        <v>鶴岡市</v>
      </c>
      <c r="C67" s="81" t="str">
        <f t="shared" si="22"/>
        <v>商業地</v>
      </c>
      <c r="D67" s="81" t="str">
        <f t="shared" si="23"/>
        <v>庄内地域</v>
      </c>
      <c r="E67" s="82">
        <f t="shared" si="24"/>
        <v>45900</v>
      </c>
      <c r="F67" s="83">
        <f t="shared" si="25"/>
        <v>4.0000000000000001E-3</v>
      </c>
      <c r="G67" s="83">
        <f t="shared" si="26"/>
        <v>4.3763676148796497E-3</v>
      </c>
      <c r="H67" s="81">
        <f t="shared" si="27"/>
        <v>23</v>
      </c>
      <c r="I67" s="81">
        <f t="shared" si="28"/>
        <v>23</v>
      </c>
      <c r="J67" s="81">
        <f>IFERROR(IF(A67="","",VALUE(I67&amp;COUNTIFS($I$1:I67,I67))),"─── ")</f>
        <v>231</v>
      </c>
    </row>
    <row r="68" spans="1:10">
      <c r="A68" s="81" t="s">
        <v>1420</v>
      </c>
      <c r="B68" s="81" t="str">
        <f t="shared" si="21"/>
        <v>鶴岡市</v>
      </c>
      <c r="C68" s="81" t="str">
        <f t="shared" si="22"/>
        <v>商業地</v>
      </c>
      <c r="D68" s="81" t="str">
        <f t="shared" si="23"/>
        <v>庄内地域</v>
      </c>
      <c r="E68" s="82">
        <f t="shared" si="24"/>
        <v>25000</v>
      </c>
      <c r="F68" s="83">
        <f t="shared" si="25"/>
        <v>-0.02</v>
      </c>
      <c r="G68" s="83">
        <f t="shared" si="26"/>
        <v>-1.9607843137254902E-2</v>
      </c>
      <c r="H68" s="81">
        <f t="shared" si="27"/>
        <v>43</v>
      </c>
      <c r="I68" s="81">
        <f t="shared" si="28"/>
        <v>61</v>
      </c>
      <c r="J68" s="81">
        <f>IFERROR(IF(A68="","",VALUE(I68&amp;COUNTIFS($I$1:I68,I68))),"─── ")</f>
        <v>611</v>
      </c>
    </row>
    <row r="69" spans="1:10">
      <c r="A69" s="81" t="s">
        <v>1421</v>
      </c>
      <c r="B69" s="81" t="str">
        <f t="shared" si="21"/>
        <v>鶴岡市</v>
      </c>
      <c r="C69" s="81" t="str">
        <f t="shared" si="22"/>
        <v>商業地</v>
      </c>
      <c r="D69" s="81" t="str">
        <f t="shared" si="23"/>
        <v>庄内地域</v>
      </c>
      <c r="E69" s="82">
        <f t="shared" si="24"/>
        <v>40000</v>
      </c>
      <c r="F69" s="83">
        <f t="shared" si="25"/>
        <v>8.0000000000000002E-3</v>
      </c>
      <c r="G69" s="83">
        <f t="shared" si="26"/>
        <v>7.556675062972292E-3</v>
      </c>
      <c r="H69" s="81">
        <f t="shared" si="27"/>
        <v>28</v>
      </c>
      <c r="I69" s="81">
        <f t="shared" si="28"/>
        <v>17</v>
      </c>
      <c r="J69" s="81">
        <f>IFERROR(IF(A69="","",VALUE(I69&amp;COUNTIFS($I$1:I69,I69))),"─── ")</f>
        <v>172</v>
      </c>
    </row>
    <row r="70" spans="1:10">
      <c r="A70" s="81" t="s">
        <v>1422</v>
      </c>
      <c r="B70" s="81" t="str">
        <f t="shared" si="21"/>
        <v>鶴岡市</v>
      </c>
      <c r="C70" s="81" t="str">
        <f t="shared" si="22"/>
        <v>商業地</v>
      </c>
      <c r="D70" s="81" t="str">
        <f t="shared" si="23"/>
        <v>庄内地域</v>
      </c>
      <c r="E70" s="82">
        <f t="shared" si="24"/>
        <v>16400</v>
      </c>
      <c r="F70" s="83">
        <f t="shared" si="25"/>
        <v>-6.0000000000000001E-3</v>
      </c>
      <c r="G70" s="83">
        <f t="shared" si="26"/>
        <v>-6.0606060606060606E-3</v>
      </c>
      <c r="H70" s="81">
        <f t="shared" si="27"/>
        <v>55</v>
      </c>
      <c r="I70" s="81">
        <f t="shared" si="28"/>
        <v>45</v>
      </c>
      <c r="J70" s="81">
        <f>IFERROR(IF(A70="","",VALUE(I70&amp;COUNTIFS($I$1:I70,I70))),"─── ")</f>
        <v>451</v>
      </c>
    </row>
    <row r="71" spans="1:10">
      <c r="A71" s="81" t="s">
        <v>1423</v>
      </c>
      <c r="B71" s="81" t="str">
        <f t="shared" si="21"/>
        <v>鶴岡市</v>
      </c>
      <c r="C71" s="81" t="str">
        <f t="shared" si="22"/>
        <v>商業地</v>
      </c>
      <c r="D71" s="81" t="str">
        <f t="shared" si="23"/>
        <v>庄内地域</v>
      </c>
      <c r="E71" s="82">
        <f t="shared" si="24"/>
        <v>14000</v>
      </c>
      <c r="F71" s="83">
        <f t="shared" si="25"/>
        <v>0</v>
      </c>
      <c r="G71" s="83">
        <f>IFERROR(IF(A71="","",IF(OR(VLOOKUP(A71,kanji002前年データ,31,FALSE)=0,VLOOKUP(A71,kanji002前年データ,31,FALSE)=""),"─── ",(VLOOKUP(A71,kanji002前年データ,26,FALSE)-VLOOKUP(A71,kanji002前年データ,31,FALSE))/VLOOKUP(A71,kanji002前年データ,31,FALSE))),"─── ")</f>
        <v>0</v>
      </c>
      <c r="H71" s="81">
        <f t="shared" si="27"/>
        <v>58</v>
      </c>
      <c r="I71" s="81">
        <f t="shared" si="28"/>
        <v>27</v>
      </c>
      <c r="J71" s="81">
        <f>IFERROR(IF(A71="","",VALUE(I71&amp;COUNTIFS($I$1:I71,I71))),"─── ")</f>
        <v>272</v>
      </c>
    </row>
    <row r="72" spans="1:10">
      <c r="A72" s="81" t="s">
        <v>1424</v>
      </c>
      <c r="B72" s="81" t="str">
        <f t="shared" si="21"/>
        <v>鶴岡市</v>
      </c>
      <c r="C72" s="81" t="str">
        <f t="shared" si="22"/>
        <v>商業地</v>
      </c>
      <c r="D72" s="81" t="str">
        <f t="shared" si="23"/>
        <v>庄内地域</v>
      </c>
      <c r="E72" s="82">
        <f t="shared" si="24"/>
        <v>38500</v>
      </c>
      <c r="F72" s="83">
        <f t="shared" si="25"/>
        <v>0</v>
      </c>
      <c r="G72" s="83">
        <f t="shared" si="26"/>
        <v>0</v>
      </c>
      <c r="H72" s="81">
        <f t="shared" si="27"/>
        <v>32</v>
      </c>
      <c r="I72" s="81">
        <f t="shared" si="28"/>
        <v>27</v>
      </c>
      <c r="J72" s="81">
        <f>IFERROR(IF(A72="","",VALUE(I72&amp;COUNTIFS($I$1:I72,I72))),"─── ")</f>
        <v>273</v>
      </c>
    </row>
    <row r="73" spans="1:10">
      <c r="A73" s="81" t="s">
        <v>1503</v>
      </c>
      <c r="B73" s="81" t="str">
        <f t="shared" si="21"/>
        <v>酒田市</v>
      </c>
      <c r="C73" s="81" t="str">
        <f t="shared" si="22"/>
        <v>住宅地</v>
      </c>
      <c r="D73" s="81" t="str">
        <f t="shared" si="23"/>
        <v>庄内地域</v>
      </c>
      <c r="E73" s="82">
        <f t="shared" si="24"/>
        <v>31400</v>
      </c>
      <c r="F73" s="83">
        <f t="shared" si="25"/>
        <v>0.01</v>
      </c>
      <c r="G73" s="83">
        <f t="shared" si="26"/>
        <v>9.6463022508038593E-3</v>
      </c>
      <c r="H73" s="81">
        <f t="shared" si="27"/>
        <v>34</v>
      </c>
      <c r="I73" s="81">
        <f t="shared" si="28"/>
        <v>24</v>
      </c>
      <c r="J73" s="81">
        <f>IFERROR(IF(A73="","",VALUE(I73&amp;COUNTIFS($I$1:I73,I73))),"─── ")</f>
        <v>242</v>
      </c>
    </row>
    <row r="74" spans="1:10">
      <c r="A74" s="81" t="s">
        <v>1504</v>
      </c>
      <c r="B74" s="81" t="str">
        <f t="shared" si="21"/>
        <v>酒田市</v>
      </c>
      <c r="C74" s="81" t="str">
        <f t="shared" si="22"/>
        <v>住宅地</v>
      </c>
      <c r="D74" s="81" t="str">
        <f t="shared" ref="D74" si="29">IFERROR(VLOOKUP(VLOOKUP(A74,kanji002前年データ,3,FALSE),市町村,3,FALSE),"")</f>
        <v>庄内地域</v>
      </c>
      <c r="E74" s="82">
        <f t="shared" ref="E74" si="30">IFERROR(IF(A74="","",IF(OR(A74="",VLOOKUP(A74,kanji002前年データ,26,FALSE)=0,VLOOKUP(A74,kanji002前年データ,26,FALSE)=""),"─── ",VLOOKUP(A74,kanji002前年データ,26,FALSE))),"─── ")</f>
        <v>24700</v>
      </c>
      <c r="F74" s="83">
        <f t="shared" ref="F74" si="31">IFERROR(IF(A74="","",IF(OR(VLOOKUP(A74,kanji002前年データ,31,FALSE)=0,VLOOKUP(A74,kanji002前年データ,31,FALSE)=""),"─── ",ROUND((VLOOKUP(A74,kanji002前年データ,26,FALSE)-VLOOKUP(A74,kanji002前年データ,31,FALSE))/VLOOKUP(A74,kanji002前年データ,31,FALSE),3))),"─── ")</f>
        <v>8.0000000000000002E-3</v>
      </c>
      <c r="G74" s="83">
        <f t="shared" ref="G74" si="32">IFERROR(IF(A74="","",IF(OR(VLOOKUP(A74,kanji002前年データ,31,FALSE)=0,VLOOKUP(A74,kanji002前年データ,31,FALSE)=""),"─── ",(VLOOKUP(A74,kanji002前年データ,26,FALSE)-VLOOKUP(A74,kanji002前年データ,31,FALSE))/VLOOKUP(A74,kanji002前年データ,31,FALSE))),"─── ")</f>
        <v>8.1632653061224497E-3</v>
      </c>
      <c r="H74" s="81">
        <f t="shared" ref="H74" si="33">IF(A74="","",IF(E74="─── ","─── ",COUNTIFS(前年用途区分,C74,前年価格,"&gt;"&amp;E74)+1))</f>
        <v>59</v>
      </c>
      <c r="I74" s="81">
        <f t="shared" ref="I74" si="34">IF(A74="","",IF(G74="─── ","─── ",COUNTIFS(前年用途区分,C74,前年変動率四捨五入無,"&gt;"&amp;G74)+1))</f>
        <v>33</v>
      </c>
      <c r="J74" s="81">
        <f>IFERROR(IF(A74="","",VALUE(I74&amp;COUNTIFS($I$1:I74,I74))),"─── ")</f>
        <v>331</v>
      </c>
    </row>
    <row r="75" spans="1:10">
      <c r="A75" s="81" t="s">
        <v>1505</v>
      </c>
      <c r="B75" s="81" t="str">
        <f t="shared" si="21"/>
        <v>酒田市</v>
      </c>
      <c r="C75" s="81" t="str">
        <f t="shared" si="22"/>
        <v>住宅地</v>
      </c>
      <c r="D75" s="81" t="str">
        <f t="shared" si="23"/>
        <v>庄内地域</v>
      </c>
      <c r="E75" s="82">
        <f t="shared" si="24"/>
        <v>22300</v>
      </c>
      <c r="F75" s="83">
        <f t="shared" si="25"/>
        <v>5.0000000000000001E-3</v>
      </c>
      <c r="G75" s="83">
        <f t="shared" si="26"/>
        <v>4.5045045045045045E-3</v>
      </c>
      <c r="H75" s="81">
        <f t="shared" si="27"/>
        <v>65</v>
      </c>
      <c r="I75" s="81">
        <f t="shared" si="28"/>
        <v>48</v>
      </c>
      <c r="J75" s="81">
        <f>IFERROR(IF(A75="","",VALUE(I75&amp;COUNTIFS($I$1:I75,I75))),"─── ")</f>
        <v>481</v>
      </c>
    </row>
    <row r="76" spans="1:10">
      <c r="A76" s="81" t="s">
        <v>1506</v>
      </c>
      <c r="B76" s="81" t="str">
        <f t="shared" si="21"/>
        <v>酒田市</v>
      </c>
      <c r="C76" s="81" t="str">
        <f t="shared" si="22"/>
        <v>住宅地</v>
      </c>
      <c r="D76" s="81" t="str">
        <f t="shared" si="23"/>
        <v>庄内地域</v>
      </c>
      <c r="E76" s="82">
        <f t="shared" si="24"/>
        <v>29100</v>
      </c>
      <c r="F76" s="83">
        <f t="shared" si="25"/>
        <v>3.0000000000000001E-3</v>
      </c>
      <c r="G76" s="83">
        <f t="shared" si="26"/>
        <v>3.4482758620689655E-3</v>
      </c>
      <c r="H76" s="81">
        <f t="shared" si="27"/>
        <v>43</v>
      </c>
      <c r="I76" s="81">
        <f t="shared" si="28"/>
        <v>56</v>
      </c>
      <c r="J76" s="81">
        <f>IFERROR(IF(A76="","",VALUE(I76&amp;COUNTIFS($I$1:I76,I76))),"─── ")</f>
        <v>561</v>
      </c>
    </row>
    <row r="77" spans="1:10">
      <c r="A77" s="81" t="s">
        <v>1507</v>
      </c>
      <c r="B77" s="81" t="str">
        <f t="shared" si="21"/>
        <v>酒田市</v>
      </c>
      <c r="C77" s="81" t="str">
        <f t="shared" si="22"/>
        <v>住宅地</v>
      </c>
      <c r="D77" s="81" t="str">
        <f t="shared" si="23"/>
        <v>庄内地域</v>
      </c>
      <c r="E77" s="82">
        <f t="shared" si="24"/>
        <v>21200</v>
      </c>
      <c r="F77" s="83">
        <f t="shared" si="25"/>
        <v>0</v>
      </c>
      <c r="G77" s="83">
        <f t="shared" si="26"/>
        <v>0</v>
      </c>
      <c r="H77" s="81">
        <f t="shared" si="27"/>
        <v>70</v>
      </c>
      <c r="I77" s="81">
        <f t="shared" si="28"/>
        <v>59</v>
      </c>
      <c r="J77" s="81">
        <f>IFERROR(IF(A77="","",VALUE(I77&amp;COUNTIFS($I$1:I77,I77))),"─── ")</f>
        <v>5915</v>
      </c>
    </row>
    <row r="78" spans="1:10">
      <c r="A78" s="81" t="s">
        <v>1508</v>
      </c>
      <c r="B78" s="81" t="str">
        <f t="shared" si="21"/>
        <v>酒田市</v>
      </c>
      <c r="C78" s="81" t="str">
        <f t="shared" si="22"/>
        <v>住宅地</v>
      </c>
      <c r="D78" s="81" t="str">
        <f t="shared" si="23"/>
        <v>庄内地域</v>
      </c>
      <c r="E78" s="82">
        <f t="shared" si="24"/>
        <v>22100</v>
      </c>
      <c r="F78" s="83">
        <f t="shared" si="25"/>
        <v>8.9999999999999993E-3</v>
      </c>
      <c r="G78" s="83">
        <f t="shared" si="26"/>
        <v>9.1324200913242004E-3</v>
      </c>
      <c r="H78" s="81">
        <f t="shared" si="27"/>
        <v>67</v>
      </c>
      <c r="I78" s="81">
        <f t="shared" si="28"/>
        <v>28</v>
      </c>
      <c r="J78" s="81">
        <f>IFERROR(IF(A78="","",VALUE(I78&amp;COUNTIFS($I$1:I78,I78))),"─── ")</f>
        <v>281</v>
      </c>
    </row>
    <row r="79" spans="1:10">
      <c r="A79" s="81" t="s">
        <v>1509</v>
      </c>
      <c r="B79" s="81" t="str">
        <f t="shared" si="21"/>
        <v>酒田市</v>
      </c>
      <c r="C79" s="81" t="str">
        <f t="shared" si="22"/>
        <v>住宅地</v>
      </c>
      <c r="D79" s="81" t="str">
        <f t="shared" si="23"/>
        <v>庄内地域</v>
      </c>
      <c r="E79" s="82">
        <f t="shared" si="24"/>
        <v>31000</v>
      </c>
      <c r="F79" s="83">
        <f t="shared" si="25"/>
        <v>0.01</v>
      </c>
      <c r="G79" s="83">
        <f t="shared" si="26"/>
        <v>9.7719869706840382E-3</v>
      </c>
      <c r="H79" s="81">
        <f t="shared" si="27"/>
        <v>37</v>
      </c>
      <c r="I79" s="81">
        <f t="shared" si="28"/>
        <v>23</v>
      </c>
      <c r="J79" s="81">
        <f>IFERROR(IF(A79="","",VALUE(I79&amp;COUNTIFS($I$1:I79,I79))),"─── ")</f>
        <v>232</v>
      </c>
    </row>
    <row r="80" spans="1:10">
      <c r="A80" s="81" t="s">
        <v>1510</v>
      </c>
      <c r="B80" s="81" t="str">
        <f t="shared" si="21"/>
        <v>酒田市</v>
      </c>
      <c r="C80" s="81" t="str">
        <f t="shared" si="22"/>
        <v>住宅地</v>
      </c>
      <c r="D80" s="81" t="str">
        <f t="shared" si="23"/>
        <v>庄内地域</v>
      </c>
      <c r="E80" s="82">
        <f t="shared" si="24"/>
        <v>35400</v>
      </c>
      <c r="F80" s="83">
        <f t="shared" si="25"/>
        <v>8.9999999999999993E-3</v>
      </c>
      <c r="G80" s="83">
        <f t="shared" si="26"/>
        <v>8.5470085470085479E-3</v>
      </c>
      <c r="H80" s="81">
        <f t="shared" si="27"/>
        <v>31</v>
      </c>
      <c r="I80" s="81">
        <f t="shared" si="28"/>
        <v>31</v>
      </c>
      <c r="J80" s="81">
        <f>IFERROR(IF(A80="","",VALUE(I80&amp;COUNTIFS($I$1:I80,I80))),"─── ")</f>
        <v>311</v>
      </c>
    </row>
    <row r="81" spans="1:10">
      <c r="A81" s="81" t="s">
        <v>1511</v>
      </c>
      <c r="B81" s="81" t="str">
        <f t="shared" si="21"/>
        <v>酒田市</v>
      </c>
      <c r="C81" s="81" t="str">
        <f t="shared" si="22"/>
        <v>住宅地</v>
      </c>
      <c r="D81" s="81" t="str">
        <f t="shared" si="23"/>
        <v>庄内地域</v>
      </c>
      <c r="E81" s="82">
        <f t="shared" si="24"/>
        <v>8400</v>
      </c>
      <c r="F81" s="83">
        <f t="shared" si="25"/>
        <v>-5.0000000000000001E-3</v>
      </c>
      <c r="G81" s="83">
        <f t="shared" si="26"/>
        <v>-4.7393364928909956E-3</v>
      </c>
      <c r="H81" s="81">
        <f t="shared" si="27"/>
        <v>110</v>
      </c>
      <c r="I81" s="81">
        <f t="shared" si="28"/>
        <v>87</v>
      </c>
      <c r="J81" s="81">
        <f>IFERROR(IF(A81="","",VALUE(I81&amp;COUNTIFS($I$1:I81,I81))),"─── ")</f>
        <v>871</v>
      </c>
    </row>
    <row r="82" spans="1:10">
      <c r="A82" s="81" t="s">
        <v>1512</v>
      </c>
      <c r="B82" s="81" t="str">
        <f t="shared" si="21"/>
        <v>酒田市</v>
      </c>
      <c r="C82" s="81" t="str">
        <f t="shared" si="22"/>
        <v>住宅地</v>
      </c>
      <c r="D82" s="81" t="str">
        <f t="shared" si="23"/>
        <v>庄内地域</v>
      </c>
      <c r="E82" s="82">
        <f t="shared" si="24"/>
        <v>27500</v>
      </c>
      <c r="F82" s="83">
        <f t="shared" si="25"/>
        <v>4.0000000000000001E-3</v>
      </c>
      <c r="G82" s="83">
        <f t="shared" si="26"/>
        <v>3.6496350364963502E-3</v>
      </c>
      <c r="H82" s="81">
        <f t="shared" si="27"/>
        <v>47</v>
      </c>
      <c r="I82" s="81">
        <f t="shared" si="28"/>
        <v>55</v>
      </c>
      <c r="J82" s="81">
        <f>IFERROR(IF(A82="","",VALUE(I82&amp;COUNTIFS($I$1:I82,I82))),"─── ")</f>
        <v>551</v>
      </c>
    </row>
    <row r="83" spans="1:10">
      <c r="A83" s="81" t="s">
        <v>1513</v>
      </c>
      <c r="B83" s="81" t="str">
        <f t="shared" si="21"/>
        <v>酒田市</v>
      </c>
      <c r="C83" s="81" t="str">
        <f t="shared" si="22"/>
        <v>住宅地</v>
      </c>
      <c r="D83" s="81" t="str">
        <f t="shared" si="23"/>
        <v>庄内地域</v>
      </c>
      <c r="E83" s="82">
        <f t="shared" si="24"/>
        <v>5500</v>
      </c>
      <c r="F83" s="83">
        <f t="shared" si="25"/>
        <v>-8.9999999999999993E-3</v>
      </c>
      <c r="G83" s="83">
        <f t="shared" si="26"/>
        <v>-9.0090090090090089E-3</v>
      </c>
      <c r="H83" s="81">
        <f t="shared" si="27"/>
        <v>121</v>
      </c>
      <c r="I83" s="81">
        <f t="shared" si="28"/>
        <v>113</v>
      </c>
      <c r="J83" s="81">
        <f>IFERROR(IF(A83="","",VALUE(I83&amp;COUNTIFS($I$1:I83,I83))),"─── ")</f>
        <v>1131</v>
      </c>
    </row>
    <row r="84" spans="1:10">
      <c r="A84" s="81" t="s">
        <v>1514</v>
      </c>
      <c r="B84" s="81" t="str">
        <f t="shared" si="21"/>
        <v>酒田市</v>
      </c>
      <c r="C84" s="81" t="str">
        <f t="shared" si="22"/>
        <v>住宅地</v>
      </c>
      <c r="D84" s="81" t="str">
        <f t="shared" si="23"/>
        <v>庄内地域</v>
      </c>
      <c r="E84" s="82">
        <f t="shared" si="24"/>
        <v>30500</v>
      </c>
      <c r="F84" s="83">
        <f t="shared" si="25"/>
        <v>0</v>
      </c>
      <c r="G84" s="83">
        <f t="shared" si="26"/>
        <v>0</v>
      </c>
      <c r="H84" s="81">
        <f t="shared" si="27"/>
        <v>40</v>
      </c>
      <c r="I84" s="81">
        <f t="shared" si="28"/>
        <v>59</v>
      </c>
      <c r="J84" s="81">
        <f>IFERROR(IF(A84="","",VALUE(I84&amp;COUNTIFS($I$1:I84,I84))),"─── ")</f>
        <v>5916</v>
      </c>
    </row>
    <row r="85" spans="1:10">
      <c r="A85" s="81" t="s">
        <v>1515</v>
      </c>
      <c r="B85" s="81" t="str">
        <f t="shared" si="21"/>
        <v>酒田市</v>
      </c>
      <c r="C85" s="81" t="str">
        <f t="shared" si="22"/>
        <v>住宅地</v>
      </c>
      <c r="D85" s="81" t="str">
        <f t="shared" si="23"/>
        <v>庄内地域</v>
      </c>
      <c r="E85" s="82">
        <f t="shared" si="24"/>
        <v>31500</v>
      </c>
      <c r="F85" s="83">
        <f t="shared" si="25"/>
        <v>0.01</v>
      </c>
      <c r="G85" s="83">
        <f t="shared" si="26"/>
        <v>9.6153846153846159E-3</v>
      </c>
      <c r="H85" s="81">
        <f t="shared" si="27"/>
        <v>33</v>
      </c>
      <c r="I85" s="81">
        <f t="shared" si="28"/>
        <v>25</v>
      </c>
      <c r="J85" s="81">
        <f>IFERROR(IF(A85="","",VALUE(I85&amp;COUNTIFS($I$1:I85,I85))),"─── ")</f>
        <v>251</v>
      </c>
    </row>
    <row r="86" spans="1:10">
      <c r="A86" s="81" t="s">
        <v>1516</v>
      </c>
      <c r="B86" s="81" t="str">
        <f t="shared" si="21"/>
        <v>酒田市</v>
      </c>
      <c r="C86" s="81" t="str">
        <f t="shared" si="22"/>
        <v>住宅地</v>
      </c>
      <c r="D86" s="81" t="str">
        <f t="shared" si="23"/>
        <v>庄内地域</v>
      </c>
      <c r="E86" s="82">
        <f t="shared" si="24"/>
        <v>7000</v>
      </c>
      <c r="F86" s="83">
        <f t="shared" si="25"/>
        <v>-7.0000000000000001E-3</v>
      </c>
      <c r="G86" s="83">
        <f t="shared" si="26"/>
        <v>-7.0921985815602835E-3</v>
      </c>
      <c r="H86" s="81">
        <f t="shared" si="27"/>
        <v>115</v>
      </c>
      <c r="I86" s="81">
        <f t="shared" si="28"/>
        <v>98</v>
      </c>
      <c r="J86" s="81">
        <f>IFERROR(IF(A86="","",VALUE(I86&amp;COUNTIFS($I$1:I86,I86))),"─── ")</f>
        <v>981</v>
      </c>
    </row>
    <row r="87" spans="1:10">
      <c r="A87" s="81" t="s">
        <v>1517</v>
      </c>
      <c r="B87" s="81" t="str">
        <f t="shared" si="21"/>
        <v>酒田市</v>
      </c>
      <c r="C87" s="81" t="str">
        <f t="shared" si="22"/>
        <v>住宅地</v>
      </c>
      <c r="D87" s="81" t="str">
        <f t="shared" si="23"/>
        <v>庄内地域</v>
      </c>
      <c r="E87" s="82">
        <f t="shared" si="24"/>
        <v>17700</v>
      </c>
      <c r="F87" s="83">
        <f t="shared" si="25"/>
        <v>-6.0000000000000001E-3</v>
      </c>
      <c r="G87" s="83">
        <f t="shared" si="26"/>
        <v>-5.6179775280898875E-3</v>
      </c>
      <c r="H87" s="81">
        <f t="shared" si="27"/>
        <v>74</v>
      </c>
      <c r="I87" s="81">
        <f t="shared" si="28"/>
        <v>93</v>
      </c>
      <c r="J87" s="81">
        <f>IFERROR(IF(A87="","",VALUE(I87&amp;COUNTIFS($I$1:I87,I87))),"─── ")</f>
        <v>931</v>
      </c>
    </row>
    <row r="88" spans="1:10">
      <c r="A88" s="81" t="s">
        <v>1518</v>
      </c>
      <c r="B88" s="81" t="str">
        <f t="shared" si="21"/>
        <v>酒田市</v>
      </c>
      <c r="C88" s="81" t="str">
        <f t="shared" si="22"/>
        <v>住宅地</v>
      </c>
      <c r="D88" s="81" t="str">
        <f t="shared" si="23"/>
        <v>庄内地域</v>
      </c>
      <c r="E88" s="82">
        <f t="shared" si="24"/>
        <v>30800</v>
      </c>
      <c r="F88" s="83">
        <f t="shared" si="25"/>
        <v>0.01</v>
      </c>
      <c r="G88" s="83">
        <f t="shared" si="26"/>
        <v>9.8360655737704927E-3</v>
      </c>
      <c r="H88" s="81">
        <f t="shared" si="27"/>
        <v>39</v>
      </c>
      <c r="I88" s="81">
        <f t="shared" si="28"/>
        <v>22</v>
      </c>
      <c r="J88" s="81">
        <f>IFERROR(IF(A88="","",VALUE(I88&amp;COUNTIFS($I$1:I88,I88))),"─── ")</f>
        <v>222</v>
      </c>
    </row>
    <row r="89" spans="1:10">
      <c r="A89" s="81" t="s">
        <v>1425</v>
      </c>
      <c r="B89" s="81" t="str">
        <f t="shared" si="21"/>
        <v>酒田市</v>
      </c>
      <c r="C89" s="81" t="str">
        <f t="shared" si="22"/>
        <v>商業地</v>
      </c>
      <c r="D89" s="81" t="str">
        <f t="shared" si="23"/>
        <v>庄内地域</v>
      </c>
      <c r="E89" s="82">
        <f t="shared" si="24"/>
        <v>51200</v>
      </c>
      <c r="F89" s="83">
        <f t="shared" si="25"/>
        <v>-0.01</v>
      </c>
      <c r="G89" s="83">
        <f t="shared" si="26"/>
        <v>-9.6711798839458421E-3</v>
      </c>
      <c r="H89" s="81">
        <f t="shared" si="27"/>
        <v>20</v>
      </c>
      <c r="I89" s="81">
        <f t="shared" si="28"/>
        <v>53</v>
      </c>
      <c r="J89" s="81">
        <f>IFERROR(IF(A89="","",VALUE(I89&amp;COUNTIFS($I$1:I89,I89))),"─── ")</f>
        <v>531</v>
      </c>
    </row>
    <row r="90" spans="1:10">
      <c r="A90" s="81" t="s">
        <v>1426</v>
      </c>
      <c r="B90" s="81" t="str">
        <f t="shared" si="21"/>
        <v>酒田市</v>
      </c>
      <c r="C90" s="81" t="str">
        <f t="shared" si="22"/>
        <v>商業地</v>
      </c>
      <c r="D90" s="81" t="str">
        <f t="shared" si="23"/>
        <v>庄内地域</v>
      </c>
      <c r="E90" s="82">
        <f t="shared" si="24"/>
        <v>33800</v>
      </c>
      <c r="F90" s="83">
        <f t="shared" si="25"/>
        <v>6.0000000000000001E-3</v>
      </c>
      <c r="G90" s="83">
        <f t="shared" si="26"/>
        <v>5.9523809523809521E-3</v>
      </c>
      <c r="H90" s="81">
        <f t="shared" si="27"/>
        <v>34</v>
      </c>
      <c r="I90" s="81">
        <f t="shared" si="28"/>
        <v>21</v>
      </c>
      <c r="J90" s="81">
        <f>IFERROR(IF(A90="","",VALUE(I90&amp;COUNTIFS($I$1:I90,I90))),"─── ")</f>
        <v>211</v>
      </c>
    </row>
    <row r="91" spans="1:10">
      <c r="A91" s="81" t="s">
        <v>1427</v>
      </c>
      <c r="B91" s="81" t="str">
        <f t="shared" si="21"/>
        <v>酒田市</v>
      </c>
      <c r="C91" s="81" t="str">
        <f t="shared" si="22"/>
        <v>商業地</v>
      </c>
      <c r="D91" s="81" t="str">
        <f t="shared" si="23"/>
        <v>庄内地域</v>
      </c>
      <c r="E91" s="82">
        <f t="shared" si="24"/>
        <v>36100</v>
      </c>
      <c r="F91" s="83">
        <f t="shared" si="25"/>
        <v>3.0000000000000001E-3</v>
      </c>
      <c r="G91" s="83">
        <f t="shared" si="26"/>
        <v>2.7777777777777779E-3</v>
      </c>
      <c r="H91" s="81">
        <f t="shared" si="27"/>
        <v>33</v>
      </c>
      <c r="I91" s="81">
        <f t="shared" si="28"/>
        <v>26</v>
      </c>
      <c r="J91" s="81">
        <f>IFERROR(IF(A91="","",VALUE(I91&amp;COUNTIFS($I$1:I91,I91))),"─── ")</f>
        <v>262</v>
      </c>
    </row>
    <row r="92" spans="1:10">
      <c r="A92" s="81" t="s">
        <v>1428</v>
      </c>
      <c r="B92" s="81" t="str">
        <f t="shared" si="21"/>
        <v>酒田市</v>
      </c>
      <c r="C92" s="81" t="str">
        <f t="shared" si="22"/>
        <v>工業地</v>
      </c>
      <c r="D92" s="81" t="str">
        <f t="shared" si="23"/>
        <v>庄内地域</v>
      </c>
      <c r="E92" s="82">
        <f t="shared" si="24"/>
        <v>8520</v>
      </c>
      <c r="F92" s="83">
        <f t="shared" si="25"/>
        <v>1.2E-2</v>
      </c>
      <c r="G92" s="83">
        <f t="shared" si="26"/>
        <v>1.1876484560570071E-2</v>
      </c>
      <c r="H92" s="81">
        <f t="shared" si="27"/>
        <v>7</v>
      </c>
      <c r="I92" s="81">
        <f t="shared" si="28"/>
        <v>4</v>
      </c>
      <c r="J92" s="81">
        <f>IFERROR(IF(A92="","",VALUE(I92&amp;COUNTIFS($I$1:I92,I92))),"─── ")</f>
        <v>42</v>
      </c>
    </row>
    <row r="93" spans="1:10">
      <c r="A93" s="81" t="s">
        <v>1429</v>
      </c>
      <c r="B93" s="81" t="str">
        <f t="shared" si="21"/>
        <v>酒田市</v>
      </c>
      <c r="C93" s="81" t="str">
        <f t="shared" si="22"/>
        <v>工業地</v>
      </c>
      <c r="D93" s="81" t="str">
        <f t="shared" si="23"/>
        <v>庄内地域</v>
      </c>
      <c r="E93" s="82">
        <f t="shared" si="24"/>
        <v>17800</v>
      </c>
      <c r="F93" s="83">
        <f t="shared" si="25"/>
        <v>6.0000000000000001E-3</v>
      </c>
      <c r="G93" s="83">
        <f t="shared" si="26"/>
        <v>5.6497175141242938E-3</v>
      </c>
      <c r="H93" s="81">
        <f t="shared" si="27"/>
        <v>5</v>
      </c>
      <c r="I93" s="81">
        <f t="shared" si="28"/>
        <v>7</v>
      </c>
      <c r="J93" s="81">
        <f>IFERROR(IF(A93="","",VALUE(I93&amp;COUNTIFS($I$1:I93,I93))),"─── ")</f>
        <v>71</v>
      </c>
    </row>
    <row r="94" spans="1:10">
      <c r="A94" s="81" t="s">
        <v>1430</v>
      </c>
      <c r="B94" s="81" t="str">
        <f t="shared" si="21"/>
        <v>酒田市</v>
      </c>
      <c r="C94" s="81" t="str">
        <f t="shared" si="22"/>
        <v>工業地</v>
      </c>
      <c r="D94" s="81" t="str">
        <f t="shared" si="23"/>
        <v>庄内地域</v>
      </c>
      <c r="E94" s="82">
        <f t="shared" si="24"/>
        <v>23000</v>
      </c>
      <c r="F94" s="83">
        <f t="shared" si="25"/>
        <v>8.9999999999999993E-3</v>
      </c>
      <c r="G94" s="83">
        <f t="shared" si="26"/>
        <v>8.771929824561403E-3</v>
      </c>
      <c r="H94" s="81">
        <f t="shared" si="27"/>
        <v>3</v>
      </c>
      <c r="I94" s="81">
        <f t="shared" si="28"/>
        <v>6</v>
      </c>
      <c r="J94" s="81">
        <f>IFERROR(IF(A94="","",VALUE(I94&amp;COUNTIFS($I$1:I94,I94))),"─── ")</f>
        <v>62</v>
      </c>
    </row>
    <row r="95" spans="1:10">
      <c r="A95" s="81" t="s">
        <v>1519</v>
      </c>
      <c r="B95" s="81" t="str">
        <f t="shared" si="21"/>
        <v>新庄市</v>
      </c>
      <c r="C95" s="81" t="str">
        <f t="shared" si="22"/>
        <v>住宅地</v>
      </c>
      <c r="D95" s="81" t="str">
        <f t="shared" si="23"/>
        <v>最上地域</v>
      </c>
      <c r="E95" s="82">
        <f t="shared" si="24"/>
        <v>25400</v>
      </c>
      <c r="F95" s="83">
        <f t="shared" si="25"/>
        <v>0</v>
      </c>
      <c r="G95" s="83">
        <f t="shared" si="26"/>
        <v>0</v>
      </c>
      <c r="H95" s="81">
        <f t="shared" si="27"/>
        <v>54</v>
      </c>
      <c r="I95" s="81">
        <f t="shared" si="28"/>
        <v>59</v>
      </c>
      <c r="J95" s="81">
        <f>IFERROR(IF(A95="","",VALUE(I95&amp;COUNTIFS($I$1:I95,I95))),"─── ")</f>
        <v>5917</v>
      </c>
    </row>
    <row r="96" spans="1:10">
      <c r="A96" s="81" t="s">
        <v>1520</v>
      </c>
      <c r="B96" s="81" t="str">
        <f t="shared" si="21"/>
        <v>新庄市</v>
      </c>
      <c r="C96" s="81" t="str">
        <f t="shared" si="22"/>
        <v>住宅地</v>
      </c>
      <c r="D96" s="81" t="str">
        <f t="shared" si="23"/>
        <v>最上地域</v>
      </c>
      <c r="E96" s="82">
        <f t="shared" si="24"/>
        <v>22700</v>
      </c>
      <c r="F96" s="83">
        <f t="shared" si="25"/>
        <v>0</v>
      </c>
      <c r="G96" s="83">
        <f t="shared" si="26"/>
        <v>0</v>
      </c>
      <c r="H96" s="81">
        <f t="shared" si="27"/>
        <v>64</v>
      </c>
      <c r="I96" s="81">
        <f t="shared" si="28"/>
        <v>59</v>
      </c>
      <c r="J96" s="81">
        <f>IFERROR(IF(A96="","",VALUE(I96&amp;COUNTIFS($I$1:I96,I96))),"─── ")</f>
        <v>5918</v>
      </c>
    </row>
    <row r="97" spans="1:10">
      <c r="A97" s="81" t="s">
        <v>1521</v>
      </c>
      <c r="B97" s="81" t="str">
        <f t="shared" si="21"/>
        <v>新庄市</v>
      </c>
      <c r="C97" s="81" t="str">
        <f t="shared" si="22"/>
        <v>住宅地</v>
      </c>
      <c r="D97" s="81" t="str">
        <f t="shared" si="23"/>
        <v>最上地域</v>
      </c>
      <c r="E97" s="82">
        <f t="shared" si="24"/>
        <v>28200</v>
      </c>
      <c r="F97" s="83">
        <f t="shared" si="25"/>
        <v>-4.0000000000000001E-3</v>
      </c>
      <c r="G97" s="83">
        <f t="shared" si="26"/>
        <v>-3.5335689045936395E-3</v>
      </c>
      <c r="H97" s="81">
        <f t="shared" si="27"/>
        <v>46</v>
      </c>
      <c r="I97" s="81">
        <f t="shared" si="28"/>
        <v>85</v>
      </c>
      <c r="J97" s="81">
        <f>IFERROR(IF(A97="","",VALUE(I97&amp;COUNTIFS($I$1:I97,I97))),"─── ")</f>
        <v>851</v>
      </c>
    </row>
    <row r="98" spans="1:10">
      <c r="A98" s="81" t="s">
        <v>1431</v>
      </c>
      <c r="B98" s="81" t="str">
        <f t="shared" ref="B98:B129" si="35">IFERROR(VLOOKUP(VLOOKUP(A98,kanji002前年データ,3,FALSE),市町村,2,FALSE),"隔年調査地点")</f>
        <v>新庄市</v>
      </c>
      <c r="C98" s="81" t="str">
        <f t="shared" ref="C98:C129" si="36">IFERROR(IF(B98="隔年調査地点",VLOOKUP(VLOOKUP(A98,kanji002データ,5,FALSE),用途,3,FALSE),VLOOKUP(VLOOKUP(A98,kanji002前年データ,5,FALSE),前年用途,2,FALSE)),"")</f>
        <v>商業地</v>
      </c>
      <c r="D98" s="81" t="str">
        <f t="shared" ref="D98:D129" si="37">IFERROR(VLOOKUP(VLOOKUP(A98,kanji002前年データ,3,FALSE),市町村,3,FALSE),"")</f>
        <v>最上地域</v>
      </c>
      <c r="E98" s="82">
        <f t="shared" ref="E98:E129" si="38">IFERROR(IF(A98="","",IF(OR(A98="",VLOOKUP(A98,kanji002前年データ,26,FALSE)=0,VLOOKUP(A98,kanji002前年データ,26,FALSE)=""),"─── ",VLOOKUP(A98,kanji002前年データ,26,FALSE))),"─── ")</f>
        <v>30400</v>
      </c>
      <c r="F98" s="83">
        <f t="shared" ref="F98:F129" si="39">IFERROR(IF(A98="","",IF(OR(VLOOKUP(A98,kanji002前年データ,31,FALSE)=0,VLOOKUP(A98,kanji002前年データ,31,FALSE)=""),"─── ",ROUND((VLOOKUP(A98,kanji002前年データ,26,FALSE)-VLOOKUP(A98,kanji002前年データ,31,FALSE))/VLOOKUP(A98,kanji002前年データ,31,FALSE),3))),"─── ")</f>
        <v>0</v>
      </c>
      <c r="G98" s="83">
        <f t="shared" ref="G98:G129" si="40">IFERROR(IF(A98="","",IF(OR(VLOOKUP(A98,kanji002前年データ,31,FALSE)=0,VLOOKUP(A98,kanji002前年データ,31,FALSE)=""),"─── ",(VLOOKUP(A98,kanji002前年データ,26,FALSE)-VLOOKUP(A98,kanji002前年データ,31,FALSE))/VLOOKUP(A98,kanji002前年データ,31,FALSE))),"─── ")</f>
        <v>0</v>
      </c>
      <c r="H98" s="81">
        <f t="shared" ref="H98:H129" si="41">IF(A98="","",IF(E98="─── ","─── ",COUNTIFS(前年用途区分,C98,前年価格,"&gt;"&amp;E98)+1))</f>
        <v>37</v>
      </c>
      <c r="I98" s="81">
        <f t="shared" ref="I98:I129" si="42">IF(A98="","",IF(G98="─── ","─── ",COUNTIFS(前年用途区分,C98,前年変動率四捨五入無,"&gt;"&amp;G98)+1))</f>
        <v>27</v>
      </c>
      <c r="J98" s="81">
        <f>IFERROR(IF(A98="","",VALUE(I98&amp;COUNTIFS($I$1:I98,I98))),"─── ")</f>
        <v>274</v>
      </c>
    </row>
    <row r="99" spans="1:10">
      <c r="A99" s="81" t="s">
        <v>1432</v>
      </c>
      <c r="B99" s="81" t="str">
        <f t="shared" si="35"/>
        <v>新庄市</v>
      </c>
      <c r="C99" s="81" t="str">
        <f t="shared" si="36"/>
        <v>商業地</v>
      </c>
      <c r="D99" s="81" t="str">
        <f t="shared" si="37"/>
        <v>最上地域</v>
      </c>
      <c r="E99" s="82">
        <f t="shared" si="38"/>
        <v>42300</v>
      </c>
      <c r="F99" s="83">
        <f t="shared" si="39"/>
        <v>-2E-3</v>
      </c>
      <c r="G99" s="83">
        <f t="shared" si="40"/>
        <v>-2.3584905660377358E-3</v>
      </c>
      <c r="H99" s="81">
        <f t="shared" si="41"/>
        <v>26</v>
      </c>
      <c r="I99" s="81">
        <f t="shared" si="42"/>
        <v>39</v>
      </c>
      <c r="J99" s="81">
        <f>IFERROR(IF(A99="","",VALUE(I99&amp;COUNTIFS($I$1:I99,I99))),"─── ")</f>
        <v>392</v>
      </c>
    </row>
    <row r="100" spans="1:10">
      <c r="A100" s="81" t="s">
        <v>1522</v>
      </c>
      <c r="B100" s="81" t="str">
        <f t="shared" si="35"/>
        <v>寒河江市</v>
      </c>
      <c r="C100" s="81" t="str">
        <f t="shared" si="36"/>
        <v>住宅地</v>
      </c>
      <c r="D100" s="81" t="str">
        <f t="shared" si="37"/>
        <v>村山地域</v>
      </c>
      <c r="E100" s="82">
        <f t="shared" si="38"/>
        <v>27400</v>
      </c>
      <c r="F100" s="83">
        <f t="shared" si="39"/>
        <v>4.0000000000000001E-3</v>
      </c>
      <c r="G100" s="83">
        <f t="shared" si="40"/>
        <v>3.663003663003663E-3</v>
      </c>
      <c r="H100" s="81">
        <f t="shared" si="41"/>
        <v>48</v>
      </c>
      <c r="I100" s="81">
        <f t="shared" si="42"/>
        <v>54</v>
      </c>
      <c r="J100" s="81">
        <f>IFERROR(IF(A100="","",VALUE(I100&amp;COUNTIFS($I$1:I100,I100))),"─── ")</f>
        <v>541</v>
      </c>
    </row>
    <row r="101" spans="1:10">
      <c r="A101" s="81" t="s">
        <v>1523</v>
      </c>
      <c r="B101" s="81" t="str">
        <f t="shared" si="35"/>
        <v>寒河江市</v>
      </c>
      <c r="C101" s="81" t="str">
        <f t="shared" si="36"/>
        <v>住宅地</v>
      </c>
      <c r="D101" s="81" t="str">
        <f t="shared" si="37"/>
        <v>村山地域</v>
      </c>
      <c r="E101" s="82">
        <f t="shared" si="38"/>
        <v>27100</v>
      </c>
      <c r="F101" s="83">
        <f t="shared" si="39"/>
        <v>4.0000000000000001E-3</v>
      </c>
      <c r="G101" s="83">
        <f t="shared" si="40"/>
        <v>3.7037037037037038E-3</v>
      </c>
      <c r="H101" s="81">
        <f t="shared" si="41"/>
        <v>51</v>
      </c>
      <c r="I101" s="81">
        <f t="shared" si="42"/>
        <v>51</v>
      </c>
      <c r="J101" s="81">
        <f>IFERROR(IF(A101="","",VALUE(I101&amp;COUNTIFS($I$1:I101,I101))),"─── ")</f>
        <v>511</v>
      </c>
    </row>
    <row r="102" spans="1:10">
      <c r="A102" s="81" t="s">
        <v>1524</v>
      </c>
      <c r="B102" s="81" t="str">
        <f t="shared" si="35"/>
        <v>寒河江市</v>
      </c>
      <c r="C102" s="81" t="str">
        <f t="shared" si="36"/>
        <v>住宅地</v>
      </c>
      <c r="D102" s="81" t="str">
        <f t="shared" si="37"/>
        <v>村山地域</v>
      </c>
      <c r="E102" s="82">
        <f t="shared" si="38"/>
        <v>31400</v>
      </c>
      <c r="F102" s="83">
        <f t="shared" si="39"/>
        <v>1.6E-2</v>
      </c>
      <c r="G102" s="83">
        <f t="shared" si="40"/>
        <v>1.6181229773462782E-2</v>
      </c>
      <c r="H102" s="81">
        <f t="shared" si="41"/>
        <v>34</v>
      </c>
      <c r="I102" s="81">
        <f t="shared" si="42"/>
        <v>13</v>
      </c>
      <c r="J102" s="81">
        <f>IFERROR(IF(A102="","",VALUE(I102&amp;COUNTIFS($I$1:I102,I102))),"─── ")</f>
        <v>132</v>
      </c>
    </row>
    <row r="103" spans="1:10">
      <c r="A103" s="81" t="s">
        <v>1433</v>
      </c>
      <c r="B103" s="81" t="str">
        <f t="shared" si="35"/>
        <v>寒河江市</v>
      </c>
      <c r="C103" s="81" t="str">
        <f t="shared" si="36"/>
        <v>商業地</v>
      </c>
      <c r="D103" s="81" t="str">
        <f t="shared" si="37"/>
        <v>村山地域</v>
      </c>
      <c r="E103" s="82">
        <f t="shared" si="38"/>
        <v>47400</v>
      </c>
      <c r="F103" s="83">
        <f t="shared" si="39"/>
        <v>0</v>
      </c>
      <c r="G103" s="83">
        <f t="shared" si="40"/>
        <v>0</v>
      </c>
      <c r="H103" s="81">
        <f t="shared" si="41"/>
        <v>22</v>
      </c>
      <c r="I103" s="81">
        <f t="shared" si="42"/>
        <v>27</v>
      </c>
      <c r="J103" s="81">
        <f>IFERROR(IF(A103="","",VALUE(I103&amp;COUNTIFS($I$1:I103,I103))),"─── ")</f>
        <v>275</v>
      </c>
    </row>
    <row r="104" spans="1:10">
      <c r="A104" s="81" t="s">
        <v>1434</v>
      </c>
      <c r="B104" s="81" t="str">
        <f t="shared" si="35"/>
        <v>寒河江市</v>
      </c>
      <c r="C104" s="81" t="str">
        <f t="shared" si="36"/>
        <v>商業地</v>
      </c>
      <c r="D104" s="81" t="str">
        <f t="shared" si="37"/>
        <v>村山地域</v>
      </c>
      <c r="E104" s="82">
        <f t="shared" si="38"/>
        <v>39200</v>
      </c>
      <c r="F104" s="83">
        <f t="shared" si="39"/>
        <v>0</v>
      </c>
      <c r="G104" s="83">
        <f t="shared" si="40"/>
        <v>0</v>
      </c>
      <c r="H104" s="81">
        <f t="shared" si="41"/>
        <v>30</v>
      </c>
      <c r="I104" s="81">
        <f t="shared" si="42"/>
        <v>27</v>
      </c>
      <c r="J104" s="81">
        <f>IFERROR(IF(A104="","",VALUE(I104&amp;COUNTIFS($I$1:I104,I104))),"─── ")</f>
        <v>276</v>
      </c>
    </row>
    <row r="105" spans="1:10">
      <c r="A105" s="81" t="s">
        <v>1525</v>
      </c>
      <c r="B105" s="81" t="str">
        <f t="shared" si="35"/>
        <v>隔年調査地点</v>
      </c>
      <c r="C105" s="81" t="str">
        <f t="shared" si="36"/>
        <v>住宅地</v>
      </c>
      <c r="D105" s="81" t="str">
        <f t="shared" si="37"/>
        <v/>
      </c>
      <c r="E105" s="82" t="str">
        <f>IFERROR(IF(A105="","",IF(OR(A105="",VLOOKUP(A105,kanji002前年データ,26,FALSE)=0,VLOOKUP(A105,kanji002前年データ,26,FALSE)=""),"─── ",VLOOKUP(A105,kanji002前年データ,26,FALSE))),"─── ")</f>
        <v xml:space="preserve">─── </v>
      </c>
      <c r="F105" s="83" t="str">
        <f t="shared" si="39"/>
        <v xml:space="preserve">─── </v>
      </c>
      <c r="G105" s="83" t="str">
        <f t="shared" si="40"/>
        <v xml:space="preserve">─── </v>
      </c>
      <c r="H105" s="81" t="str">
        <f t="shared" si="41"/>
        <v xml:space="preserve">─── </v>
      </c>
      <c r="I105" s="81" t="str">
        <f t="shared" si="42"/>
        <v xml:space="preserve">─── </v>
      </c>
      <c r="J105" s="81" t="str">
        <f>IFERROR(IF(A105="","",VALUE(I105&amp;COUNTIFS($I$1:I105,I105))),"─── ")</f>
        <v xml:space="preserve">─── </v>
      </c>
    </row>
    <row r="106" spans="1:10">
      <c r="A106" s="81" t="s">
        <v>1526</v>
      </c>
      <c r="B106" s="81" t="str">
        <f t="shared" si="35"/>
        <v>上山市</v>
      </c>
      <c r="C106" s="81" t="str">
        <f t="shared" si="36"/>
        <v>住宅地</v>
      </c>
      <c r="D106" s="81" t="str">
        <f t="shared" si="37"/>
        <v>村山地域</v>
      </c>
      <c r="E106" s="82">
        <f t="shared" si="38"/>
        <v>25400</v>
      </c>
      <c r="F106" s="83">
        <f t="shared" si="39"/>
        <v>0</v>
      </c>
      <c r="G106" s="83">
        <f t="shared" si="40"/>
        <v>0</v>
      </c>
      <c r="H106" s="81">
        <f t="shared" si="41"/>
        <v>54</v>
      </c>
      <c r="I106" s="81">
        <f t="shared" si="42"/>
        <v>59</v>
      </c>
      <c r="J106" s="81">
        <f>IFERROR(IF(A106="","",VALUE(I106&amp;COUNTIFS($I$1:I106,I106))),"─── ")</f>
        <v>5919</v>
      </c>
    </row>
    <row r="107" spans="1:10">
      <c r="A107" s="81" t="s">
        <v>1527</v>
      </c>
      <c r="B107" s="81" t="str">
        <f t="shared" si="35"/>
        <v>上山市</v>
      </c>
      <c r="C107" s="81" t="str">
        <f t="shared" si="36"/>
        <v>住宅地</v>
      </c>
      <c r="D107" s="81" t="str">
        <f t="shared" si="37"/>
        <v>村山地域</v>
      </c>
      <c r="E107" s="82">
        <f t="shared" si="38"/>
        <v>31400</v>
      </c>
      <c r="F107" s="83">
        <f t="shared" si="39"/>
        <v>6.0000000000000001E-3</v>
      </c>
      <c r="G107" s="83">
        <f t="shared" si="40"/>
        <v>6.41025641025641E-3</v>
      </c>
      <c r="H107" s="81">
        <f t="shared" si="41"/>
        <v>34</v>
      </c>
      <c r="I107" s="81">
        <f t="shared" si="42"/>
        <v>41</v>
      </c>
      <c r="J107" s="81">
        <f>IFERROR(IF(A107="","",VALUE(I107&amp;COUNTIFS($I$1:I107,I107))),"─── ")</f>
        <v>411</v>
      </c>
    </row>
    <row r="108" spans="1:10">
      <c r="A108" s="81" t="s">
        <v>1528</v>
      </c>
      <c r="B108" s="81" t="str">
        <f t="shared" si="35"/>
        <v>上山市</v>
      </c>
      <c r="C108" s="81" t="str">
        <f t="shared" si="36"/>
        <v>住宅地</v>
      </c>
      <c r="D108" s="81" t="str">
        <f t="shared" si="37"/>
        <v>村山地域</v>
      </c>
      <c r="E108" s="82">
        <f t="shared" si="38"/>
        <v>29400</v>
      </c>
      <c r="F108" s="83">
        <f t="shared" si="39"/>
        <v>7.0000000000000001E-3</v>
      </c>
      <c r="G108" s="83">
        <f t="shared" si="40"/>
        <v>6.8493150684931503E-3</v>
      </c>
      <c r="H108" s="81">
        <f t="shared" si="41"/>
        <v>42</v>
      </c>
      <c r="I108" s="81">
        <f t="shared" si="42"/>
        <v>38</v>
      </c>
      <c r="J108" s="81">
        <f>IFERROR(IF(A108="","",VALUE(I108&amp;COUNTIFS($I$1:I108,I108))),"─── ")</f>
        <v>381</v>
      </c>
    </row>
    <row r="109" spans="1:10">
      <c r="A109" s="81" t="s">
        <v>1529</v>
      </c>
      <c r="B109" s="81" t="str">
        <f t="shared" si="35"/>
        <v>上山市</v>
      </c>
      <c r="C109" s="81" t="str">
        <f t="shared" si="36"/>
        <v>住宅地</v>
      </c>
      <c r="D109" s="81" t="str">
        <f t="shared" si="37"/>
        <v>村山地域</v>
      </c>
      <c r="E109" s="82">
        <f t="shared" si="38"/>
        <v>13600</v>
      </c>
      <c r="F109" s="83">
        <f t="shared" si="39"/>
        <v>-7.0000000000000001E-3</v>
      </c>
      <c r="G109" s="83">
        <f t="shared" si="40"/>
        <v>-7.2992700729927005E-3</v>
      </c>
      <c r="H109" s="81">
        <f t="shared" si="41"/>
        <v>87</v>
      </c>
      <c r="I109" s="81">
        <f t="shared" si="42"/>
        <v>99</v>
      </c>
      <c r="J109" s="81">
        <f>IFERROR(IF(A109="","",VALUE(I109&amp;COUNTIFS($I$1:I109,I109))),"─── ")</f>
        <v>991</v>
      </c>
    </row>
    <row r="110" spans="1:10">
      <c r="A110" s="81" t="s">
        <v>1435</v>
      </c>
      <c r="B110" s="81" t="str">
        <f t="shared" si="35"/>
        <v>上山市</v>
      </c>
      <c r="C110" s="81" t="str">
        <f t="shared" si="36"/>
        <v>宅地見込地</v>
      </c>
      <c r="D110" s="81" t="str">
        <f t="shared" si="37"/>
        <v>村山地域</v>
      </c>
      <c r="E110" s="82">
        <f t="shared" si="38"/>
        <v>7630</v>
      </c>
      <c r="F110" s="83">
        <f t="shared" si="39"/>
        <v>-8.9999999999999993E-3</v>
      </c>
      <c r="G110" s="83">
        <f t="shared" si="40"/>
        <v>-9.0909090909090905E-3</v>
      </c>
      <c r="H110" s="81">
        <f t="shared" si="41"/>
        <v>2</v>
      </c>
      <c r="I110" s="81">
        <f t="shared" si="42"/>
        <v>2</v>
      </c>
      <c r="J110" s="81">
        <f>IFERROR(IF(A110="","",VALUE(I110&amp;COUNTIFS($I$1:I110,I110))),"─── ")</f>
        <v>23</v>
      </c>
    </row>
    <row r="111" spans="1:10">
      <c r="A111" s="81" t="s">
        <v>1436</v>
      </c>
      <c r="B111" s="81" t="str">
        <f t="shared" si="35"/>
        <v>上山市</v>
      </c>
      <c r="C111" s="81" t="str">
        <f t="shared" si="36"/>
        <v>商業地</v>
      </c>
      <c r="D111" s="81" t="str">
        <f t="shared" si="37"/>
        <v>村山地域</v>
      </c>
      <c r="E111" s="82">
        <f t="shared" si="38"/>
        <v>38700</v>
      </c>
      <c r="F111" s="83">
        <f t="shared" si="39"/>
        <v>-0.01</v>
      </c>
      <c r="G111" s="83">
        <f t="shared" si="40"/>
        <v>-1.0230179028132993E-2</v>
      </c>
      <c r="H111" s="81">
        <f t="shared" si="41"/>
        <v>31</v>
      </c>
      <c r="I111" s="81">
        <f t="shared" si="42"/>
        <v>54</v>
      </c>
      <c r="J111" s="81">
        <f>IFERROR(IF(A111="","",VALUE(I111&amp;COUNTIFS($I$1:I111,I111))),"─── ")</f>
        <v>542</v>
      </c>
    </row>
    <row r="112" spans="1:10">
      <c r="A112" s="81" t="s">
        <v>1437</v>
      </c>
      <c r="B112" s="81" t="str">
        <f t="shared" si="35"/>
        <v>上山市</v>
      </c>
      <c r="C112" s="81" t="str">
        <f t="shared" si="36"/>
        <v>商業地</v>
      </c>
      <c r="D112" s="81" t="str">
        <f t="shared" si="37"/>
        <v>村山地域</v>
      </c>
      <c r="E112" s="82">
        <f t="shared" si="38"/>
        <v>30700</v>
      </c>
      <c r="F112" s="83">
        <f t="shared" si="39"/>
        <v>-6.0000000000000001E-3</v>
      </c>
      <c r="G112" s="83">
        <f t="shared" si="40"/>
        <v>-6.4724919093851136E-3</v>
      </c>
      <c r="H112" s="81">
        <f t="shared" si="41"/>
        <v>36</v>
      </c>
      <c r="I112" s="81">
        <f t="shared" si="42"/>
        <v>46</v>
      </c>
      <c r="J112" s="81">
        <f>IFERROR(IF(A112="","",VALUE(I112&amp;COUNTIFS($I$1:I112,I112))),"─── ")</f>
        <v>461</v>
      </c>
    </row>
    <row r="113" spans="1:10">
      <c r="A113" s="81" t="s">
        <v>1438</v>
      </c>
      <c r="B113" s="81" t="str">
        <f t="shared" si="35"/>
        <v>上山市</v>
      </c>
      <c r="C113" s="81" t="str">
        <f t="shared" si="36"/>
        <v>商業地</v>
      </c>
      <c r="D113" s="81" t="str">
        <f t="shared" si="37"/>
        <v>村山地域</v>
      </c>
      <c r="E113" s="82">
        <f t="shared" si="38"/>
        <v>29300</v>
      </c>
      <c r="F113" s="83">
        <f t="shared" si="39"/>
        <v>-3.0000000000000001E-3</v>
      </c>
      <c r="G113" s="83">
        <f t="shared" si="40"/>
        <v>-3.4013605442176869E-3</v>
      </c>
      <c r="H113" s="81">
        <f t="shared" si="41"/>
        <v>39</v>
      </c>
      <c r="I113" s="81">
        <f t="shared" si="42"/>
        <v>41</v>
      </c>
      <c r="J113" s="81">
        <f>IFERROR(IF(A113="","",VALUE(I113&amp;COUNTIFS($I$1:I113,I113))),"─── ")</f>
        <v>412</v>
      </c>
    </row>
    <row r="114" spans="1:10">
      <c r="A114" s="81" t="s">
        <v>1530</v>
      </c>
      <c r="B114" s="81" t="str">
        <f t="shared" si="35"/>
        <v>村山市</v>
      </c>
      <c r="C114" s="81" t="str">
        <f t="shared" si="36"/>
        <v>住宅地</v>
      </c>
      <c r="D114" s="81" t="str">
        <f t="shared" si="37"/>
        <v>村山地域</v>
      </c>
      <c r="E114" s="82">
        <f t="shared" si="38"/>
        <v>22200</v>
      </c>
      <c r="F114" s="83">
        <f t="shared" si="39"/>
        <v>5.0000000000000001E-3</v>
      </c>
      <c r="G114" s="83">
        <f t="shared" si="40"/>
        <v>4.5248868778280547E-3</v>
      </c>
      <c r="H114" s="81">
        <f t="shared" si="41"/>
        <v>66</v>
      </c>
      <c r="I114" s="81">
        <f t="shared" si="42"/>
        <v>47</v>
      </c>
      <c r="J114" s="81">
        <f>IFERROR(IF(A114="","",VALUE(I114&amp;COUNTIFS($I$1:I114,I114))),"─── ")</f>
        <v>471</v>
      </c>
    </row>
    <row r="115" spans="1:10">
      <c r="A115" s="81" t="s">
        <v>1531</v>
      </c>
      <c r="B115" s="81" t="str">
        <f t="shared" si="35"/>
        <v>村山市</v>
      </c>
      <c r="C115" s="81" t="str">
        <f t="shared" si="36"/>
        <v>住宅地</v>
      </c>
      <c r="D115" s="81" t="str">
        <f t="shared" si="37"/>
        <v>村山地域</v>
      </c>
      <c r="E115" s="82">
        <f t="shared" si="38"/>
        <v>21200</v>
      </c>
      <c r="F115" s="83">
        <f t="shared" si="39"/>
        <v>0</v>
      </c>
      <c r="G115" s="83">
        <f t="shared" si="40"/>
        <v>0</v>
      </c>
      <c r="H115" s="81">
        <f t="shared" si="41"/>
        <v>70</v>
      </c>
      <c r="I115" s="81">
        <f t="shared" si="42"/>
        <v>59</v>
      </c>
      <c r="J115" s="81">
        <f>IFERROR(IF(A115="","",VALUE(I115&amp;COUNTIFS($I$1:I115,I115))),"─── ")</f>
        <v>5920</v>
      </c>
    </row>
    <row r="116" spans="1:10">
      <c r="A116" s="81" t="s">
        <v>1439</v>
      </c>
      <c r="B116" s="81" t="str">
        <f t="shared" si="35"/>
        <v>村山市</v>
      </c>
      <c r="C116" s="81" t="str">
        <f t="shared" si="36"/>
        <v>商業地</v>
      </c>
      <c r="D116" s="81" t="str">
        <f t="shared" si="37"/>
        <v>村山地域</v>
      </c>
      <c r="E116" s="82">
        <f t="shared" si="38"/>
        <v>21800</v>
      </c>
      <c r="F116" s="83">
        <f t="shared" si="39"/>
        <v>-8.9999999999999993E-3</v>
      </c>
      <c r="G116" s="83">
        <f t="shared" si="40"/>
        <v>-9.0909090909090905E-3</v>
      </c>
      <c r="H116" s="81">
        <f t="shared" si="41"/>
        <v>47</v>
      </c>
      <c r="I116" s="81">
        <f t="shared" si="42"/>
        <v>51</v>
      </c>
      <c r="J116" s="81">
        <f>IFERROR(IF(A116="","",VALUE(I116&amp;COUNTIFS($I$1:I116,I116))),"─── ")</f>
        <v>512</v>
      </c>
    </row>
    <row r="117" spans="1:10">
      <c r="A117" s="81" t="s">
        <v>1532</v>
      </c>
      <c r="B117" s="81" t="str">
        <f t="shared" si="35"/>
        <v>長井市</v>
      </c>
      <c r="C117" s="81" t="str">
        <f t="shared" si="36"/>
        <v>住宅地</v>
      </c>
      <c r="D117" s="81" t="str">
        <f t="shared" si="37"/>
        <v>置賜地域</v>
      </c>
      <c r="E117" s="82">
        <f t="shared" si="38"/>
        <v>18700</v>
      </c>
      <c r="F117" s="83">
        <f t="shared" si="39"/>
        <v>-5.0000000000000001E-3</v>
      </c>
      <c r="G117" s="83">
        <f t="shared" si="40"/>
        <v>-5.3191489361702126E-3</v>
      </c>
      <c r="H117" s="81">
        <f t="shared" si="41"/>
        <v>72</v>
      </c>
      <c r="I117" s="81">
        <f t="shared" si="42"/>
        <v>92</v>
      </c>
      <c r="J117" s="81">
        <f>IFERROR(IF(A117="","",VALUE(I117&amp;COUNTIFS($I$1:I117,I117))),"─── ")</f>
        <v>921</v>
      </c>
    </row>
    <row r="118" spans="1:10">
      <c r="A118" s="81" t="s">
        <v>1533</v>
      </c>
      <c r="B118" s="81" t="str">
        <f t="shared" si="35"/>
        <v>長井市</v>
      </c>
      <c r="C118" s="81" t="str">
        <f t="shared" si="36"/>
        <v>住宅地</v>
      </c>
      <c r="D118" s="81" t="str">
        <f t="shared" si="37"/>
        <v>置賜地域</v>
      </c>
      <c r="E118" s="82">
        <f t="shared" si="38"/>
        <v>17600</v>
      </c>
      <c r="F118" s="83">
        <f t="shared" si="39"/>
        <v>-6.0000000000000001E-3</v>
      </c>
      <c r="G118" s="83">
        <f t="shared" si="40"/>
        <v>-5.6497175141242938E-3</v>
      </c>
      <c r="H118" s="81">
        <f t="shared" si="41"/>
        <v>76</v>
      </c>
      <c r="I118" s="81">
        <f t="shared" si="42"/>
        <v>94</v>
      </c>
      <c r="J118" s="81">
        <f>IFERROR(IF(A118="","",VALUE(I118&amp;COUNTIFS($I$1:I118,I118))),"─── ")</f>
        <v>941</v>
      </c>
    </row>
    <row r="119" spans="1:10">
      <c r="A119" s="81" t="s">
        <v>1534</v>
      </c>
      <c r="B119" s="81" t="str">
        <f t="shared" si="35"/>
        <v>長井市</v>
      </c>
      <c r="C119" s="81" t="str">
        <f t="shared" si="36"/>
        <v>住宅地</v>
      </c>
      <c r="D119" s="81" t="str">
        <f t="shared" si="37"/>
        <v>置賜地域</v>
      </c>
      <c r="E119" s="82">
        <f t="shared" si="38"/>
        <v>10400</v>
      </c>
      <c r="F119" s="83">
        <f t="shared" si="39"/>
        <v>-0.01</v>
      </c>
      <c r="G119" s="83">
        <f t="shared" si="40"/>
        <v>-9.5238095238095247E-3</v>
      </c>
      <c r="H119" s="81">
        <f t="shared" si="41"/>
        <v>103</v>
      </c>
      <c r="I119" s="81">
        <f t="shared" si="42"/>
        <v>118</v>
      </c>
      <c r="J119" s="81">
        <f>IFERROR(IF(A119="","",VALUE(I119&amp;COUNTIFS($I$1:I119,I119))),"─── ")</f>
        <v>1181</v>
      </c>
    </row>
    <row r="120" spans="1:10">
      <c r="A120" s="81" t="s">
        <v>1440</v>
      </c>
      <c r="B120" s="81" t="str">
        <f t="shared" si="35"/>
        <v>長井市</v>
      </c>
      <c r="C120" s="81" t="str">
        <f t="shared" si="36"/>
        <v>商業地</v>
      </c>
      <c r="D120" s="81" t="str">
        <f t="shared" si="37"/>
        <v>置賜地域</v>
      </c>
      <c r="E120" s="82">
        <f t="shared" si="38"/>
        <v>26100</v>
      </c>
      <c r="F120" s="83">
        <f t="shared" si="39"/>
        <v>0</v>
      </c>
      <c r="G120" s="83">
        <f t="shared" si="40"/>
        <v>0</v>
      </c>
      <c r="H120" s="81">
        <f t="shared" si="41"/>
        <v>41</v>
      </c>
      <c r="I120" s="81">
        <f t="shared" si="42"/>
        <v>27</v>
      </c>
      <c r="J120" s="81">
        <f>IFERROR(IF(A120="","",VALUE(I120&amp;COUNTIFS($I$1:I120,I120))),"─── ")</f>
        <v>277</v>
      </c>
    </row>
    <row r="121" spans="1:10">
      <c r="A121" s="81" t="s">
        <v>1535</v>
      </c>
      <c r="B121" s="81" t="str">
        <f t="shared" si="35"/>
        <v>天童市</v>
      </c>
      <c r="C121" s="81" t="str">
        <f t="shared" si="36"/>
        <v>住宅地</v>
      </c>
      <c r="D121" s="81" t="str">
        <f t="shared" si="37"/>
        <v>村山地域</v>
      </c>
      <c r="E121" s="82">
        <f t="shared" si="38"/>
        <v>42900</v>
      </c>
      <c r="F121" s="83">
        <f t="shared" si="39"/>
        <v>8.9999999999999993E-3</v>
      </c>
      <c r="G121" s="83">
        <f t="shared" si="40"/>
        <v>9.4117647058823521E-3</v>
      </c>
      <c r="H121" s="81">
        <f t="shared" si="41"/>
        <v>25</v>
      </c>
      <c r="I121" s="81">
        <f t="shared" si="42"/>
        <v>27</v>
      </c>
      <c r="J121" s="81">
        <f>IFERROR(IF(A121="","",VALUE(I121&amp;COUNTIFS($I$1:I121,I121))),"─── ")</f>
        <v>278</v>
      </c>
    </row>
    <row r="122" spans="1:10">
      <c r="A122" s="81" t="s">
        <v>1536</v>
      </c>
      <c r="B122" s="81" t="str">
        <f t="shared" si="35"/>
        <v>天童市</v>
      </c>
      <c r="C122" s="81" t="str">
        <f t="shared" si="36"/>
        <v>住宅地</v>
      </c>
      <c r="D122" s="81" t="str">
        <f t="shared" si="37"/>
        <v>村山地域</v>
      </c>
      <c r="E122" s="82">
        <f t="shared" si="38"/>
        <v>44200</v>
      </c>
      <c r="F122" s="83">
        <f t="shared" si="39"/>
        <v>5.0000000000000001E-3</v>
      </c>
      <c r="G122" s="83">
        <f t="shared" si="40"/>
        <v>4.5454545454545452E-3</v>
      </c>
      <c r="H122" s="81">
        <f t="shared" si="41"/>
        <v>24</v>
      </c>
      <c r="I122" s="81">
        <f t="shared" si="42"/>
        <v>46</v>
      </c>
      <c r="J122" s="81">
        <f>IFERROR(IF(A122="","",VALUE(I122&amp;COUNTIFS($I$1:I122,I122))),"─── ")</f>
        <v>462</v>
      </c>
    </row>
    <row r="123" spans="1:10">
      <c r="A123" s="81" t="s">
        <v>1537</v>
      </c>
      <c r="B123" s="81" t="str">
        <f t="shared" si="35"/>
        <v>天童市</v>
      </c>
      <c r="C123" s="81" t="str">
        <f t="shared" si="36"/>
        <v>住宅地</v>
      </c>
      <c r="D123" s="81" t="str">
        <f t="shared" si="37"/>
        <v>村山地域</v>
      </c>
      <c r="E123" s="82">
        <f t="shared" si="38"/>
        <v>41700</v>
      </c>
      <c r="F123" s="83">
        <f t="shared" si="39"/>
        <v>2.7E-2</v>
      </c>
      <c r="G123" s="83">
        <f t="shared" si="40"/>
        <v>2.7093596059113302E-2</v>
      </c>
      <c r="H123" s="81">
        <f t="shared" si="41"/>
        <v>27</v>
      </c>
      <c r="I123" s="81">
        <f t="shared" si="42"/>
        <v>5</v>
      </c>
      <c r="J123" s="81">
        <f>IFERROR(IF(A123="","",VALUE(I123&amp;COUNTIFS($I$1:I123,I123))),"─── ")</f>
        <v>53</v>
      </c>
    </row>
    <row r="124" spans="1:10">
      <c r="A124" s="81" t="s">
        <v>1538</v>
      </c>
      <c r="B124" s="81" t="str">
        <f t="shared" si="35"/>
        <v>天童市</v>
      </c>
      <c r="C124" s="81" t="str">
        <f t="shared" si="36"/>
        <v>住宅地</v>
      </c>
      <c r="D124" s="81" t="str">
        <f t="shared" si="37"/>
        <v>村山地域</v>
      </c>
      <c r="E124" s="82">
        <f t="shared" si="38"/>
        <v>35700</v>
      </c>
      <c r="F124" s="83">
        <f t="shared" si="39"/>
        <v>8.0000000000000002E-3</v>
      </c>
      <c r="G124" s="83">
        <f t="shared" si="40"/>
        <v>8.4745762711864406E-3</v>
      </c>
      <c r="H124" s="81">
        <f t="shared" si="41"/>
        <v>30</v>
      </c>
      <c r="I124" s="81">
        <f t="shared" si="42"/>
        <v>32</v>
      </c>
      <c r="J124" s="81">
        <f>IFERROR(IF(A124="","",VALUE(I124&amp;COUNTIFS($I$1:I124,I124))),"─── ")</f>
        <v>321</v>
      </c>
    </row>
    <row r="125" spans="1:10">
      <c r="A125" s="81" t="s">
        <v>1539</v>
      </c>
      <c r="B125" s="81" t="str">
        <f t="shared" si="35"/>
        <v>天童市</v>
      </c>
      <c r="C125" s="81" t="str">
        <f t="shared" si="36"/>
        <v>住宅地</v>
      </c>
      <c r="D125" s="81" t="str">
        <f t="shared" si="37"/>
        <v>村山地域</v>
      </c>
      <c r="E125" s="82">
        <f t="shared" si="38"/>
        <v>38900</v>
      </c>
      <c r="F125" s="83">
        <f t="shared" si="39"/>
        <v>2.4E-2</v>
      </c>
      <c r="G125" s="83">
        <f t="shared" si="40"/>
        <v>2.368421052631579E-2</v>
      </c>
      <c r="H125" s="81">
        <f t="shared" si="41"/>
        <v>28</v>
      </c>
      <c r="I125" s="81">
        <f t="shared" si="42"/>
        <v>9</v>
      </c>
      <c r="J125" s="81">
        <f>IFERROR(IF(A125="","",VALUE(I125&amp;COUNTIFS($I$1:I125,I125))),"─── ")</f>
        <v>92</v>
      </c>
    </row>
    <row r="126" spans="1:10">
      <c r="A126" s="81" t="s">
        <v>1540</v>
      </c>
      <c r="B126" s="81" t="str">
        <f t="shared" si="35"/>
        <v>天童市</v>
      </c>
      <c r="C126" s="81" t="str">
        <f t="shared" si="36"/>
        <v>住宅地</v>
      </c>
      <c r="D126" s="81" t="str">
        <f t="shared" si="37"/>
        <v>村山地域</v>
      </c>
      <c r="E126" s="82">
        <f t="shared" si="38"/>
        <v>46000</v>
      </c>
      <c r="F126" s="83">
        <f t="shared" si="39"/>
        <v>2.4E-2</v>
      </c>
      <c r="G126" s="83">
        <f t="shared" si="40"/>
        <v>2.4498886414253896E-2</v>
      </c>
      <c r="H126" s="81">
        <f t="shared" si="41"/>
        <v>21</v>
      </c>
      <c r="I126" s="81">
        <f t="shared" si="42"/>
        <v>6</v>
      </c>
      <c r="J126" s="81">
        <f>IFERROR(IF(A126="","",VALUE(I126&amp;COUNTIFS($I$1:I126,I126))),"─── ")</f>
        <v>63</v>
      </c>
    </row>
    <row r="127" spans="1:10">
      <c r="A127" s="81" t="s">
        <v>1541</v>
      </c>
      <c r="B127" s="81" t="str">
        <f t="shared" si="35"/>
        <v>天童市</v>
      </c>
      <c r="C127" s="81" t="str">
        <f t="shared" si="36"/>
        <v>住宅地</v>
      </c>
      <c r="D127" s="81" t="str">
        <f t="shared" si="37"/>
        <v>村山地域</v>
      </c>
      <c r="E127" s="82">
        <f t="shared" si="38"/>
        <v>47300</v>
      </c>
      <c r="F127" s="83">
        <f t="shared" si="39"/>
        <v>2.4E-2</v>
      </c>
      <c r="G127" s="83">
        <f t="shared" si="40"/>
        <v>2.3809523809523808E-2</v>
      </c>
      <c r="H127" s="81">
        <f t="shared" si="41"/>
        <v>19</v>
      </c>
      <c r="I127" s="81">
        <f t="shared" si="42"/>
        <v>8</v>
      </c>
      <c r="J127" s="81">
        <f>IFERROR(IF(A127="","",VALUE(I127&amp;COUNTIFS($I$1:I127,I127))),"─── ")</f>
        <v>82</v>
      </c>
    </row>
    <row r="128" spans="1:10">
      <c r="A128" s="81" t="s">
        <v>1542</v>
      </c>
      <c r="B128" s="81" t="str">
        <f t="shared" si="35"/>
        <v>天童市</v>
      </c>
      <c r="C128" s="81" t="str">
        <f t="shared" si="36"/>
        <v>住宅地</v>
      </c>
      <c r="D128" s="81" t="str">
        <f t="shared" si="37"/>
        <v>村山地域</v>
      </c>
      <c r="E128" s="82">
        <f t="shared" si="38"/>
        <v>24800</v>
      </c>
      <c r="F128" s="83">
        <f t="shared" si="39"/>
        <v>0</v>
      </c>
      <c r="G128" s="83">
        <f t="shared" si="40"/>
        <v>0</v>
      </c>
      <c r="H128" s="81">
        <f t="shared" si="41"/>
        <v>57</v>
      </c>
      <c r="I128" s="81">
        <f t="shared" si="42"/>
        <v>59</v>
      </c>
      <c r="J128" s="81">
        <f>IFERROR(IF(A128="","",VALUE(I128&amp;COUNTIFS($I$1:I128,I128))),"─── ")</f>
        <v>5921</v>
      </c>
    </row>
    <row r="129" spans="1:10">
      <c r="A129" s="81" t="s">
        <v>1543</v>
      </c>
      <c r="B129" s="81" t="str">
        <f t="shared" si="35"/>
        <v>天童市</v>
      </c>
      <c r="C129" s="81" t="str">
        <f t="shared" si="36"/>
        <v>住宅地</v>
      </c>
      <c r="D129" s="81" t="str">
        <f t="shared" si="37"/>
        <v>村山地域</v>
      </c>
      <c r="E129" s="82">
        <f t="shared" si="38"/>
        <v>17100</v>
      </c>
      <c r="F129" s="83">
        <f t="shared" si="39"/>
        <v>1.2E-2</v>
      </c>
      <c r="G129" s="83">
        <f t="shared" si="40"/>
        <v>1.1834319526627219E-2</v>
      </c>
      <c r="H129" s="81">
        <f t="shared" si="41"/>
        <v>79</v>
      </c>
      <c r="I129" s="81">
        <f t="shared" si="42"/>
        <v>19</v>
      </c>
      <c r="J129" s="81">
        <f>IFERROR(IF(A129="","",VALUE(I129&amp;COUNTIFS($I$1:I129,I129))),"─── ")</f>
        <v>192</v>
      </c>
    </row>
    <row r="130" spans="1:10">
      <c r="A130" s="81" t="s">
        <v>1544</v>
      </c>
      <c r="B130" s="81" t="str">
        <f t="shared" ref="B130:B161" si="43">IFERROR(VLOOKUP(VLOOKUP(A130,kanji002前年データ,3,FALSE),市町村,2,FALSE),"隔年調査地点")</f>
        <v>天童市</v>
      </c>
      <c r="C130" s="81" t="str">
        <f t="shared" ref="C130:C161" si="44">IFERROR(IF(B130="隔年調査地点",VLOOKUP(VLOOKUP(A130,kanji002データ,5,FALSE),用途,3,FALSE),VLOOKUP(VLOOKUP(A130,kanji002前年データ,5,FALSE),前年用途,2,FALSE)),"")</f>
        <v>住宅地</v>
      </c>
      <c r="D130" s="81" t="str">
        <f t="shared" ref="D130:D161" si="45">IFERROR(VLOOKUP(VLOOKUP(A130,kanji002前年データ,3,FALSE),市町村,3,FALSE),"")</f>
        <v>村山地域</v>
      </c>
      <c r="E130" s="82">
        <f t="shared" ref="E130:E161" si="46">IFERROR(IF(A130="","",IF(OR(A130="",VLOOKUP(A130,kanji002前年データ,26,FALSE)=0,VLOOKUP(A130,kanji002前年データ,26,FALSE)=""),"─── ",VLOOKUP(A130,kanji002前年データ,26,FALSE))),"─── ")</f>
        <v>52900</v>
      </c>
      <c r="F130" s="83">
        <f t="shared" ref="F130:F161" si="47">IFERROR(IF(A130="","",IF(OR(VLOOKUP(A130,kanji002前年データ,31,FALSE)=0,VLOOKUP(A130,kanji002前年データ,31,FALSE)=""),"─── ",ROUND((VLOOKUP(A130,kanji002前年データ,26,FALSE)-VLOOKUP(A130,kanji002前年データ,31,FALSE))/VLOOKUP(A130,kanji002前年データ,31,FALSE),3))),"─── ")</f>
        <v>2.9000000000000001E-2</v>
      </c>
      <c r="G130" s="83">
        <f t="shared" ref="G130:G161" si="48">IFERROR(IF(A130="","",IF(OR(VLOOKUP(A130,kanji002前年データ,31,FALSE)=0,VLOOKUP(A130,kanji002前年データ,31,FALSE)=""),"─── ",(VLOOKUP(A130,kanji002前年データ,26,FALSE)-VLOOKUP(A130,kanji002前年データ,31,FALSE))/VLOOKUP(A130,kanji002前年データ,31,FALSE))),"─── ")</f>
        <v>2.9182879377431907E-2</v>
      </c>
      <c r="H130" s="81">
        <f t="shared" ref="H130:H161" si="49">IF(A130="","",IF(E130="─── ","─── ",COUNTIFS(前年用途区分,C130,前年価格,"&gt;"&amp;E130)+1))</f>
        <v>15</v>
      </c>
      <c r="I130" s="81">
        <f t="shared" ref="I130:I161" si="50">IF(A130="","",IF(G130="─── ","─── ",COUNTIFS(前年用途区分,C130,前年変動率四捨五入無,"&gt;"&amp;G130)+1))</f>
        <v>4</v>
      </c>
      <c r="J130" s="81">
        <f>IFERROR(IF(A130="","",VALUE(I130&amp;COUNTIFS($I$1:I130,I130))),"─── ")</f>
        <v>43</v>
      </c>
    </row>
    <row r="131" spans="1:10">
      <c r="A131" s="81" t="s">
        <v>1441</v>
      </c>
      <c r="B131" s="81" t="str">
        <f t="shared" si="43"/>
        <v>天童市</v>
      </c>
      <c r="C131" s="81" t="str">
        <f t="shared" si="44"/>
        <v>商業地</v>
      </c>
      <c r="D131" s="81" t="str">
        <f t="shared" si="45"/>
        <v>村山地域</v>
      </c>
      <c r="E131" s="82">
        <f t="shared" si="46"/>
        <v>50700</v>
      </c>
      <c r="F131" s="83">
        <f t="shared" si="47"/>
        <v>0</v>
      </c>
      <c r="G131" s="83">
        <f t="shared" si="48"/>
        <v>0</v>
      </c>
      <c r="H131" s="81">
        <f t="shared" si="49"/>
        <v>21</v>
      </c>
      <c r="I131" s="81">
        <f t="shared" si="50"/>
        <v>27</v>
      </c>
      <c r="J131" s="81">
        <f>IFERROR(IF(A131="","",VALUE(I131&amp;COUNTIFS($I$1:I131,I131))),"─── ")</f>
        <v>279</v>
      </c>
    </row>
    <row r="132" spans="1:10">
      <c r="A132" s="81" t="s">
        <v>1442</v>
      </c>
      <c r="B132" s="81" t="str">
        <f t="shared" si="43"/>
        <v>天童市</v>
      </c>
      <c r="C132" s="81" t="str">
        <f t="shared" si="44"/>
        <v>商業地</v>
      </c>
      <c r="D132" s="81" t="str">
        <f t="shared" si="45"/>
        <v>村山地域</v>
      </c>
      <c r="E132" s="82">
        <f t="shared" si="46"/>
        <v>54500</v>
      </c>
      <c r="F132" s="83">
        <f t="shared" si="47"/>
        <v>0</v>
      </c>
      <c r="G132" s="83">
        <f t="shared" si="48"/>
        <v>0</v>
      </c>
      <c r="H132" s="81">
        <f t="shared" si="49"/>
        <v>18</v>
      </c>
      <c r="I132" s="81">
        <f t="shared" si="50"/>
        <v>27</v>
      </c>
      <c r="J132" s="81">
        <f>IFERROR(IF(A132="","",VALUE(I132&amp;COUNTIFS($I$1:I132,I132))),"─── ")</f>
        <v>2710</v>
      </c>
    </row>
    <row r="133" spans="1:10">
      <c r="A133" s="81" t="s">
        <v>1443</v>
      </c>
      <c r="B133" s="81" t="str">
        <f t="shared" si="43"/>
        <v>天童市</v>
      </c>
      <c r="C133" s="81" t="str">
        <f t="shared" si="44"/>
        <v>商業地</v>
      </c>
      <c r="D133" s="81" t="str">
        <f t="shared" si="45"/>
        <v>村山地域</v>
      </c>
      <c r="E133" s="82">
        <f t="shared" si="46"/>
        <v>43300</v>
      </c>
      <c r="F133" s="83">
        <f t="shared" si="47"/>
        <v>7.0000000000000001E-3</v>
      </c>
      <c r="G133" s="83">
        <f t="shared" si="48"/>
        <v>6.9767441860465115E-3</v>
      </c>
      <c r="H133" s="81">
        <f t="shared" si="49"/>
        <v>25</v>
      </c>
      <c r="I133" s="81">
        <f t="shared" si="50"/>
        <v>20</v>
      </c>
      <c r="J133" s="81">
        <f>IFERROR(IF(A133="","",VALUE(I133&amp;COUNTIFS($I$1:I133,I133))),"─── ")</f>
        <v>201</v>
      </c>
    </row>
    <row r="134" spans="1:10">
      <c r="A134" s="81" t="s">
        <v>1444</v>
      </c>
      <c r="B134" s="81" t="str">
        <f t="shared" si="43"/>
        <v>天童市</v>
      </c>
      <c r="C134" s="81" t="str">
        <f t="shared" si="44"/>
        <v>商業地</v>
      </c>
      <c r="D134" s="81" t="str">
        <f t="shared" si="45"/>
        <v>村山地域</v>
      </c>
      <c r="E134" s="82">
        <f t="shared" si="46"/>
        <v>27000</v>
      </c>
      <c r="F134" s="83">
        <f t="shared" si="47"/>
        <v>4.0000000000000001E-3</v>
      </c>
      <c r="G134" s="83">
        <f t="shared" si="48"/>
        <v>3.7174721189591076E-3</v>
      </c>
      <c r="H134" s="81">
        <f t="shared" si="49"/>
        <v>40</v>
      </c>
      <c r="I134" s="81">
        <f t="shared" si="50"/>
        <v>25</v>
      </c>
      <c r="J134" s="81">
        <f>IFERROR(IF(A134="","",VALUE(I134&amp;COUNTIFS($I$1:I134,I134))),"─── ")</f>
        <v>252</v>
      </c>
    </row>
    <row r="135" spans="1:10">
      <c r="A135" s="81" t="s">
        <v>1545</v>
      </c>
      <c r="B135" s="81" t="str">
        <f t="shared" si="43"/>
        <v>東根市</v>
      </c>
      <c r="C135" s="81" t="str">
        <f t="shared" si="44"/>
        <v>住宅地</v>
      </c>
      <c r="D135" s="81" t="str">
        <f t="shared" si="45"/>
        <v>村山地域</v>
      </c>
      <c r="E135" s="82">
        <f t="shared" si="46"/>
        <v>24800</v>
      </c>
      <c r="F135" s="83">
        <f t="shared" si="47"/>
        <v>3.3000000000000002E-2</v>
      </c>
      <c r="G135" s="83">
        <f t="shared" si="48"/>
        <v>3.3333333333333333E-2</v>
      </c>
      <c r="H135" s="81">
        <f t="shared" si="49"/>
        <v>57</v>
      </c>
      <c r="I135" s="81">
        <f t="shared" si="50"/>
        <v>2</v>
      </c>
      <c r="J135" s="81">
        <f>IFERROR(IF(A135="","",VALUE(I135&amp;COUNTIFS($I$1:I135,I135))),"─── ")</f>
        <v>24</v>
      </c>
    </row>
    <row r="136" spans="1:10">
      <c r="A136" s="81" t="s">
        <v>1546</v>
      </c>
      <c r="B136" s="81" t="str">
        <f t="shared" si="43"/>
        <v>東根市</v>
      </c>
      <c r="C136" s="81" t="str">
        <f t="shared" si="44"/>
        <v>住宅地</v>
      </c>
      <c r="D136" s="81" t="str">
        <f t="shared" si="45"/>
        <v>村山地域</v>
      </c>
      <c r="E136" s="82">
        <f t="shared" si="46"/>
        <v>25000</v>
      </c>
      <c r="F136" s="83">
        <f t="shared" si="47"/>
        <v>1.6E-2</v>
      </c>
      <c r="G136" s="83">
        <f t="shared" si="48"/>
        <v>1.6260162601626018E-2</v>
      </c>
      <c r="H136" s="81">
        <f t="shared" si="49"/>
        <v>56</v>
      </c>
      <c r="I136" s="81">
        <f t="shared" si="50"/>
        <v>12</v>
      </c>
      <c r="J136" s="81">
        <f>IFERROR(IF(A136="","",VALUE(I136&amp;COUNTIFS($I$1:I136,I136))),"─── ")</f>
        <v>122</v>
      </c>
    </row>
    <row r="137" spans="1:10">
      <c r="A137" s="81" t="s">
        <v>1547</v>
      </c>
      <c r="B137" s="81" t="str">
        <f t="shared" si="43"/>
        <v>東根市</v>
      </c>
      <c r="C137" s="81" t="str">
        <f t="shared" si="44"/>
        <v>住宅地</v>
      </c>
      <c r="D137" s="81" t="str">
        <f t="shared" si="45"/>
        <v>村山地域</v>
      </c>
      <c r="E137" s="82">
        <f t="shared" si="46"/>
        <v>32200</v>
      </c>
      <c r="F137" s="83">
        <f t="shared" si="47"/>
        <v>3.5000000000000003E-2</v>
      </c>
      <c r="G137" s="83">
        <f t="shared" si="48"/>
        <v>3.5369774919614148E-2</v>
      </c>
      <c r="H137" s="81">
        <f t="shared" si="49"/>
        <v>32</v>
      </c>
      <c r="I137" s="81">
        <f t="shared" si="50"/>
        <v>1</v>
      </c>
      <c r="J137" s="81">
        <f>IFERROR(IF(A137="","",VALUE(I137&amp;COUNTIFS($I$1:I137,I137))),"─── ")</f>
        <v>14</v>
      </c>
    </row>
    <row r="138" spans="1:10">
      <c r="A138" s="81" t="s">
        <v>2256</v>
      </c>
      <c r="B138" s="81" t="str">
        <f t="shared" si="43"/>
        <v>東根市</v>
      </c>
      <c r="C138" s="81" t="str">
        <f t="shared" si="44"/>
        <v>住宅地</v>
      </c>
      <c r="D138" s="81" t="str">
        <f t="shared" si="45"/>
        <v>村山地域</v>
      </c>
      <c r="E138" s="82">
        <f t="shared" si="46"/>
        <v>46400</v>
      </c>
      <c r="F138" s="83">
        <f t="shared" si="47"/>
        <v>2.4E-2</v>
      </c>
      <c r="G138" s="83">
        <f t="shared" si="48"/>
        <v>2.4282560706401765E-2</v>
      </c>
      <c r="H138" s="81">
        <f t="shared" si="49"/>
        <v>20</v>
      </c>
      <c r="I138" s="81">
        <f t="shared" si="50"/>
        <v>7</v>
      </c>
      <c r="J138" s="81">
        <f>IFERROR(IF(A138="","",VALUE(I138&amp;COUNTIFS($I$1:I138,I138))),"─── ")</f>
        <v>72</v>
      </c>
    </row>
    <row r="139" spans="1:10">
      <c r="A139" s="81" t="s">
        <v>1445</v>
      </c>
      <c r="B139" s="81" t="str">
        <f t="shared" si="43"/>
        <v>東根市</v>
      </c>
      <c r="C139" s="81" t="str">
        <f t="shared" si="44"/>
        <v>商業地</v>
      </c>
      <c r="D139" s="81" t="str">
        <f t="shared" si="45"/>
        <v>村山地域</v>
      </c>
      <c r="E139" s="82">
        <f t="shared" si="46"/>
        <v>51600</v>
      </c>
      <c r="F139" s="83">
        <f t="shared" si="47"/>
        <v>1.6E-2</v>
      </c>
      <c r="G139" s="83">
        <f t="shared" si="48"/>
        <v>1.5748031496062992E-2</v>
      </c>
      <c r="H139" s="81">
        <f t="shared" si="49"/>
        <v>19</v>
      </c>
      <c r="I139" s="81">
        <f t="shared" si="50"/>
        <v>7</v>
      </c>
      <c r="J139" s="81">
        <f>IFERROR(IF(A139="","",VALUE(I139&amp;COUNTIFS($I$1:I139,I139))),"─── ")</f>
        <v>73</v>
      </c>
    </row>
    <row r="140" spans="1:10">
      <c r="A140" s="81" t="s">
        <v>1446</v>
      </c>
      <c r="B140" s="81" t="str">
        <f t="shared" si="43"/>
        <v>東根市</v>
      </c>
      <c r="C140" s="81" t="str">
        <f t="shared" si="44"/>
        <v>商業地</v>
      </c>
      <c r="D140" s="81" t="str">
        <f t="shared" si="45"/>
        <v>村山地域</v>
      </c>
      <c r="E140" s="82">
        <f t="shared" si="46"/>
        <v>67700</v>
      </c>
      <c r="F140" s="83">
        <f t="shared" si="47"/>
        <v>0.01</v>
      </c>
      <c r="G140" s="83">
        <f t="shared" si="48"/>
        <v>1.0447761194029851E-2</v>
      </c>
      <c r="H140" s="81">
        <f t="shared" si="49"/>
        <v>11</v>
      </c>
      <c r="I140" s="81">
        <f t="shared" si="50"/>
        <v>11</v>
      </c>
      <c r="J140" s="81">
        <f>IFERROR(IF(A140="","",VALUE(I140&amp;COUNTIFS($I$1:I140,I140))),"─── ")</f>
        <v>112</v>
      </c>
    </row>
    <row r="141" spans="1:10">
      <c r="A141" s="81" t="s">
        <v>1548</v>
      </c>
      <c r="B141" s="81" t="str">
        <f t="shared" si="43"/>
        <v>尾花沢市</v>
      </c>
      <c r="C141" s="81" t="str">
        <f t="shared" si="44"/>
        <v>住宅地</v>
      </c>
      <c r="D141" s="81" t="str">
        <f t="shared" si="45"/>
        <v>村山地域</v>
      </c>
      <c r="E141" s="82">
        <f t="shared" si="46"/>
        <v>11600</v>
      </c>
      <c r="F141" s="83">
        <f t="shared" si="47"/>
        <v>-8.9999999999999993E-3</v>
      </c>
      <c r="G141" s="83">
        <f t="shared" si="48"/>
        <v>-8.5470085470085479E-3</v>
      </c>
      <c r="H141" s="81">
        <f t="shared" si="49"/>
        <v>93</v>
      </c>
      <c r="I141" s="81">
        <f t="shared" si="50"/>
        <v>108</v>
      </c>
      <c r="J141" s="81">
        <f>IFERROR(IF(A141="","",VALUE(I141&amp;COUNTIFS($I$1:I141,I141))),"─── ")</f>
        <v>1081</v>
      </c>
    </row>
    <row r="142" spans="1:10">
      <c r="A142" s="81" t="s">
        <v>1549</v>
      </c>
      <c r="B142" s="81" t="str">
        <f t="shared" si="43"/>
        <v>尾花沢市</v>
      </c>
      <c r="C142" s="81" t="str">
        <f t="shared" si="44"/>
        <v>住宅地</v>
      </c>
      <c r="D142" s="81" t="str">
        <f t="shared" si="45"/>
        <v>村山地域</v>
      </c>
      <c r="E142" s="82">
        <f t="shared" si="46"/>
        <v>12200</v>
      </c>
      <c r="F142" s="83">
        <f t="shared" si="47"/>
        <v>0</v>
      </c>
      <c r="G142" s="83">
        <f t="shared" si="48"/>
        <v>0</v>
      </c>
      <c r="H142" s="81">
        <f t="shared" si="49"/>
        <v>90</v>
      </c>
      <c r="I142" s="81">
        <f t="shared" si="50"/>
        <v>59</v>
      </c>
      <c r="J142" s="81">
        <f>IFERROR(IF(A142="","",VALUE(I142&amp;COUNTIFS($I$1:I142,I142))),"─── ")</f>
        <v>5922</v>
      </c>
    </row>
    <row r="143" spans="1:10">
      <c r="A143" s="81" t="s">
        <v>1550</v>
      </c>
      <c r="B143" s="81" t="str">
        <f t="shared" si="43"/>
        <v>尾花沢市</v>
      </c>
      <c r="C143" s="81" t="str">
        <f t="shared" si="44"/>
        <v>住宅地</v>
      </c>
      <c r="D143" s="81" t="str">
        <f t="shared" si="45"/>
        <v>村山地域</v>
      </c>
      <c r="E143" s="82">
        <f t="shared" si="46"/>
        <v>10900</v>
      </c>
      <c r="F143" s="83">
        <f t="shared" si="47"/>
        <v>-8.9999999999999993E-3</v>
      </c>
      <c r="G143" s="83">
        <f t="shared" si="48"/>
        <v>-9.0909090909090905E-3</v>
      </c>
      <c r="H143" s="81">
        <f t="shared" si="49"/>
        <v>100</v>
      </c>
      <c r="I143" s="81">
        <f t="shared" si="50"/>
        <v>115</v>
      </c>
      <c r="J143" s="81">
        <f>IFERROR(IF(A143="","",VALUE(I143&amp;COUNTIFS($I$1:I143,I143))),"─── ")</f>
        <v>1152</v>
      </c>
    </row>
    <row r="144" spans="1:10">
      <c r="A144" s="81" t="s">
        <v>1447</v>
      </c>
      <c r="B144" s="81" t="str">
        <f t="shared" si="43"/>
        <v>尾花沢市</v>
      </c>
      <c r="C144" s="81" t="str">
        <f t="shared" si="44"/>
        <v>商業地</v>
      </c>
      <c r="D144" s="81" t="str">
        <f t="shared" si="45"/>
        <v>村山地域</v>
      </c>
      <c r="E144" s="82">
        <f t="shared" si="46"/>
        <v>18500</v>
      </c>
      <c r="F144" s="83">
        <f t="shared" si="47"/>
        <v>-2.1000000000000001E-2</v>
      </c>
      <c r="G144" s="83">
        <f t="shared" si="48"/>
        <v>-2.1164021164021163E-2</v>
      </c>
      <c r="H144" s="81">
        <f t="shared" si="49"/>
        <v>49</v>
      </c>
      <c r="I144" s="81">
        <f t="shared" si="50"/>
        <v>62</v>
      </c>
      <c r="J144" s="81">
        <f>IFERROR(IF(A144="","",VALUE(I144&amp;COUNTIFS($I$1:I144,I144))),"─── ")</f>
        <v>621</v>
      </c>
    </row>
    <row r="145" spans="1:10">
      <c r="A145" s="81" t="s">
        <v>1551</v>
      </c>
      <c r="B145" s="81" t="str">
        <f t="shared" si="43"/>
        <v>南陽市</v>
      </c>
      <c r="C145" s="81" t="str">
        <f t="shared" si="44"/>
        <v>住宅地</v>
      </c>
      <c r="D145" s="81" t="str">
        <f t="shared" si="45"/>
        <v>置賜地域</v>
      </c>
      <c r="E145" s="82">
        <f t="shared" si="46"/>
        <v>16300</v>
      </c>
      <c r="F145" s="83">
        <f t="shared" si="47"/>
        <v>6.0000000000000001E-3</v>
      </c>
      <c r="G145" s="83">
        <f t="shared" si="48"/>
        <v>6.1728395061728392E-3</v>
      </c>
      <c r="H145" s="81">
        <f t="shared" si="49"/>
        <v>82</v>
      </c>
      <c r="I145" s="81">
        <f t="shared" si="50"/>
        <v>42</v>
      </c>
      <c r="J145" s="81">
        <f>IFERROR(IF(A145="","",VALUE(I145&amp;COUNTIFS($I$1:I145,I145))),"─── ")</f>
        <v>422</v>
      </c>
    </row>
    <row r="146" spans="1:10">
      <c r="A146" s="81" t="s">
        <v>1552</v>
      </c>
      <c r="B146" s="81" t="str">
        <f t="shared" si="43"/>
        <v>南陽市</v>
      </c>
      <c r="C146" s="81" t="str">
        <f t="shared" si="44"/>
        <v>住宅地</v>
      </c>
      <c r="D146" s="81" t="str">
        <f t="shared" si="45"/>
        <v>置賜地域</v>
      </c>
      <c r="E146" s="82">
        <f t="shared" si="46"/>
        <v>16700</v>
      </c>
      <c r="F146" s="83">
        <f t="shared" si="47"/>
        <v>-6.0000000000000001E-3</v>
      </c>
      <c r="G146" s="83">
        <f t="shared" si="48"/>
        <v>-5.9523809523809521E-3</v>
      </c>
      <c r="H146" s="81">
        <f t="shared" si="49"/>
        <v>81</v>
      </c>
      <c r="I146" s="81">
        <f t="shared" si="50"/>
        <v>96</v>
      </c>
      <c r="J146" s="81">
        <f>IFERROR(IF(A146="","",VALUE(I146&amp;COUNTIFS($I$1:I146,I146))),"─── ")</f>
        <v>961</v>
      </c>
    </row>
    <row r="147" spans="1:10">
      <c r="A147" s="81" t="s">
        <v>1553</v>
      </c>
      <c r="B147" s="81" t="str">
        <f t="shared" si="43"/>
        <v>南陽市</v>
      </c>
      <c r="C147" s="81" t="str">
        <f t="shared" si="44"/>
        <v>住宅地</v>
      </c>
      <c r="D147" s="81" t="str">
        <f t="shared" si="45"/>
        <v>置賜地域</v>
      </c>
      <c r="E147" s="82">
        <f t="shared" si="46"/>
        <v>29900</v>
      </c>
      <c r="F147" s="83">
        <f t="shared" si="47"/>
        <v>0.01</v>
      </c>
      <c r="G147" s="83">
        <f t="shared" si="48"/>
        <v>1.0135135135135136E-2</v>
      </c>
      <c r="H147" s="81">
        <f t="shared" si="49"/>
        <v>41</v>
      </c>
      <c r="I147" s="81">
        <f t="shared" si="50"/>
        <v>21</v>
      </c>
      <c r="J147" s="81">
        <f>IFERROR(IF(A147="","",VALUE(I147&amp;COUNTIFS($I$1:I147,I147))),"─── ")</f>
        <v>212</v>
      </c>
    </row>
    <row r="148" spans="1:10">
      <c r="A148" s="81" t="s">
        <v>1448</v>
      </c>
      <c r="B148" s="81" t="str">
        <f t="shared" si="43"/>
        <v>南陽市</v>
      </c>
      <c r="C148" s="81" t="str">
        <f t="shared" si="44"/>
        <v>商業地</v>
      </c>
      <c r="D148" s="81" t="str">
        <f t="shared" si="45"/>
        <v>置賜地域</v>
      </c>
      <c r="E148" s="82">
        <f t="shared" si="46"/>
        <v>39600</v>
      </c>
      <c r="F148" s="83">
        <f t="shared" si="47"/>
        <v>0</v>
      </c>
      <c r="G148" s="83">
        <f t="shared" si="48"/>
        <v>0</v>
      </c>
      <c r="H148" s="81">
        <f t="shared" si="49"/>
        <v>29</v>
      </c>
      <c r="I148" s="81">
        <f t="shared" si="50"/>
        <v>27</v>
      </c>
      <c r="J148" s="81">
        <f>IFERROR(IF(A148="","",VALUE(I148&amp;COUNTIFS($I$1:I148,I148))),"─── ")</f>
        <v>2711</v>
      </c>
    </row>
    <row r="149" spans="1:10">
      <c r="A149" s="81" t="s">
        <v>1449</v>
      </c>
      <c r="B149" s="81" t="str">
        <f t="shared" si="43"/>
        <v>南陽市</v>
      </c>
      <c r="C149" s="81" t="str">
        <f t="shared" si="44"/>
        <v>商業地</v>
      </c>
      <c r="D149" s="81" t="str">
        <f t="shared" si="45"/>
        <v>置賜地域</v>
      </c>
      <c r="E149" s="82">
        <f t="shared" si="46"/>
        <v>29900</v>
      </c>
      <c r="F149" s="83">
        <f t="shared" si="47"/>
        <v>0</v>
      </c>
      <c r="G149" s="83">
        <f t="shared" si="48"/>
        <v>0</v>
      </c>
      <c r="H149" s="81">
        <f t="shared" si="49"/>
        <v>38</v>
      </c>
      <c r="I149" s="81">
        <f t="shared" si="50"/>
        <v>27</v>
      </c>
      <c r="J149" s="81">
        <f>IFERROR(IF(A149="","",VALUE(I149&amp;COUNTIFS($I$1:I149,I149))),"─── ")</f>
        <v>2712</v>
      </c>
    </row>
    <row r="150" spans="1:10">
      <c r="A150" s="81" t="s">
        <v>1554</v>
      </c>
      <c r="B150" s="81" t="str">
        <f t="shared" si="43"/>
        <v>山辺町</v>
      </c>
      <c r="C150" s="81" t="str">
        <f t="shared" si="44"/>
        <v>住宅地</v>
      </c>
      <c r="D150" s="81" t="str">
        <f t="shared" si="45"/>
        <v>村山地域</v>
      </c>
      <c r="E150" s="82">
        <f t="shared" si="46"/>
        <v>26500</v>
      </c>
      <c r="F150" s="83">
        <f t="shared" si="47"/>
        <v>0</v>
      </c>
      <c r="G150" s="83">
        <f t="shared" si="48"/>
        <v>0</v>
      </c>
      <c r="H150" s="81">
        <f t="shared" si="49"/>
        <v>53</v>
      </c>
      <c r="I150" s="81">
        <f t="shared" si="50"/>
        <v>59</v>
      </c>
      <c r="J150" s="81">
        <f>IFERROR(IF(A150="","",VALUE(I150&amp;COUNTIFS($I$1:I150,I150))),"─── ")</f>
        <v>5923</v>
      </c>
    </row>
    <row r="151" spans="1:10">
      <c r="A151" s="81" t="s">
        <v>1555</v>
      </c>
      <c r="B151" s="81" t="str">
        <f t="shared" si="43"/>
        <v>山辺町</v>
      </c>
      <c r="C151" s="81" t="str">
        <f t="shared" si="44"/>
        <v>住宅地</v>
      </c>
      <c r="D151" s="81" t="str">
        <f t="shared" si="45"/>
        <v>村山地域</v>
      </c>
      <c r="E151" s="82">
        <f t="shared" si="46"/>
        <v>23500</v>
      </c>
      <c r="F151" s="83">
        <f t="shared" si="47"/>
        <v>4.0000000000000001E-3</v>
      </c>
      <c r="G151" s="83">
        <f t="shared" si="48"/>
        <v>4.2735042735042739E-3</v>
      </c>
      <c r="H151" s="81">
        <f t="shared" si="49"/>
        <v>60</v>
      </c>
      <c r="I151" s="81">
        <f t="shared" si="50"/>
        <v>49</v>
      </c>
      <c r="J151" s="81">
        <f>IFERROR(IF(A151="","",VALUE(I151&amp;COUNTIFS($I$1:I151,I151))),"─── ")</f>
        <v>492</v>
      </c>
    </row>
    <row r="152" spans="1:10">
      <c r="A152" s="81" t="s">
        <v>1556</v>
      </c>
      <c r="B152" s="81" t="str">
        <f t="shared" si="43"/>
        <v>山辺町</v>
      </c>
      <c r="C152" s="81" t="str">
        <f t="shared" si="44"/>
        <v>住宅地</v>
      </c>
      <c r="D152" s="81" t="str">
        <f t="shared" si="45"/>
        <v>村山地域</v>
      </c>
      <c r="E152" s="82">
        <f t="shared" si="46"/>
        <v>11400</v>
      </c>
      <c r="F152" s="83">
        <f t="shared" si="47"/>
        <v>-8.9999999999999993E-3</v>
      </c>
      <c r="G152" s="83">
        <f t="shared" si="48"/>
        <v>-8.6956521739130436E-3</v>
      </c>
      <c r="H152" s="81">
        <f t="shared" si="49"/>
        <v>96</v>
      </c>
      <c r="I152" s="81">
        <f t="shared" si="50"/>
        <v>110</v>
      </c>
      <c r="J152" s="81">
        <f>IFERROR(IF(A152="","",VALUE(I152&amp;COUNTIFS($I$1:I152,I152))),"─── ")</f>
        <v>1101</v>
      </c>
    </row>
    <row r="153" spans="1:10">
      <c r="A153" s="81" t="s">
        <v>1557</v>
      </c>
      <c r="B153" s="81" t="str">
        <f t="shared" si="43"/>
        <v>中山町</v>
      </c>
      <c r="C153" s="81" t="str">
        <f t="shared" si="44"/>
        <v>住宅地</v>
      </c>
      <c r="D153" s="81" t="str">
        <f t="shared" si="45"/>
        <v>村山地域</v>
      </c>
      <c r="E153" s="82">
        <f t="shared" si="46"/>
        <v>23100</v>
      </c>
      <c r="F153" s="83">
        <f t="shared" si="47"/>
        <v>-4.0000000000000001E-3</v>
      </c>
      <c r="G153" s="83">
        <f t="shared" si="48"/>
        <v>-4.3103448275862068E-3</v>
      </c>
      <c r="H153" s="81">
        <f t="shared" si="49"/>
        <v>63</v>
      </c>
      <c r="I153" s="81">
        <f t="shared" si="50"/>
        <v>86</v>
      </c>
      <c r="J153" s="81">
        <f>IFERROR(IF(A153="","",VALUE(I153&amp;COUNTIFS($I$1:I153,I153))),"─── ")</f>
        <v>861</v>
      </c>
    </row>
    <row r="154" spans="1:10">
      <c r="A154" s="81" t="s">
        <v>1558</v>
      </c>
      <c r="B154" s="81" t="str">
        <f t="shared" si="43"/>
        <v>中山町</v>
      </c>
      <c r="C154" s="81" t="str">
        <f t="shared" si="44"/>
        <v>住宅地</v>
      </c>
      <c r="D154" s="81" t="str">
        <f t="shared" si="45"/>
        <v>村山地域</v>
      </c>
      <c r="E154" s="82">
        <f t="shared" si="46"/>
        <v>27300</v>
      </c>
      <c r="F154" s="83">
        <f t="shared" si="47"/>
        <v>4.0000000000000001E-3</v>
      </c>
      <c r="G154" s="83">
        <f t="shared" si="48"/>
        <v>3.6764705882352941E-3</v>
      </c>
      <c r="H154" s="81">
        <f t="shared" si="49"/>
        <v>49</v>
      </c>
      <c r="I154" s="81">
        <f t="shared" si="50"/>
        <v>53</v>
      </c>
      <c r="J154" s="81">
        <f>IFERROR(IF(A154="","",VALUE(I154&amp;COUNTIFS($I$1:I154,I154))),"─── ")</f>
        <v>532</v>
      </c>
    </row>
    <row r="155" spans="1:10">
      <c r="A155" s="81" t="s">
        <v>1559</v>
      </c>
      <c r="B155" s="81" t="str">
        <f t="shared" si="43"/>
        <v>中山町</v>
      </c>
      <c r="C155" s="81" t="str">
        <f t="shared" si="44"/>
        <v>住宅地</v>
      </c>
      <c r="D155" s="81" t="str">
        <f t="shared" si="45"/>
        <v>村山地域</v>
      </c>
      <c r="E155" s="82">
        <f t="shared" si="46"/>
        <v>9140</v>
      </c>
      <c r="F155" s="83">
        <f t="shared" si="47"/>
        <v>-7.0000000000000001E-3</v>
      </c>
      <c r="G155" s="83">
        <f t="shared" si="48"/>
        <v>-6.5217391304347823E-3</v>
      </c>
      <c r="H155" s="81">
        <f t="shared" si="49"/>
        <v>107</v>
      </c>
      <c r="I155" s="81">
        <f t="shared" si="50"/>
        <v>97</v>
      </c>
      <c r="J155" s="81">
        <f>IFERROR(IF(A155="","",VALUE(I155&amp;COUNTIFS($I$1:I155,I155))),"─── ")</f>
        <v>971</v>
      </c>
    </row>
    <row r="156" spans="1:10">
      <c r="A156" s="81" t="s">
        <v>1560</v>
      </c>
      <c r="B156" s="81" t="str">
        <f t="shared" si="43"/>
        <v>河北町</v>
      </c>
      <c r="C156" s="81" t="str">
        <f t="shared" si="44"/>
        <v>住宅地</v>
      </c>
      <c r="D156" s="81" t="str">
        <f t="shared" si="45"/>
        <v>村山地域</v>
      </c>
      <c r="E156" s="82">
        <f t="shared" si="46"/>
        <v>21900</v>
      </c>
      <c r="F156" s="83">
        <f t="shared" si="47"/>
        <v>5.0000000000000001E-3</v>
      </c>
      <c r="G156" s="83">
        <f t="shared" si="48"/>
        <v>4.5871559633027525E-3</v>
      </c>
      <c r="H156" s="81">
        <f t="shared" si="49"/>
        <v>68</v>
      </c>
      <c r="I156" s="81">
        <f t="shared" si="50"/>
        <v>45</v>
      </c>
      <c r="J156" s="81">
        <f>IFERROR(IF(A156="","",VALUE(I156&amp;COUNTIFS($I$1:I156,I156))),"─── ")</f>
        <v>452</v>
      </c>
    </row>
    <row r="157" spans="1:10">
      <c r="A157" s="81" t="s">
        <v>1561</v>
      </c>
      <c r="B157" s="81" t="str">
        <f t="shared" si="43"/>
        <v>河北町</v>
      </c>
      <c r="C157" s="81" t="str">
        <f t="shared" si="44"/>
        <v>住宅地</v>
      </c>
      <c r="D157" s="81" t="str">
        <f t="shared" si="45"/>
        <v>村山地域</v>
      </c>
      <c r="E157" s="82">
        <f t="shared" si="46"/>
        <v>17700</v>
      </c>
      <c r="F157" s="83">
        <f t="shared" si="47"/>
        <v>0</v>
      </c>
      <c r="G157" s="83">
        <f t="shared" si="48"/>
        <v>0</v>
      </c>
      <c r="H157" s="81">
        <f t="shared" si="49"/>
        <v>74</v>
      </c>
      <c r="I157" s="81">
        <f t="shared" si="50"/>
        <v>59</v>
      </c>
      <c r="J157" s="81">
        <f>IFERROR(IF(A157="","",VALUE(I157&amp;COUNTIFS($I$1:I157,I157))),"─── ")</f>
        <v>5924</v>
      </c>
    </row>
    <row r="158" spans="1:10">
      <c r="A158" s="81" t="s">
        <v>1450</v>
      </c>
      <c r="B158" s="81" t="str">
        <f t="shared" si="43"/>
        <v>河北町</v>
      </c>
      <c r="C158" s="81" t="str">
        <f t="shared" si="44"/>
        <v>商業地</v>
      </c>
      <c r="D158" s="81" t="str">
        <f t="shared" si="45"/>
        <v>村山地域</v>
      </c>
      <c r="E158" s="82">
        <f t="shared" si="46"/>
        <v>22000</v>
      </c>
      <c r="F158" s="83">
        <f t="shared" si="47"/>
        <v>-5.0000000000000001E-3</v>
      </c>
      <c r="G158" s="83">
        <f t="shared" si="48"/>
        <v>-4.5248868778280547E-3</v>
      </c>
      <c r="H158" s="81">
        <f t="shared" si="49"/>
        <v>46</v>
      </c>
      <c r="I158" s="81">
        <f t="shared" si="50"/>
        <v>43</v>
      </c>
      <c r="J158" s="81">
        <f>IFERROR(IF(A158="","",VALUE(I158&amp;COUNTIFS($I$1:I158,I158))),"─── ")</f>
        <v>432</v>
      </c>
    </row>
    <row r="159" spans="1:10">
      <c r="A159" s="81" t="s">
        <v>1562</v>
      </c>
      <c r="B159" s="81" t="str">
        <f t="shared" si="43"/>
        <v>西川町</v>
      </c>
      <c r="C159" s="81" t="str">
        <f t="shared" si="44"/>
        <v>住宅地</v>
      </c>
      <c r="D159" s="81" t="str">
        <f t="shared" si="45"/>
        <v>村山地域</v>
      </c>
      <c r="E159" s="82">
        <f t="shared" si="46"/>
        <v>7970</v>
      </c>
      <c r="F159" s="83">
        <f t="shared" si="47"/>
        <v>-5.0000000000000001E-3</v>
      </c>
      <c r="G159" s="83">
        <f t="shared" si="48"/>
        <v>-4.9937578027465668E-3</v>
      </c>
      <c r="H159" s="81">
        <f t="shared" si="49"/>
        <v>112</v>
      </c>
      <c r="I159" s="81">
        <f t="shared" si="50"/>
        <v>89</v>
      </c>
      <c r="J159" s="81">
        <f>IFERROR(IF(A159="","",VALUE(I159&amp;COUNTIFS($I$1:I159,I159))),"─── ")</f>
        <v>891</v>
      </c>
    </row>
    <row r="160" spans="1:10">
      <c r="A160" s="81" t="s">
        <v>1563</v>
      </c>
      <c r="B160" s="81" t="str">
        <f t="shared" si="43"/>
        <v>西川町</v>
      </c>
      <c r="C160" s="81" t="str">
        <f t="shared" si="44"/>
        <v>住宅地</v>
      </c>
      <c r="D160" s="81" t="str">
        <f t="shared" si="45"/>
        <v>村山地域</v>
      </c>
      <c r="E160" s="82">
        <f t="shared" si="46"/>
        <v>2630</v>
      </c>
      <c r="F160" s="83">
        <f t="shared" si="47"/>
        <v>-1.0999999999999999E-2</v>
      </c>
      <c r="G160" s="83">
        <f t="shared" si="48"/>
        <v>-1.1278195488721804E-2</v>
      </c>
      <c r="H160" s="81">
        <f t="shared" si="49"/>
        <v>124</v>
      </c>
      <c r="I160" s="81">
        <f t="shared" si="50"/>
        <v>124</v>
      </c>
      <c r="J160" s="81">
        <f>IFERROR(IF(A160="","",VALUE(I160&amp;COUNTIFS($I$1:I160,I160))),"─── ")</f>
        <v>1241</v>
      </c>
    </row>
    <row r="161" spans="1:10">
      <c r="A161" s="81" t="s">
        <v>1451</v>
      </c>
      <c r="B161" s="81" t="str">
        <f t="shared" si="43"/>
        <v>西川町</v>
      </c>
      <c r="C161" s="81" t="str">
        <f t="shared" si="44"/>
        <v>商業地</v>
      </c>
      <c r="D161" s="81" t="str">
        <f t="shared" si="45"/>
        <v>村山地域</v>
      </c>
      <c r="E161" s="82">
        <f t="shared" si="46"/>
        <v>7750</v>
      </c>
      <c r="F161" s="83">
        <f t="shared" si="47"/>
        <v>-1.0999999999999999E-2</v>
      </c>
      <c r="G161" s="83">
        <f t="shared" si="48"/>
        <v>-1.1479591836734694E-2</v>
      </c>
      <c r="H161" s="81">
        <f t="shared" si="49"/>
        <v>62</v>
      </c>
      <c r="I161" s="81">
        <f t="shared" si="50"/>
        <v>57</v>
      </c>
      <c r="J161" s="81">
        <f>IFERROR(IF(A161="","",VALUE(I161&amp;COUNTIFS($I$1:I161,I161))),"─── ")</f>
        <v>572</v>
      </c>
    </row>
    <row r="162" spans="1:10">
      <c r="A162" s="81" t="s">
        <v>1564</v>
      </c>
      <c r="B162" s="81" t="str">
        <f t="shared" ref="B162:B193" si="51">IFERROR(VLOOKUP(VLOOKUP(A162,kanji002前年データ,3,FALSE),市町村,2,FALSE),"隔年調査地点")</f>
        <v>朝日町</v>
      </c>
      <c r="C162" s="81" t="str">
        <f t="shared" ref="C162:C193" si="52">IFERROR(IF(B162="隔年調査地点",VLOOKUP(VLOOKUP(A162,kanji002データ,5,FALSE),用途,3,FALSE),VLOOKUP(VLOOKUP(A162,kanji002前年データ,5,FALSE),前年用途,2,FALSE)),"")</f>
        <v>住宅地</v>
      </c>
      <c r="D162" s="81" t="str">
        <f t="shared" ref="D162:D193" si="53">IFERROR(VLOOKUP(VLOOKUP(A162,kanji002前年データ,3,FALSE),市町村,3,FALSE),"")</f>
        <v>村山地域</v>
      </c>
      <c r="E162" s="82">
        <f t="shared" ref="E162:E193" si="54">IFERROR(IF(A162="","",IF(OR(A162="",VLOOKUP(A162,kanji002前年データ,26,FALSE)=0,VLOOKUP(A162,kanji002前年データ,26,FALSE)=""),"─── ",VLOOKUP(A162,kanji002前年データ,26,FALSE))),"─── ")</f>
        <v>9150</v>
      </c>
      <c r="F162" s="83">
        <f t="shared" ref="F162:F193" si="55">IFERROR(IF(A162="","",IF(OR(VLOOKUP(A162,kanji002前年データ,31,FALSE)=0,VLOOKUP(A162,kanji002前年データ,31,FALSE)=""),"─── ",ROUND((VLOOKUP(A162,kanji002前年データ,26,FALSE)-VLOOKUP(A162,kanji002前年データ,31,FALSE))/VLOOKUP(A162,kanji002前年データ,31,FALSE),3))),"─── ")</f>
        <v>-1.0999999999999999E-2</v>
      </c>
      <c r="G162" s="83">
        <f t="shared" ref="G162:G193" si="56">IFERROR(IF(A162="","",IF(OR(VLOOKUP(A162,kanji002前年データ,31,FALSE)=0,VLOOKUP(A162,kanji002前年データ,31,FALSE)=""),"─── ",(VLOOKUP(A162,kanji002前年データ,26,FALSE)-VLOOKUP(A162,kanji002前年データ,31,FALSE))/VLOOKUP(A162,kanji002前年データ,31,FALSE))),"─── ")</f>
        <v>-1.0810810810810811E-2</v>
      </c>
      <c r="H162" s="81">
        <f t="shared" ref="H162:H193" si="57">IF(A162="","",IF(E162="─── ","─── ",COUNTIFS(前年用途区分,C162,前年価格,"&gt;"&amp;E162)+1))</f>
        <v>106</v>
      </c>
      <c r="I162" s="81">
        <f t="shared" ref="I162:I193" si="58">IF(A162="","",IF(G162="─── ","─── ",COUNTIFS(前年用途区分,C162,前年変動率四捨五入無,"&gt;"&amp;G162)+1))</f>
        <v>123</v>
      </c>
      <c r="J162" s="81">
        <f>IFERROR(IF(A162="","",VALUE(I162&amp;COUNTIFS($I$1:I162,I162))),"─── ")</f>
        <v>1231</v>
      </c>
    </row>
    <row r="163" spans="1:10">
      <c r="A163" s="81" t="s">
        <v>1565</v>
      </c>
      <c r="B163" s="81" t="str">
        <f t="shared" si="51"/>
        <v>朝日町</v>
      </c>
      <c r="C163" s="81" t="str">
        <f t="shared" si="52"/>
        <v>住宅地</v>
      </c>
      <c r="D163" s="81" t="str">
        <f t="shared" si="53"/>
        <v>村山地域</v>
      </c>
      <c r="E163" s="82">
        <f t="shared" si="54"/>
        <v>7580</v>
      </c>
      <c r="F163" s="83">
        <f t="shared" si="55"/>
        <v>-5.0000000000000001E-3</v>
      </c>
      <c r="G163" s="83">
        <f t="shared" si="56"/>
        <v>-5.2493438320209973E-3</v>
      </c>
      <c r="H163" s="81">
        <f t="shared" si="57"/>
        <v>113</v>
      </c>
      <c r="I163" s="81">
        <f t="shared" si="58"/>
        <v>90</v>
      </c>
      <c r="J163" s="81">
        <f>IFERROR(IF(A163="","",VALUE(I163&amp;COUNTIFS($I$1:I163,I163))),"─── ")</f>
        <v>901</v>
      </c>
    </row>
    <row r="164" spans="1:10">
      <c r="A164" s="81" t="s">
        <v>1452</v>
      </c>
      <c r="B164" s="81" t="str">
        <f t="shared" si="51"/>
        <v>朝日町</v>
      </c>
      <c r="C164" s="81" t="str">
        <f t="shared" si="52"/>
        <v>商業地</v>
      </c>
      <c r="D164" s="81" t="str">
        <f t="shared" si="53"/>
        <v>村山地域</v>
      </c>
      <c r="E164" s="82">
        <f t="shared" si="54"/>
        <v>10400</v>
      </c>
      <c r="F164" s="83">
        <f t="shared" si="55"/>
        <v>-0.01</v>
      </c>
      <c r="G164" s="83">
        <f t="shared" si="56"/>
        <v>-9.5238095238095247E-3</v>
      </c>
      <c r="H164" s="81">
        <f t="shared" si="57"/>
        <v>61</v>
      </c>
      <c r="I164" s="81">
        <f t="shared" si="58"/>
        <v>52</v>
      </c>
      <c r="J164" s="81">
        <f>IFERROR(IF(A164="","",VALUE(I164&amp;COUNTIFS($I$1:I164,I164))),"─── ")</f>
        <v>522</v>
      </c>
    </row>
    <row r="165" spans="1:10">
      <c r="A165" s="81" t="s">
        <v>1566</v>
      </c>
      <c r="B165" s="81" t="str">
        <f t="shared" si="51"/>
        <v>大江町</v>
      </c>
      <c r="C165" s="81" t="str">
        <f t="shared" si="52"/>
        <v>住宅地</v>
      </c>
      <c r="D165" s="81" t="str">
        <f t="shared" si="53"/>
        <v>村山地域</v>
      </c>
      <c r="E165" s="82">
        <f t="shared" si="54"/>
        <v>13400</v>
      </c>
      <c r="F165" s="83">
        <f t="shared" si="55"/>
        <v>-7.0000000000000001E-3</v>
      </c>
      <c r="G165" s="83">
        <f t="shared" si="56"/>
        <v>-7.4074074074074077E-3</v>
      </c>
      <c r="H165" s="81">
        <f t="shared" si="57"/>
        <v>88</v>
      </c>
      <c r="I165" s="81">
        <f t="shared" si="58"/>
        <v>101</v>
      </c>
      <c r="J165" s="81">
        <f>IFERROR(IF(A165="","",VALUE(I165&amp;COUNTIFS($I$1:I165,I165))),"─── ")</f>
        <v>1011</v>
      </c>
    </row>
    <row r="166" spans="1:10">
      <c r="A166" s="81" t="s">
        <v>1567</v>
      </c>
      <c r="B166" s="81" t="str">
        <f t="shared" si="51"/>
        <v>大江町</v>
      </c>
      <c r="C166" s="81" t="str">
        <f t="shared" si="52"/>
        <v>住宅地</v>
      </c>
      <c r="D166" s="81" t="str">
        <f t="shared" si="53"/>
        <v>村山地域</v>
      </c>
      <c r="E166" s="82">
        <f t="shared" si="54"/>
        <v>10500</v>
      </c>
      <c r="F166" s="83">
        <f t="shared" si="55"/>
        <v>-8.9999999999999993E-3</v>
      </c>
      <c r="G166" s="83">
        <f t="shared" si="56"/>
        <v>-9.433962264150943E-3</v>
      </c>
      <c r="H166" s="81">
        <f t="shared" si="57"/>
        <v>102</v>
      </c>
      <c r="I166" s="81">
        <f t="shared" si="58"/>
        <v>117</v>
      </c>
      <c r="J166" s="81">
        <f>IFERROR(IF(A166="","",VALUE(I166&amp;COUNTIFS($I$1:I166,I166))),"─── ")</f>
        <v>1171</v>
      </c>
    </row>
    <row r="167" spans="1:10">
      <c r="A167" s="81" t="s">
        <v>1453</v>
      </c>
      <c r="B167" s="81" t="str">
        <f t="shared" si="51"/>
        <v>大江町</v>
      </c>
      <c r="C167" s="81" t="str">
        <f t="shared" si="52"/>
        <v>商業地</v>
      </c>
      <c r="D167" s="81" t="str">
        <f t="shared" si="53"/>
        <v>村山地域</v>
      </c>
      <c r="E167" s="82">
        <f t="shared" si="54"/>
        <v>18400</v>
      </c>
      <c r="F167" s="83">
        <f t="shared" si="55"/>
        <v>-1.0999999999999999E-2</v>
      </c>
      <c r="G167" s="83">
        <f t="shared" si="56"/>
        <v>-1.0752688172043012E-2</v>
      </c>
      <c r="H167" s="81">
        <f t="shared" si="57"/>
        <v>50</v>
      </c>
      <c r="I167" s="81">
        <f t="shared" si="58"/>
        <v>55</v>
      </c>
      <c r="J167" s="81">
        <f>IFERROR(IF(A167="","",VALUE(I167&amp;COUNTIFS($I$1:I167,I167))),"─── ")</f>
        <v>552</v>
      </c>
    </row>
    <row r="168" spans="1:10">
      <c r="A168" s="81" t="s">
        <v>1568</v>
      </c>
      <c r="B168" s="81" t="str">
        <f t="shared" si="51"/>
        <v>大石田町</v>
      </c>
      <c r="C168" s="81" t="str">
        <f t="shared" si="52"/>
        <v>住宅地</v>
      </c>
      <c r="D168" s="81" t="str">
        <f t="shared" si="53"/>
        <v>村山地域</v>
      </c>
      <c r="E168" s="82">
        <f t="shared" si="54"/>
        <v>11000</v>
      </c>
      <c r="F168" s="83">
        <f t="shared" si="55"/>
        <v>-8.9999999999999993E-3</v>
      </c>
      <c r="G168" s="83">
        <f t="shared" si="56"/>
        <v>-9.0090090090090089E-3</v>
      </c>
      <c r="H168" s="81">
        <f t="shared" si="57"/>
        <v>99</v>
      </c>
      <c r="I168" s="81">
        <f t="shared" si="58"/>
        <v>113</v>
      </c>
      <c r="J168" s="81">
        <f>IFERROR(IF(A168="","",VALUE(I168&amp;COUNTIFS($I$1:I168,I168))),"─── ")</f>
        <v>1132</v>
      </c>
    </row>
    <row r="169" spans="1:10">
      <c r="A169" s="81" t="s">
        <v>1569</v>
      </c>
      <c r="B169" s="81" t="str">
        <f t="shared" si="51"/>
        <v>大石田町</v>
      </c>
      <c r="C169" s="81" t="str">
        <f t="shared" si="52"/>
        <v>住宅地</v>
      </c>
      <c r="D169" s="81" t="str">
        <f t="shared" si="53"/>
        <v>村山地域</v>
      </c>
      <c r="E169" s="82">
        <f t="shared" si="54"/>
        <v>11100</v>
      </c>
      <c r="F169" s="83">
        <f t="shared" si="55"/>
        <v>-8.9999999999999993E-3</v>
      </c>
      <c r="G169" s="83">
        <f t="shared" si="56"/>
        <v>-8.9285714285714281E-3</v>
      </c>
      <c r="H169" s="81">
        <f t="shared" si="57"/>
        <v>98</v>
      </c>
      <c r="I169" s="81">
        <f t="shared" si="58"/>
        <v>112</v>
      </c>
      <c r="J169" s="81">
        <f>IFERROR(IF(A169="","",VALUE(I169&amp;COUNTIFS($I$1:I169,I169))),"─── ")</f>
        <v>1121</v>
      </c>
    </row>
    <row r="170" spans="1:10">
      <c r="A170" s="81" t="s">
        <v>1454</v>
      </c>
      <c r="B170" s="81" t="str">
        <f t="shared" si="51"/>
        <v>大石田町</v>
      </c>
      <c r="C170" s="81" t="str">
        <f t="shared" si="52"/>
        <v>商業地</v>
      </c>
      <c r="D170" s="81" t="str">
        <f t="shared" si="53"/>
        <v>村山地域</v>
      </c>
      <c r="E170" s="82">
        <f t="shared" si="54"/>
        <v>14500</v>
      </c>
      <c r="F170" s="83">
        <f t="shared" si="55"/>
        <v>-7.0000000000000001E-3</v>
      </c>
      <c r="G170" s="83">
        <f t="shared" si="56"/>
        <v>-6.8493150684931503E-3</v>
      </c>
      <c r="H170" s="81">
        <f t="shared" si="57"/>
        <v>57</v>
      </c>
      <c r="I170" s="81">
        <f t="shared" si="58"/>
        <v>48</v>
      </c>
      <c r="J170" s="81">
        <f>IFERROR(IF(A170="","",VALUE(I170&amp;COUNTIFS($I$1:I170,I170))),"─── ")</f>
        <v>482</v>
      </c>
    </row>
    <row r="171" spans="1:10">
      <c r="A171" s="81" t="s">
        <v>1570</v>
      </c>
      <c r="B171" s="81" t="str">
        <f t="shared" si="51"/>
        <v>金山町</v>
      </c>
      <c r="C171" s="81" t="str">
        <f t="shared" si="52"/>
        <v>住宅地</v>
      </c>
      <c r="D171" s="81" t="str">
        <f t="shared" si="53"/>
        <v>最上地域</v>
      </c>
      <c r="E171" s="82">
        <f t="shared" si="54"/>
        <v>5350</v>
      </c>
      <c r="F171" s="83">
        <f t="shared" si="55"/>
        <v>-7.0000000000000001E-3</v>
      </c>
      <c r="G171" s="83">
        <f t="shared" si="56"/>
        <v>-7.4211502782931356E-3</v>
      </c>
      <c r="H171" s="81">
        <f t="shared" si="57"/>
        <v>122</v>
      </c>
      <c r="I171" s="81">
        <f t="shared" si="58"/>
        <v>103</v>
      </c>
      <c r="J171" s="81">
        <f>IFERROR(IF(A171="","",VALUE(I171&amp;COUNTIFS($I$1:I171,I171))),"─── ")</f>
        <v>1031</v>
      </c>
    </row>
    <row r="172" spans="1:10">
      <c r="A172" s="81" t="s">
        <v>1571</v>
      </c>
      <c r="B172" s="81" t="str">
        <f t="shared" si="51"/>
        <v>金山町</v>
      </c>
      <c r="C172" s="81" t="str">
        <f t="shared" si="52"/>
        <v>住宅地</v>
      </c>
      <c r="D172" s="81" t="str">
        <f t="shared" si="53"/>
        <v>最上地域</v>
      </c>
      <c r="E172" s="82">
        <f t="shared" si="54"/>
        <v>5890</v>
      </c>
      <c r="F172" s="83">
        <f t="shared" si="55"/>
        <v>-8.0000000000000002E-3</v>
      </c>
      <c r="G172" s="83">
        <f t="shared" si="56"/>
        <v>-8.4175084175084174E-3</v>
      </c>
      <c r="H172" s="81">
        <f t="shared" si="57"/>
        <v>120</v>
      </c>
      <c r="I172" s="81">
        <f t="shared" si="58"/>
        <v>106</v>
      </c>
      <c r="J172" s="81">
        <f>IFERROR(IF(A172="","",VALUE(I172&amp;COUNTIFS($I$1:I172,I172))),"─── ")</f>
        <v>1061</v>
      </c>
    </row>
    <row r="173" spans="1:10">
      <c r="A173" s="81" t="s">
        <v>1455</v>
      </c>
      <c r="B173" s="81" t="str">
        <f t="shared" si="51"/>
        <v>金山町</v>
      </c>
      <c r="C173" s="81" t="str">
        <f t="shared" si="52"/>
        <v>商業地</v>
      </c>
      <c r="D173" s="81" t="str">
        <f t="shared" si="53"/>
        <v>最上地域</v>
      </c>
      <c r="E173" s="82">
        <f t="shared" si="54"/>
        <v>13000</v>
      </c>
      <c r="F173" s="83">
        <f t="shared" si="55"/>
        <v>-1.4999999999999999E-2</v>
      </c>
      <c r="G173" s="83">
        <f t="shared" si="56"/>
        <v>-1.5151515151515152E-2</v>
      </c>
      <c r="H173" s="81">
        <f t="shared" si="57"/>
        <v>59</v>
      </c>
      <c r="I173" s="81">
        <f t="shared" si="58"/>
        <v>60</v>
      </c>
      <c r="J173" s="81">
        <f>IFERROR(IF(A173="","",VALUE(I173&amp;COUNTIFS($I$1:I173,I173))),"─── ")</f>
        <v>601</v>
      </c>
    </row>
    <row r="174" spans="1:10">
      <c r="A174" s="81" t="s">
        <v>1572</v>
      </c>
      <c r="B174" s="81" t="str">
        <f t="shared" si="51"/>
        <v>最上町</v>
      </c>
      <c r="C174" s="81" t="str">
        <f t="shared" si="52"/>
        <v>住宅地</v>
      </c>
      <c r="D174" s="81" t="str">
        <f t="shared" si="53"/>
        <v>最上地域</v>
      </c>
      <c r="E174" s="82">
        <f t="shared" si="54"/>
        <v>8490</v>
      </c>
      <c r="F174" s="83">
        <f t="shared" si="55"/>
        <v>-6.0000000000000001E-3</v>
      </c>
      <c r="G174" s="83">
        <f t="shared" si="56"/>
        <v>-5.8548009367681503E-3</v>
      </c>
      <c r="H174" s="81">
        <f t="shared" si="57"/>
        <v>108</v>
      </c>
      <c r="I174" s="81">
        <f t="shared" si="58"/>
        <v>95</v>
      </c>
      <c r="J174" s="81">
        <f>IFERROR(IF(A174="","",VALUE(I174&amp;COUNTIFS($I$1:I174,I174))),"─── ")</f>
        <v>951</v>
      </c>
    </row>
    <row r="175" spans="1:10">
      <c r="A175" s="81" t="s">
        <v>1573</v>
      </c>
      <c r="B175" s="81" t="str">
        <f t="shared" si="51"/>
        <v>最上町</v>
      </c>
      <c r="C175" s="81" t="str">
        <f t="shared" si="52"/>
        <v>住宅地</v>
      </c>
      <c r="D175" s="81" t="str">
        <f t="shared" si="53"/>
        <v>最上地域</v>
      </c>
      <c r="E175" s="82">
        <f t="shared" si="54"/>
        <v>7240</v>
      </c>
      <c r="F175" s="83">
        <f t="shared" si="55"/>
        <v>-8.0000000000000002E-3</v>
      </c>
      <c r="G175" s="83">
        <f t="shared" si="56"/>
        <v>-8.21917808219178E-3</v>
      </c>
      <c r="H175" s="81">
        <f t="shared" si="57"/>
        <v>114</v>
      </c>
      <c r="I175" s="81">
        <f t="shared" si="58"/>
        <v>105</v>
      </c>
      <c r="J175" s="81">
        <f>IFERROR(IF(A175="","",VALUE(I175&amp;COUNTIFS($I$1:I175,I175))),"─── ")</f>
        <v>1051</v>
      </c>
    </row>
    <row r="176" spans="1:10">
      <c r="A176" s="81" t="s">
        <v>1456</v>
      </c>
      <c r="B176" s="81" t="str">
        <f t="shared" si="51"/>
        <v>最上町</v>
      </c>
      <c r="C176" s="81" t="str">
        <f t="shared" si="52"/>
        <v>商業地</v>
      </c>
      <c r="D176" s="81" t="str">
        <f t="shared" si="53"/>
        <v>最上地域</v>
      </c>
      <c r="E176" s="82">
        <f t="shared" si="54"/>
        <v>14900</v>
      </c>
      <c r="F176" s="83">
        <f t="shared" si="55"/>
        <v>-7.0000000000000001E-3</v>
      </c>
      <c r="G176" s="83">
        <f t="shared" si="56"/>
        <v>-6.6666666666666671E-3</v>
      </c>
      <c r="H176" s="81">
        <f t="shared" si="57"/>
        <v>56</v>
      </c>
      <c r="I176" s="81">
        <f t="shared" si="58"/>
        <v>47</v>
      </c>
      <c r="J176" s="81">
        <f>IFERROR(IF(A176="","",VALUE(I176&amp;COUNTIFS($I$1:I176,I176))),"─── ")</f>
        <v>472</v>
      </c>
    </row>
    <row r="177" spans="1:10">
      <c r="A177" s="81" t="s">
        <v>1574</v>
      </c>
      <c r="B177" s="81" t="str">
        <f t="shared" si="51"/>
        <v>真室川町</v>
      </c>
      <c r="C177" s="81" t="str">
        <f t="shared" si="52"/>
        <v>住宅地</v>
      </c>
      <c r="D177" s="81" t="str">
        <f t="shared" si="53"/>
        <v>最上地域</v>
      </c>
      <c r="E177" s="82">
        <f t="shared" si="54"/>
        <v>6990</v>
      </c>
      <c r="F177" s="83">
        <f t="shared" si="55"/>
        <v>-8.9999999999999993E-3</v>
      </c>
      <c r="G177" s="83">
        <f t="shared" si="56"/>
        <v>-8.5106382978723406E-3</v>
      </c>
      <c r="H177" s="81">
        <f t="shared" si="57"/>
        <v>117</v>
      </c>
      <c r="I177" s="81">
        <f t="shared" si="58"/>
        <v>107</v>
      </c>
      <c r="J177" s="81">
        <f>IFERROR(IF(A177="","",VALUE(I177&amp;COUNTIFS($I$1:I177,I177))),"─── ")</f>
        <v>1071</v>
      </c>
    </row>
    <row r="178" spans="1:10">
      <c r="A178" s="81" t="s">
        <v>1575</v>
      </c>
      <c r="B178" s="81" t="str">
        <f t="shared" si="51"/>
        <v>真室川町</v>
      </c>
      <c r="C178" s="81" t="str">
        <f t="shared" si="52"/>
        <v>住宅地</v>
      </c>
      <c r="D178" s="81" t="str">
        <f t="shared" si="53"/>
        <v>最上地域</v>
      </c>
      <c r="E178" s="82">
        <f t="shared" si="54"/>
        <v>5970</v>
      </c>
      <c r="F178" s="83">
        <f t="shared" si="55"/>
        <v>-0.01</v>
      </c>
      <c r="G178" s="83">
        <f t="shared" si="56"/>
        <v>-9.9502487562189053E-3</v>
      </c>
      <c r="H178" s="81">
        <f t="shared" si="57"/>
        <v>119</v>
      </c>
      <c r="I178" s="81">
        <f t="shared" si="58"/>
        <v>121</v>
      </c>
      <c r="J178" s="81">
        <f>IFERROR(IF(A178="","",VALUE(I178&amp;COUNTIFS($I$1:I178,I178))),"─── ")</f>
        <v>1211</v>
      </c>
    </row>
    <row r="179" spans="1:10">
      <c r="A179" s="81" t="s">
        <v>1457</v>
      </c>
      <c r="B179" s="81" t="str">
        <f t="shared" si="51"/>
        <v>真室川町</v>
      </c>
      <c r="C179" s="81" t="str">
        <f t="shared" si="52"/>
        <v>商業地</v>
      </c>
      <c r="D179" s="81" t="str">
        <f t="shared" si="53"/>
        <v>最上地域</v>
      </c>
      <c r="E179" s="82">
        <f t="shared" si="54"/>
        <v>12400</v>
      </c>
      <c r="F179" s="83">
        <f t="shared" si="55"/>
        <v>-8.0000000000000002E-3</v>
      </c>
      <c r="G179" s="83">
        <f t="shared" si="56"/>
        <v>-8.0000000000000002E-3</v>
      </c>
      <c r="H179" s="81">
        <f t="shared" si="57"/>
        <v>60</v>
      </c>
      <c r="I179" s="81">
        <f t="shared" si="58"/>
        <v>49</v>
      </c>
      <c r="J179" s="81">
        <f>IFERROR(IF(A179="","",VALUE(I179&amp;COUNTIFS($I$1:I179,I179))),"─── ")</f>
        <v>493</v>
      </c>
    </row>
    <row r="180" spans="1:10">
      <c r="A180" s="81" t="s">
        <v>1576</v>
      </c>
      <c r="B180" s="81" t="str">
        <f t="shared" si="51"/>
        <v>高畠町</v>
      </c>
      <c r="C180" s="81" t="str">
        <f t="shared" si="52"/>
        <v>住宅地</v>
      </c>
      <c r="D180" s="81" t="str">
        <f t="shared" si="53"/>
        <v>置賜地域</v>
      </c>
      <c r="E180" s="82">
        <f t="shared" si="54"/>
        <v>9400</v>
      </c>
      <c r="F180" s="83">
        <f t="shared" si="55"/>
        <v>-5.0000000000000001E-3</v>
      </c>
      <c r="G180" s="83">
        <f t="shared" si="56"/>
        <v>-5.2910052910052907E-3</v>
      </c>
      <c r="H180" s="81">
        <f t="shared" si="57"/>
        <v>104</v>
      </c>
      <c r="I180" s="81">
        <f t="shared" si="58"/>
        <v>91</v>
      </c>
      <c r="J180" s="81">
        <f>IFERROR(IF(A180="","",VALUE(I180&amp;COUNTIFS($I$1:I180,I180))),"─── ")</f>
        <v>911</v>
      </c>
    </row>
    <row r="181" spans="1:10">
      <c r="A181" s="81" t="s">
        <v>1577</v>
      </c>
      <c r="B181" s="81" t="str">
        <f t="shared" si="51"/>
        <v>高畠町</v>
      </c>
      <c r="C181" s="81" t="str">
        <f t="shared" si="52"/>
        <v>住宅地</v>
      </c>
      <c r="D181" s="81" t="str">
        <f t="shared" si="53"/>
        <v>置賜地域</v>
      </c>
      <c r="E181" s="82">
        <f t="shared" si="54"/>
        <v>21700</v>
      </c>
      <c r="F181" s="83">
        <f t="shared" si="55"/>
        <v>5.0000000000000001E-3</v>
      </c>
      <c r="G181" s="83">
        <f t="shared" si="56"/>
        <v>4.6296296296296294E-3</v>
      </c>
      <c r="H181" s="81">
        <f t="shared" si="57"/>
        <v>69</v>
      </c>
      <c r="I181" s="81">
        <f t="shared" si="58"/>
        <v>44</v>
      </c>
      <c r="J181" s="81">
        <f>IFERROR(IF(A181="","",VALUE(I181&amp;COUNTIFS($I$1:I181,I181))),"─── ")</f>
        <v>441</v>
      </c>
    </row>
    <row r="182" spans="1:10">
      <c r="A182" s="81" t="s">
        <v>1458</v>
      </c>
      <c r="B182" s="81" t="str">
        <f t="shared" si="51"/>
        <v>高畠町</v>
      </c>
      <c r="C182" s="81" t="str">
        <f t="shared" si="52"/>
        <v>商業地</v>
      </c>
      <c r="D182" s="81" t="str">
        <f t="shared" si="53"/>
        <v>置賜地域</v>
      </c>
      <c r="E182" s="82">
        <f t="shared" si="54"/>
        <v>23800</v>
      </c>
      <c r="F182" s="83">
        <f t="shared" si="55"/>
        <v>-8.0000000000000002E-3</v>
      </c>
      <c r="G182" s="83">
        <f t="shared" si="56"/>
        <v>-8.3333333333333332E-3</v>
      </c>
      <c r="H182" s="81">
        <f t="shared" si="57"/>
        <v>45</v>
      </c>
      <c r="I182" s="81">
        <f t="shared" si="58"/>
        <v>50</v>
      </c>
      <c r="J182" s="81">
        <f>IFERROR(IF(A182="","",VALUE(I182&amp;COUNTIFS($I$1:I182,I182))),"─── ")</f>
        <v>501</v>
      </c>
    </row>
    <row r="183" spans="1:10">
      <c r="A183" s="81" t="s">
        <v>1578</v>
      </c>
      <c r="B183" s="81" t="str">
        <f t="shared" si="51"/>
        <v>川西町</v>
      </c>
      <c r="C183" s="81" t="str">
        <f t="shared" si="52"/>
        <v>住宅地</v>
      </c>
      <c r="D183" s="81" t="str">
        <f t="shared" si="53"/>
        <v>置賜地域</v>
      </c>
      <c r="E183" s="82">
        <f t="shared" si="54"/>
        <v>11300</v>
      </c>
      <c r="F183" s="83">
        <f t="shared" si="55"/>
        <v>-8.9999999999999993E-3</v>
      </c>
      <c r="G183" s="83">
        <f t="shared" si="56"/>
        <v>-8.771929824561403E-3</v>
      </c>
      <c r="H183" s="81">
        <f t="shared" si="57"/>
        <v>97</v>
      </c>
      <c r="I183" s="81">
        <f t="shared" si="58"/>
        <v>111</v>
      </c>
      <c r="J183" s="81">
        <f>IFERROR(IF(A183="","",VALUE(I183&amp;COUNTIFS($I$1:I183,I183))),"─── ")</f>
        <v>1111</v>
      </c>
    </row>
    <row r="184" spans="1:10">
      <c r="A184" s="81" t="s">
        <v>1579</v>
      </c>
      <c r="B184" s="81" t="str">
        <f t="shared" si="51"/>
        <v>川西町</v>
      </c>
      <c r="C184" s="81" t="str">
        <f t="shared" si="52"/>
        <v>住宅地</v>
      </c>
      <c r="D184" s="81" t="str">
        <f t="shared" si="53"/>
        <v>置賜地域</v>
      </c>
      <c r="E184" s="82">
        <f t="shared" si="54"/>
        <v>9330</v>
      </c>
      <c r="F184" s="83">
        <f t="shared" si="55"/>
        <v>-0.01</v>
      </c>
      <c r="G184" s="83">
        <f t="shared" si="56"/>
        <v>-9.5541401273885346E-3</v>
      </c>
      <c r="H184" s="81">
        <f t="shared" si="57"/>
        <v>105</v>
      </c>
      <c r="I184" s="81">
        <f t="shared" si="58"/>
        <v>119</v>
      </c>
      <c r="J184" s="81">
        <f>IFERROR(IF(A184="","",VALUE(I184&amp;COUNTIFS($I$1:I184,I184))),"─── ")</f>
        <v>1191</v>
      </c>
    </row>
    <row r="185" spans="1:10">
      <c r="A185" s="81" t="s">
        <v>1459</v>
      </c>
      <c r="B185" s="81" t="str">
        <f t="shared" si="51"/>
        <v>川西町</v>
      </c>
      <c r="C185" s="81" t="str">
        <f t="shared" si="52"/>
        <v>商業地</v>
      </c>
      <c r="D185" s="81" t="str">
        <f t="shared" si="53"/>
        <v>置賜地域</v>
      </c>
      <c r="E185" s="82">
        <f t="shared" si="54"/>
        <v>16500</v>
      </c>
      <c r="F185" s="83">
        <f t="shared" si="55"/>
        <v>-1.2E-2</v>
      </c>
      <c r="G185" s="83">
        <f t="shared" si="56"/>
        <v>-1.1976047904191617E-2</v>
      </c>
      <c r="H185" s="81">
        <f t="shared" si="57"/>
        <v>54</v>
      </c>
      <c r="I185" s="81">
        <f t="shared" si="58"/>
        <v>59</v>
      </c>
      <c r="J185" s="81">
        <f>IFERROR(IF(A185="","",VALUE(I185&amp;COUNTIFS($I$1:I185,I185))),"─── ")</f>
        <v>5925</v>
      </c>
    </row>
    <row r="186" spans="1:10">
      <c r="A186" s="81" t="s">
        <v>1580</v>
      </c>
      <c r="B186" s="81" t="str">
        <f t="shared" si="51"/>
        <v>小国町</v>
      </c>
      <c r="C186" s="81" t="str">
        <f t="shared" si="52"/>
        <v>住宅地</v>
      </c>
      <c r="D186" s="81" t="str">
        <f t="shared" si="53"/>
        <v>置賜地域</v>
      </c>
      <c r="E186" s="82">
        <f t="shared" si="54"/>
        <v>12200</v>
      </c>
      <c r="F186" s="83">
        <f t="shared" si="55"/>
        <v>-8.0000000000000002E-3</v>
      </c>
      <c r="G186" s="83">
        <f t="shared" si="56"/>
        <v>-8.130081300813009E-3</v>
      </c>
      <c r="H186" s="81">
        <f t="shared" si="57"/>
        <v>90</v>
      </c>
      <c r="I186" s="81">
        <f t="shared" si="58"/>
        <v>104</v>
      </c>
      <c r="J186" s="81">
        <f>IFERROR(IF(A186="","",VALUE(I186&amp;COUNTIFS($I$1:I186,I186))),"─── ")</f>
        <v>1041</v>
      </c>
    </row>
    <row r="187" spans="1:10">
      <c r="A187" s="81" t="s">
        <v>1581</v>
      </c>
      <c r="B187" s="81" t="str">
        <f t="shared" si="51"/>
        <v>小国町</v>
      </c>
      <c r="C187" s="81" t="str">
        <f t="shared" si="52"/>
        <v>住宅地</v>
      </c>
      <c r="D187" s="81" t="str">
        <f t="shared" si="53"/>
        <v>置賜地域</v>
      </c>
      <c r="E187" s="82">
        <f t="shared" si="54"/>
        <v>6750</v>
      </c>
      <c r="F187" s="83">
        <f t="shared" si="55"/>
        <v>-7.0000000000000001E-3</v>
      </c>
      <c r="G187" s="83">
        <f t="shared" si="56"/>
        <v>-7.3529411764705881E-3</v>
      </c>
      <c r="H187" s="81">
        <f t="shared" si="57"/>
        <v>118</v>
      </c>
      <c r="I187" s="81">
        <f t="shared" si="58"/>
        <v>100</v>
      </c>
      <c r="J187" s="81">
        <f>IFERROR(IF(A187="","",VALUE(I187&amp;COUNTIFS($I$1:I187,I187))),"─── ")</f>
        <v>1001</v>
      </c>
    </row>
    <row r="188" spans="1:10">
      <c r="A188" s="81" t="s">
        <v>1460</v>
      </c>
      <c r="B188" s="81" t="str">
        <f t="shared" si="51"/>
        <v>小国町</v>
      </c>
      <c r="C188" s="81" t="str">
        <f t="shared" si="52"/>
        <v>商業地</v>
      </c>
      <c r="D188" s="81" t="str">
        <f t="shared" si="53"/>
        <v>置賜地域</v>
      </c>
      <c r="E188" s="82">
        <f t="shared" si="54"/>
        <v>16900</v>
      </c>
      <c r="F188" s="83">
        <f t="shared" si="55"/>
        <v>-1.2E-2</v>
      </c>
      <c r="G188" s="83">
        <f t="shared" si="56"/>
        <v>-1.1695906432748537E-2</v>
      </c>
      <c r="H188" s="81">
        <f t="shared" si="57"/>
        <v>53</v>
      </c>
      <c r="I188" s="81">
        <f t="shared" si="58"/>
        <v>58</v>
      </c>
      <c r="J188" s="81">
        <f>IFERROR(IF(A188="","",VALUE(I188&amp;COUNTIFS($I$1:I188,I188))),"─── ")</f>
        <v>582</v>
      </c>
    </row>
    <row r="189" spans="1:10">
      <c r="A189" s="81" t="s">
        <v>1582</v>
      </c>
      <c r="B189" s="81" t="str">
        <f t="shared" si="51"/>
        <v>白鷹町</v>
      </c>
      <c r="C189" s="81" t="str">
        <f t="shared" si="52"/>
        <v>住宅地</v>
      </c>
      <c r="D189" s="81" t="str">
        <f t="shared" si="53"/>
        <v>置賜地域</v>
      </c>
      <c r="E189" s="82">
        <f t="shared" si="54"/>
        <v>13400</v>
      </c>
      <c r="F189" s="83">
        <f t="shared" si="55"/>
        <v>-7.0000000000000001E-3</v>
      </c>
      <c r="G189" s="83">
        <f t="shared" si="56"/>
        <v>-7.4074074074074077E-3</v>
      </c>
      <c r="H189" s="81">
        <f t="shared" si="57"/>
        <v>88</v>
      </c>
      <c r="I189" s="81">
        <f t="shared" si="58"/>
        <v>101</v>
      </c>
      <c r="J189" s="81">
        <f>IFERROR(IF(A189="","",VALUE(I189&amp;COUNTIFS($I$1:I189,I189))),"─── ")</f>
        <v>1012</v>
      </c>
    </row>
    <row r="190" spans="1:10">
      <c r="A190" s="81" t="s">
        <v>1583</v>
      </c>
      <c r="B190" s="81" t="str">
        <f t="shared" si="51"/>
        <v>白鷹町</v>
      </c>
      <c r="C190" s="81" t="str">
        <f t="shared" si="52"/>
        <v>住宅地</v>
      </c>
      <c r="D190" s="81" t="str">
        <f t="shared" si="53"/>
        <v>置賜地域</v>
      </c>
      <c r="E190" s="82">
        <f t="shared" si="54"/>
        <v>8020</v>
      </c>
      <c r="F190" s="83">
        <f t="shared" si="55"/>
        <v>-0.01</v>
      </c>
      <c r="G190" s="83">
        <f t="shared" si="56"/>
        <v>-9.876543209876543E-3</v>
      </c>
      <c r="H190" s="81">
        <f t="shared" si="57"/>
        <v>111</v>
      </c>
      <c r="I190" s="81">
        <f t="shared" si="58"/>
        <v>120</v>
      </c>
      <c r="J190" s="81">
        <f>IFERROR(IF(A190="","",VALUE(I190&amp;COUNTIFS($I$1:I190,I190))),"─── ")</f>
        <v>1201</v>
      </c>
    </row>
    <row r="191" spans="1:10">
      <c r="A191" s="81" t="s">
        <v>1461</v>
      </c>
      <c r="B191" s="81" t="str">
        <f t="shared" si="51"/>
        <v>白鷹町</v>
      </c>
      <c r="C191" s="81" t="str">
        <f t="shared" si="52"/>
        <v>商業地</v>
      </c>
      <c r="D191" s="81" t="str">
        <f t="shared" si="53"/>
        <v>置賜地域</v>
      </c>
      <c r="E191" s="82">
        <f t="shared" si="54"/>
        <v>18100</v>
      </c>
      <c r="F191" s="83">
        <f t="shared" si="55"/>
        <v>-1.0999999999999999E-2</v>
      </c>
      <c r="G191" s="83">
        <f t="shared" si="56"/>
        <v>-1.092896174863388E-2</v>
      </c>
      <c r="H191" s="81">
        <f t="shared" si="57"/>
        <v>52</v>
      </c>
      <c r="I191" s="81">
        <f t="shared" si="58"/>
        <v>56</v>
      </c>
      <c r="J191" s="81">
        <f>IFERROR(IF(A191="","",VALUE(I191&amp;COUNTIFS($I$1:I191,I191))),"─── ")</f>
        <v>562</v>
      </c>
    </row>
    <row r="192" spans="1:10">
      <c r="A192" s="81" t="s">
        <v>1584</v>
      </c>
      <c r="B192" s="81" t="str">
        <f t="shared" si="51"/>
        <v>三川町</v>
      </c>
      <c r="C192" s="81" t="str">
        <f t="shared" si="52"/>
        <v>住宅地</v>
      </c>
      <c r="D192" s="81" t="str">
        <f t="shared" si="53"/>
        <v>庄内地域</v>
      </c>
      <c r="E192" s="82">
        <f>IFERROR(IF(A192="","",IF(OR(A192="",VLOOKUP(A192,kanji002前年データ,26,FALSE)=0,VLOOKUP(A192,kanji002前年データ,26,FALSE)=""),"─── ",VLOOKUP(A192,kanji002前年データ,26,FALSE))),"─── ")</f>
        <v>15100</v>
      </c>
      <c r="F192" s="83">
        <f t="shared" si="55"/>
        <v>7.0000000000000001E-3</v>
      </c>
      <c r="G192" s="83">
        <f t="shared" si="56"/>
        <v>6.6666666666666671E-3</v>
      </c>
      <c r="H192" s="81">
        <f t="shared" si="57"/>
        <v>83</v>
      </c>
      <c r="I192" s="81">
        <f t="shared" si="58"/>
        <v>40</v>
      </c>
      <c r="J192" s="81">
        <f>IFERROR(IF(A192="","",VALUE(I192&amp;COUNTIFS($I$1:I192,I192))),"─── ")</f>
        <v>402</v>
      </c>
    </row>
    <row r="193" spans="1:10">
      <c r="A193" s="81" t="s">
        <v>1585</v>
      </c>
      <c r="B193" s="81" t="str">
        <f t="shared" si="51"/>
        <v>三川町</v>
      </c>
      <c r="C193" s="81" t="str">
        <f t="shared" si="52"/>
        <v>住宅地</v>
      </c>
      <c r="D193" s="81" t="str">
        <f t="shared" si="53"/>
        <v>庄内地域</v>
      </c>
      <c r="E193" s="82">
        <f t="shared" si="54"/>
        <v>7000</v>
      </c>
      <c r="F193" s="83">
        <f t="shared" si="55"/>
        <v>-1E-3</v>
      </c>
      <c r="G193" s="83">
        <f t="shared" si="56"/>
        <v>-1.4265335235378032E-3</v>
      </c>
      <c r="H193" s="81">
        <f t="shared" si="57"/>
        <v>115</v>
      </c>
      <c r="I193" s="81">
        <f t="shared" si="58"/>
        <v>84</v>
      </c>
      <c r="J193" s="81">
        <f>IFERROR(IF(A193="","",VALUE(I193&amp;COUNTIFS($I$1:I193,I193))),"─── ")</f>
        <v>841</v>
      </c>
    </row>
    <row r="194" spans="1:10">
      <c r="A194" s="81" t="s">
        <v>1462</v>
      </c>
      <c r="B194" s="81" t="str">
        <f t="shared" ref="B194:B199" si="59">IFERROR(VLOOKUP(VLOOKUP(A194,kanji002前年データ,3,FALSE),市町村,2,FALSE),"隔年調査地点")</f>
        <v>三川町</v>
      </c>
      <c r="C194" s="81" t="str">
        <f t="shared" ref="C194:C199" si="60">IFERROR(IF(B194="隔年調査地点",VLOOKUP(VLOOKUP(A194,kanji002データ,5,FALSE),用途,3,FALSE),VLOOKUP(VLOOKUP(A194,kanji002前年データ,5,FALSE),前年用途,2,FALSE)),"")</f>
        <v>商業地</v>
      </c>
      <c r="D194" s="81" t="str">
        <f t="shared" ref="D194:D199" si="61">IFERROR(VLOOKUP(VLOOKUP(A194,kanji002前年データ,3,FALSE),市町村,3,FALSE),"")</f>
        <v>庄内地域</v>
      </c>
      <c r="E194" s="82">
        <f t="shared" ref="E194:E199" si="62">IFERROR(IF(A194="","",IF(OR(A194="",VLOOKUP(A194,kanji002前年データ,26,FALSE)=0,VLOOKUP(A194,kanji002前年データ,26,FALSE)=""),"─── ",VLOOKUP(A194,kanji002前年データ,26,FALSE))),"─── ")</f>
        <v>18200</v>
      </c>
      <c r="F194" s="83">
        <f t="shared" ref="F194:F199" si="63">IFERROR(IF(A194="","",IF(OR(VLOOKUP(A194,kanji002前年データ,31,FALSE)=0,VLOOKUP(A194,kanji002前年データ,31,FALSE)=""),"─── ",ROUND((VLOOKUP(A194,kanji002前年データ,26,FALSE)-VLOOKUP(A194,kanji002前年データ,31,FALSE))/VLOOKUP(A194,kanji002前年データ,31,FALSE),3))),"─── ")</f>
        <v>0</v>
      </c>
      <c r="G194" s="83">
        <f t="shared" ref="G194:G199" si="64">IFERROR(IF(A194="","",IF(OR(VLOOKUP(A194,kanji002前年データ,31,FALSE)=0,VLOOKUP(A194,kanji002前年データ,31,FALSE)=""),"─── ",(VLOOKUP(A194,kanji002前年データ,26,FALSE)-VLOOKUP(A194,kanji002前年データ,31,FALSE))/VLOOKUP(A194,kanji002前年データ,31,FALSE))),"─── ")</f>
        <v>0</v>
      </c>
      <c r="H194" s="81">
        <f t="shared" ref="H194:H199" si="65">IF(A194="","",IF(E194="─── ","─── ",COUNTIFS(前年用途区分,C194,前年価格,"&gt;"&amp;E194)+1))</f>
        <v>51</v>
      </c>
      <c r="I194" s="81">
        <f t="shared" ref="I194:I199" si="66">IF(A194="","",IF(G194="─── ","─── ",COUNTIFS(前年用途区分,C194,前年変動率四捨五入無,"&gt;"&amp;G194)+1))</f>
        <v>27</v>
      </c>
      <c r="J194" s="81">
        <f>IFERROR(IF(A194="","",VALUE(I194&amp;COUNTIFS($I$1:I194,I194))),"─── ")</f>
        <v>2713</v>
      </c>
    </row>
    <row r="195" spans="1:10">
      <c r="A195" s="81" t="s">
        <v>1586</v>
      </c>
      <c r="B195" s="81" t="str">
        <f t="shared" si="59"/>
        <v>庄内町</v>
      </c>
      <c r="C195" s="81" t="str">
        <f t="shared" si="60"/>
        <v>住宅地</v>
      </c>
      <c r="D195" s="81" t="str">
        <f t="shared" si="61"/>
        <v>庄内地域</v>
      </c>
      <c r="E195" s="82">
        <f t="shared" si="62"/>
        <v>17500</v>
      </c>
      <c r="F195" s="83">
        <f t="shared" si="63"/>
        <v>1.2E-2</v>
      </c>
      <c r="G195" s="83">
        <f t="shared" si="64"/>
        <v>1.1560693641618497E-2</v>
      </c>
      <c r="H195" s="81">
        <f t="shared" si="65"/>
        <v>77</v>
      </c>
      <c r="I195" s="81">
        <f t="shared" si="66"/>
        <v>20</v>
      </c>
      <c r="J195" s="81">
        <f>IFERROR(IF(A195="","",VALUE(I195&amp;COUNTIFS($I$1:I195,I195))),"─── ")</f>
        <v>202</v>
      </c>
    </row>
    <row r="196" spans="1:10">
      <c r="A196" s="81" t="s">
        <v>1587</v>
      </c>
      <c r="B196" s="81" t="str">
        <f t="shared" si="59"/>
        <v>庄内町</v>
      </c>
      <c r="C196" s="81" t="str">
        <f t="shared" si="60"/>
        <v>住宅地</v>
      </c>
      <c r="D196" s="81" t="str">
        <f t="shared" si="61"/>
        <v>庄内地域</v>
      </c>
      <c r="E196" s="82">
        <f t="shared" si="62"/>
        <v>11500</v>
      </c>
      <c r="F196" s="83">
        <f t="shared" si="63"/>
        <v>0</v>
      </c>
      <c r="G196" s="83">
        <f t="shared" si="64"/>
        <v>0</v>
      </c>
      <c r="H196" s="81">
        <f t="shared" si="65"/>
        <v>94</v>
      </c>
      <c r="I196" s="81">
        <f t="shared" si="66"/>
        <v>59</v>
      </c>
      <c r="J196" s="81">
        <f>IFERROR(IF(A196="","",VALUE(I196&amp;COUNTIFS($I$1:I196,I196))),"─── ")</f>
        <v>5926</v>
      </c>
    </row>
    <row r="197" spans="1:10">
      <c r="A197" s="81" t="s">
        <v>1463</v>
      </c>
      <c r="B197" s="81" t="str">
        <f t="shared" si="59"/>
        <v>庄内町</v>
      </c>
      <c r="C197" s="81" t="str">
        <f t="shared" si="60"/>
        <v>商業地</v>
      </c>
      <c r="D197" s="81" t="str">
        <f t="shared" si="61"/>
        <v>庄内地域</v>
      </c>
      <c r="E197" s="82">
        <f t="shared" si="62"/>
        <v>20300</v>
      </c>
      <c r="F197" s="83">
        <f t="shared" si="63"/>
        <v>-5.0000000000000001E-3</v>
      </c>
      <c r="G197" s="83">
        <f t="shared" si="64"/>
        <v>-4.9019607843137254E-3</v>
      </c>
      <c r="H197" s="81">
        <f t="shared" si="65"/>
        <v>48</v>
      </c>
      <c r="I197" s="81">
        <f t="shared" si="66"/>
        <v>44</v>
      </c>
      <c r="J197" s="81">
        <f>IFERROR(IF(A197="","",VALUE(I197&amp;COUNTIFS($I$1:I197,I197))),"─── ")</f>
        <v>442</v>
      </c>
    </row>
    <row r="198" spans="1:10">
      <c r="A198" s="81" t="s">
        <v>1588</v>
      </c>
      <c r="B198" s="81" t="str">
        <f t="shared" si="59"/>
        <v>遊佐町</v>
      </c>
      <c r="C198" s="81" t="str">
        <f t="shared" si="60"/>
        <v>住宅地</v>
      </c>
      <c r="D198" s="81" t="str">
        <f t="shared" si="61"/>
        <v>庄内地域</v>
      </c>
      <c r="E198" s="82">
        <f t="shared" si="62"/>
        <v>11500</v>
      </c>
      <c r="F198" s="83">
        <f t="shared" si="63"/>
        <v>-8.9999999999999993E-3</v>
      </c>
      <c r="G198" s="83">
        <f t="shared" si="64"/>
        <v>-8.6206896551724137E-3</v>
      </c>
      <c r="H198" s="81">
        <f t="shared" si="65"/>
        <v>94</v>
      </c>
      <c r="I198" s="81">
        <f t="shared" si="66"/>
        <v>109</v>
      </c>
      <c r="J198" s="81">
        <f>IFERROR(IF(A198="","",VALUE(I198&amp;COUNTIFS($I$1:I198,I198))),"─── ")</f>
        <v>1091</v>
      </c>
    </row>
    <row r="199" spans="1:10">
      <c r="A199" s="81" t="s">
        <v>1589</v>
      </c>
      <c r="B199" s="81" t="str">
        <f t="shared" si="59"/>
        <v>遊佐町</v>
      </c>
      <c r="C199" s="81" t="str">
        <f t="shared" si="60"/>
        <v>住宅地</v>
      </c>
      <c r="D199" s="81" t="str">
        <f t="shared" si="61"/>
        <v>庄内地域</v>
      </c>
      <c r="E199" s="82">
        <f t="shared" si="62"/>
        <v>8420</v>
      </c>
      <c r="F199" s="83">
        <f t="shared" si="63"/>
        <v>-1.0999999999999999E-2</v>
      </c>
      <c r="G199" s="83">
        <f t="shared" si="64"/>
        <v>-1.0575793184488837E-2</v>
      </c>
      <c r="H199" s="81">
        <f t="shared" si="65"/>
        <v>109</v>
      </c>
      <c r="I199" s="81">
        <f t="shared" si="66"/>
        <v>122</v>
      </c>
      <c r="J199" s="81">
        <f>IFERROR(IF(A199="","",VALUE(I199&amp;COUNTIFS($I$1:I199,I199))),"─── ")</f>
        <v>1221</v>
      </c>
    </row>
    <row r="201" spans="1:10">
      <c r="C201" s="4">
        <f>COUNTIFS(前年用途区分,"住宅地",前年価格,"&gt;0")-COUNTIFS(前年用途区分,"")</f>
        <v>124</v>
      </c>
      <c r="F201" s="4">
        <f>COUNTIFS(前年用途区分,"住宅地",前年変動率,"─── ")</f>
        <v>3</v>
      </c>
    </row>
    <row r="203" spans="1:10">
      <c r="C203" s="4">
        <f>SUBTOTAL(3,C2:C199)</f>
        <v>198</v>
      </c>
    </row>
    <row r="208" spans="1:10">
      <c r="C208" s="4" t="s">
        <v>2122</v>
      </c>
    </row>
    <row r="210" spans="2:3">
      <c r="B210" s="4" t="s">
        <v>2532</v>
      </c>
      <c r="C210" s="4">
        <f>COUNTIF(前年用途区分,B210)</f>
        <v>127</v>
      </c>
    </row>
    <row r="211" spans="2:3">
      <c r="B211" s="4" t="s">
        <v>2533</v>
      </c>
      <c r="C211" s="4">
        <f>COUNTIF(前年用途区分,B211)</f>
        <v>2</v>
      </c>
    </row>
    <row r="212" spans="2:3">
      <c r="B212" s="4" t="s">
        <v>2534</v>
      </c>
      <c r="C212" s="4">
        <f>COUNTIF(前年用途区分,B212)</f>
        <v>62</v>
      </c>
    </row>
    <row r="213" spans="2:3">
      <c r="B213" s="4" t="s">
        <v>2535</v>
      </c>
      <c r="C213" s="4">
        <f>COUNTIF(前年用途区分,B213)</f>
        <v>7</v>
      </c>
    </row>
    <row r="217" spans="2:3">
      <c r="C217" s="4">
        <f>COUNTIFS(前年用途区分,B210,前年価格,"&gt;0")</f>
        <v>124</v>
      </c>
    </row>
  </sheetData>
  <sheetProtection algorithmName="SHA-512" hashValue="To1gQo2NEBijsA3m80L01S6ZajjCtW/vr6scHyWBheS0fOriDmJi3rDstaI4BXh46wySnwa64dcYXgiBe7d9xQ==" saltValue="Gk2+dClohnMVfX1Bg98hrg==" spinCount="100000" sheet="1" objects="1" scenarios="1"/>
  <autoFilter ref="A1:J199" xr:uid="{421E4BAD-BFD4-45A4-A860-36D10061ED25}"/>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700D-EF25-46CC-BE7A-056FABF1ADE0}">
  <sheetPr codeName="Sheet13">
    <tabColor theme="5" tint="0.59999389629810485"/>
  </sheetPr>
  <dimension ref="A1:CD201"/>
  <sheetViews>
    <sheetView workbookViewId="0">
      <pane xSplit="7" ySplit="1" topLeftCell="H2" activePane="bottomRight" state="frozen"/>
      <selection pane="topRight" activeCell="H1" sqref="H1"/>
      <selection pane="bottomLeft" activeCell="A2" sqref="A2"/>
      <selection pane="bottomRight" activeCell="I20" sqref="I20"/>
    </sheetView>
  </sheetViews>
  <sheetFormatPr defaultRowHeight="18.75"/>
  <sheetData>
    <row r="1" spans="1:82">
      <c r="A1" s="1" t="s">
        <v>0</v>
      </c>
      <c r="B1" t="s">
        <v>429</v>
      </c>
      <c r="C1" t="s">
        <v>239</v>
      </c>
      <c r="D1" t="s">
        <v>240</v>
      </c>
      <c r="E1" t="s">
        <v>241</v>
      </c>
      <c r="F1" t="s">
        <v>242</v>
      </c>
      <c r="G1" t="s">
        <v>243</v>
      </c>
      <c r="H1" t="s">
        <v>430</v>
      </c>
      <c r="I1" t="s">
        <v>431</v>
      </c>
      <c r="J1" t="s">
        <v>432</v>
      </c>
      <c r="K1" t="s">
        <v>433</v>
      </c>
      <c r="L1" t="s">
        <v>434</v>
      </c>
      <c r="M1" t="s">
        <v>244</v>
      </c>
      <c r="N1" t="s">
        <v>435</v>
      </c>
      <c r="O1" t="s">
        <v>436</v>
      </c>
      <c r="P1" t="s">
        <v>437</v>
      </c>
      <c r="Q1" t="s">
        <v>438</v>
      </c>
      <c r="R1" t="s">
        <v>439</v>
      </c>
      <c r="S1" t="s">
        <v>440</v>
      </c>
      <c r="T1" t="s">
        <v>257</v>
      </c>
      <c r="U1" t="s">
        <v>441</v>
      </c>
      <c r="V1" t="s">
        <v>442</v>
      </c>
      <c r="W1" t="s">
        <v>1</v>
      </c>
      <c r="X1" t="s">
        <v>24</v>
      </c>
      <c r="Y1" t="s">
        <v>443</v>
      </c>
      <c r="Z1" t="s">
        <v>444</v>
      </c>
      <c r="AA1" t="s">
        <v>445</v>
      </c>
      <c r="AB1" t="s">
        <v>446</v>
      </c>
      <c r="AC1" t="s">
        <v>447</v>
      </c>
      <c r="AD1" t="s">
        <v>448</v>
      </c>
      <c r="AE1" t="s">
        <v>449</v>
      </c>
      <c r="AF1" t="s">
        <v>450</v>
      </c>
      <c r="AG1" t="s">
        <v>451</v>
      </c>
      <c r="AH1" t="s">
        <v>452</v>
      </c>
      <c r="AI1" t="s">
        <v>453</v>
      </c>
      <c r="AJ1" t="s">
        <v>454</v>
      </c>
      <c r="AK1" t="s">
        <v>455</v>
      </c>
      <c r="AL1" t="s">
        <v>456</v>
      </c>
      <c r="AM1" t="s">
        <v>457</v>
      </c>
      <c r="AN1" t="s">
        <v>458</v>
      </c>
      <c r="AO1" t="s">
        <v>459</v>
      </c>
      <c r="AP1" t="s">
        <v>460</v>
      </c>
      <c r="AQ1" t="s">
        <v>461</v>
      </c>
      <c r="AR1" t="s">
        <v>462</v>
      </c>
      <c r="AS1" t="s">
        <v>463</v>
      </c>
      <c r="AT1" t="s">
        <v>464</v>
      </c>
      <c r="AU1" t="s">
        <v>465</v>
      </c>
      <c r="AV1" t="s">
        <v>466</v>
      </c>
      <c r="AW1" t="s">
        <v>467</v>
      </c>
      <c r="AX1" t="s">
        <v>196</v>
      </c>
      <c r="AY1" t="s">
        <v>468</v>
      </c>
      <c r="AZ1" t="s">
        <v>469</v>
      </c>
      <c r="BA1" t="s">
        <v>218</v>
      </c>
      <c r="BB1" t="s">
        <v>470</v>
      </c>
      <c r="BC1" t="s">
        <v>471</v>
      </c>
      <c r="BD1" t="s">
        <v>472</v>
      </c>
      <c r="BE1" t="s">
        <v>473</v>
      </c>
      <c r="BF1" t="s">
        <v>474</v>
      </c>
      <c r="BG1" t="s">
        <v>475</v>
      </c>
      <c r="BH1" t="s">
        <v>476</v>
      </c>
      <c r="BI1" t="s">
        <v>477</v>
      </c>
      <c r="BJ1" t="s">
        <v>478</v>
      </c>
      <c r="BK1" t="s">
        <v>479</v>
      </c>
      <c r="BL1" t="s">
        <v>480</v>
      </c>
      <c r="BM1" t="s">
        <v>481</v>
      </c>
      <c r="BN1" t="s">
        <v>482</v>
      </c>
      <c r="BO1" t="s">
        <v>483</v>
      </c>
      <c r="BP1" t="s">
        <v>484</v>
      </c>
      <c r="BQ1" t="s">
        <v>485</v>
      </c>
      <c r="BR1" t="s">
        <v>486</v>
      </c>
      <c r="BS1" t="s">
        <v>487</v>
      </c>
      <c r="BT1" t="s">
        <v>488</v>
      </c>
      <c r="BU1" t="s">
        <v>489</v>
      </c>
      <c r="BV1" t="s">
        <v>490</v>
      </c>
      <c r="BW1" t="s">
        <v>491</v>
      </c>
      <c r="BX1" t="s">
        <v>492</v>
      </c>
      <c r="BY1" t="s">
        <v>493</v>
      </c>
      <c r="BZ1" t="s">
        <v>494</v>
      </c>
      <c r="CA1" t="s">
        <v>495</v>
      </c>
      <c r="CB1" t="s">
        <v>496</v>
      </c>
      <c r="CC1" t="s">
        <v>497</v>
      </c>
      <c r="CD1" t="s">
        <v>278</v>
      </c>
    </row>
    <row r="2" spans="1:82">
      <c r="A2" s="1" t="str">
        <f>E2&amp;IF(F2=0,"",F2)&amp;"-"&amp;G2</f>
        <v>山形-5</v>
      </c>
      <c r="B2">
        <v>2025</v>
      </c>
      <c r="C2">
        <v>6</v>
      </c>
      <c r="D2">
        <v>201</v>
      </c>
      <c r="E2" t="s">
        <v>279</v>
      </c>
      <c r="F2">
        <v>0</v>
      </c>
      <c r="G2">
        <v>5</v>
      </c>
      <c r="H2">
        <v>6</v>
      </c>
      <c r="I2">
        <v>201</v>
      </c>
      <c r="J2" t="s">
        <v>279</v>
      </c>
      <c r="K2">
        <v>0</v>
      </c>
      <c r="L2">
        <v>5</v>
      </c>
      <c r="M2">
        <v>1</v>
      </c>
      <c r="N2">
        <v>6705</v>
      </c>
      <c r="O2">
        <v>6933</v>
      </c>
      <c r="P2">
        <v>0</v>
      </c>
      <c r="Q2">
        <v>0</v>
      </c>
      <c r="R2">
        <v>0</v>
      </c>
      <c r="S2">
        <v>61</v>
      </c>
      <c r="T2">
        <v>2</v>
      </c>
      <c r="U2">
        <v>0</v>
      </c>
      <c r="W2" t="s">
        <v>514</v>
      </c>
      <c r="X2" t="s">
        <v>515</v>
      </c>
      <c r="Z2">
        <v>330</v>
      </c>
      <c r="AB2">
        <v>3</v>
      </c>
      <c r="AC2">
        <v>1</v>
      </c>
      <c r="AD2">
        <v>1.2</v>
      </c>
      <c r="AE2" t="s">
        <v>500</v>
      </c>
      <c r="AF2">
        <v>4</v>
      </c>
      <c r="AG2">
        <v>2</v>
      </c>
      <c r="AI2" t="s">
        <v>516</v>
      </c>
      <c r="AJ2">
        <v>1</v>
      </c>
      <c r="AL2">
        <v>6</v>
      </c>
      <c r="AM2">
        <v>1</v>
      </c>
      <c r="AN2">
        <v>31</v>
      </c>
      <c r="AQ2">
        <v>1</v>
      </c>
      <c r="AR2">
        <v>1</v>
      </c>
      <c r="AS2">
        <v>1</v>
      </c>
      <c r="AT2" t="s">
        <v>279</v>
      </c>
      <c r="AU2">
        <v>2500</v>
      </c>
      <c r="AW2">
        <v>1</v>
      </c>
      <c r="AX2">
        <v>12</v>
      </c>
      <c r="AY2">
        <v>60</v>
      </c>
      <c r="AZ2">
        <v>150</v>
      </c>
      <c r="BG2" t="s">
        <v>517</v>
      </c>
      <c r="BH2" t="s">
        <v>518</v>
      </c>
      <c r="BK2">
        <v>1</v>
      </c>
      <c r="BL2" t="s">
        <v>509</v>
      </c>
      <c r="BM2" t="s">
        <v>279</v>
      </c>
      <c r="BN2">
        <v>5</v>
      </c>
      <c r="BO2">
        <v>2500</v>
      </c>
      <c r="BT2">
        <v>1</v>
      </c>
      <c r="BU2">
        <v>7</v>
      </c>
      <c r="BV2">
        <v>38.232824999999998</v>
      </c>
      <c r="BW2">
        <v>140.33449899999999</v>
      </c>
      <c r="BY2">
        <v>6</v>
      </c>
      <c r="BZ2">
        <v>201</v>
      </c>
      <c r="CA2" t="s">
        <v>279</v>
      </c>
      <c r="CB2">
        <v>0</v>
      </c>
      <c r="CC2">
        <v>5</v>
      </c>
      <c r="CD2">
        <v>0</v>
      </c>
    </row>
    <row r="3" spans="1:82">
      <c r="A3" s="1" t="str">
        <f t="shared" ref="A3:A66" si="0">E3&amp;IF(F3=0,"",F3)&amp;"-"&amp;G3</f>
        <v>山形-6</v>
      </c>
      <c r="B3">
        <v>2025</v>
      </c>
      <c r="C3">
        <v>6</v>
      </c>
      <c r="D3">
        <v>201</v>
      </c>
      <c r="E3" t="s">
        <v>279</v>
      </c>
      <c r="F3">
        <v>0</v>
      </c>
      <c r="G3">
        <v>6</v>
      </c>
      <c r="H3">
        <v>6</v>
      </c>
      <c r="I3">
        <v>201</v>
      </c>
      <c r="J3" t="s">
        <v>279</v>
      </c>
      <c r="K3">
        <v>0</v>
      </c>
      <c r="L3">
        <v>6</v>
      </c>
      <c r="M3">
        <v>1</v>
      </c>
      <c r="N3">
        <v>10357</v>
      </c>
      <c r="O3">
        <v>8485</v>
      </c>
      <c r="P3">
        <v>0</v>
      </c>
      <c r="Q3">
        <v>0</v>
      </c>
      <c r="R3">
        <v>0</v>
      </c>
      <c r="S3">
        <v>63</v>
      </c>
      <c r="T3">
        <v>1</v>
      </c>
      <c r="U3">
        <v>0</v>
      </c>
      <c r="W3" t="s">
        <v>519</v>
      </c>
      <c r="X3" t="s">
        <v>520</v>
      </c>
      <c r="Z3">
        <v>378</v>
      </c>
      <c r="AB3">
        <v>3</v>
      </c>
      <c r="AC3">
        <v>1</v>
      </c>
      <c r="AD3">
        <v>1.5</v>
      </c>
      <c r="AE3" t="s">
        <v>500</v>
      </c>
      <c r="AF3">
        <v>4</v>
      </c>
      <c r="AG3">
        <v>2</v>
      </c>
      <c r="AI3" t="s">
        <v>521</v>
      </c>
      <c r="AJ3">
        <v>3</v>
      </c>
      <c r="AL3">
        <v>20</v>
      </c>
      <c r="AM3">
        <v>1</v>
      </c>
      <c r="AN3">
        <v>31</v>
      </c>
      <c r="AQ3">
        <v>1</v>
      </c>
      <c r="AR3">
        <v>1</v>
      </c>
      <c r="AS3">
        <v>1</v>
      </c>
      <c r="AT3" t="s">
        <v>279</v>
      </c>
      <c r="AU3">
        <v>1500</v>
      </c>
      <c r="AW3">
        <v>1</v>
      </c>
      <c r="AX3">
        <v>15</v>
      </c>
      <c r="AY3">
        <v>60</v>
      </c>
      <c r="AZ3">
        <v>200</v>
      </c>
      <c r="BG3" t="s">
        <v>522</v>
      </c>
      <c r="BH3" t="s">
        <v>522</v>
      </c>
      <c r="BK3">
        <v>1</v>
      </c>
      <c r="BL3" t="s">
        <v>509</v>
      </c>
      <c r="BM3" t="s">
        <v>279</v>
      </c>
      <c r="BN3">
        <v>1</v>
      </c>
      <c r="BO3">
        <v>1500</v>
      </c>
      <c r="BT3">
        <v>1</v>
      </c>
      <c r="BU3">
        <v>14</v>
      </c>
      <c r="BV3">
        <v>38.246634</v>
      </c>
      <c r="BW3">
        <v>140.34291099999999</v>
      </c>
      <c r="BY3">
        <v>6</v>
      </c>
      <c r="BZ3">
        <v>201</v>
      </c>
      <c r="CA3" t="s">
        <v>279</v>
      </c>
      <c r="CB3">
        <v>0</v>
      </c>
      <c r="CC3">
        <v>6</v>
      </c>
      <c r="CD3">
        <v>0</v>
      </c>
    </row>
    <row r="4" spans="1:82">
      <c r="A4" s="1" t="str">
        <f t="shared" si="0"/>
        <v>山形-7</v>
      </c>
      <c r="B4">
        <v>2025</v>
      </c>
      <c r="C4">
        <v>6</v>
      </c>
      <c r="D4">
        <v>201</v>
      </c>
      <c r="E4" t="s">
        <v>279</v>
      </c>
      <c r="F4">
        <v>0</v>
      </c>
      <c r="G4">
        <v>7</v>
      </c>
      <c r="H4">
        <v>6</v>
      </c>
      <c r="I4">
        <v>201</v>
      </c>
      <c r="J4" t="s">
        <v>279</v>
      </c>
      <c r="K4">
        <v>0</v>
      </c>
      <c r="L4">
        <v>7</v>
      </c>
      <c r="M4">
        <v>1</v>
      </c>
      <c r="N4">
        <v>8982</v>
      </c>
      <c r="O4">
        <v>9953</v>
      </c>
      <c r="P4">
        <v>0</v>
      </c>
      <c r="Q4">
        <v>0</v>
      </c>
      <c r="R4">
        <v>0</v>
      </c>
      <c r="S4">
        <v>63</v>
      </c>
      <c r="T4">
        <v>2</v>
      </c>
      <c r="U4">
        <v>0</v>
      </c>
      <c r="W4" t="s">
        <v>523</v>
      </c>
      <c r="X4" t="s">
        <v>524</v>
      </c>
      <c r="Z4">
        <v>170</v>
      </c>
      <c r="AB4">
        <v>5</v>
      </c>
      <c r="AC4">
        <v>1</v>
      </c>
      <c r="AD4">
        <v>1.5</v>
      </c>
      <c r="AE4" t="s">
        <v>500</v>
      </c>
      <c r="AF4">
        <v>4</v>
      </c>
      <c r="AG4">
        <v>2</v>
      </c>
      <c r="AI4" t="s">
        <v>525</v>
      </c>
      <c r="AJ4">
        <v>2</v>
      </c>
      <c r="AL4">
        <v>4</v>
      </c>
      <c r="AM4">
        <v>1</v>
      </c>
      <c r="AN4">
        <v>31</v>
      </c>
      <c r="AQ4">
        <v>1</v>
      </c>
      <c r="AR4">
        <v>0</v>
      </c>
      <c r="AS4">
        <v>1</v>
      </c>
      <c r="AT4" t="s">
        <v>526</v>
      </c>
      <c r="AU4">
        <v>2400</v>
      </c>
      <c r="AW4">
        <v>1</v>
      </c>
      <c r="AX4">
        <v>15</v>
      </c>
      <c r="AY4">
        <v>60</v>
      </c>
      <c r="AZ4">
        <v>200</v>
      </c>
      <c r="BG4" t="s">
        <v>527</v>
      </c>
      <c r="BH4" t="s">
        <v>527</v>
      </c>
      <c r="BK4">
        <v>1</v>
      </c>
      <c r="BL4" t="s">
        <v>509</v>
      </c>
      <c r="BM4" t="s">
        <v>526</v>
      </c>
      <c r="BN4">
        <v>1</v>
      </c>
      <c r="BO4">
        <v>2400</v>
      </c>
      <c r="BT4">
        <v>2</v>
      </c>
      <c r="BU4">
        <v>43</v>
      </c>
      <c r="BV4">
        <v>38.264507000000002</v>
      </c>
      <c r="BW4">
        <v>140.350334</v>
      </c>
      <c r="BY4">
        <v>6</v>
      </c>
      <c r="BZ4">
        <v>201</v>
      </c>
      <c r="CA4" t="s">
        <v>279</v>
      </c>
      <c r="CB4">
        <v>0</v>
      </c>
      <c r="CC4">
        <v>7</v>
      </c>
      <c r="CD4">
        <v>0</v>
      </c>
    </row>
    <row r="5" spans="1:82">
      <c r="A5" s="1" t="str">
        <f t="shared" si="0"/>
        <v>山形-8</v>
      </c>
      <c r="B5">
        <v>2025</v>
      </c>
      <c r="C5">
        <v>6</v>
      </c>
      <c r="D5">
        <v>201</v>
      </c>
      <c r="E5" t="s">
        <v>279</v>
      </c>
      <c r="F5">
        <v>0</v>
      </c>
      <c r="G5">
        <v>8</v>
      </c>
      <c r="H5">
        <v>6</v>
      </c>
      <c r="I5">
        <v>201</v>
      </c>
      <c r="J5" t="s">
        <v>279</v>
      </c>
      <c r="K5">
        <v>0</v>
      </c>
      <c r="L5">
        <v>8</v>
      </c>
      <c r="M5">
        <v>1</v>
      </c>
      <c r="N5">
        <v>6933</v>
      </c>
      <c r="O5">
        <v>5885</v>
      </c>
      <c r="P5">
        <v>0</v>
      </c>
      <c r="Q5">
        <v>0</v>
      </c>
      <c r="R5">
        <v>0</v>
      </c>
      <c r="S5">
        <v>63</v>
      </c>
      <c r="T5">
        <v>1</v>
      </c>
      <c r="U5">
        <v>0</v>
      </c>
      <c r="W5" t="s">
        <v>528</v>
      </c>
      <c r="X5" t="s">
        <v>529</v>
      </c>
      <c r="Z5">
        <v>245</v>
      </c>
      <c r="AB5">
        <v>3</v>
      </c>
      <c r="AC5">
        <v>1</v>
      </c>
      <c r="AD5">
        <v>2</v>
      </c>
      <c r="AE5" t="s">
        <v>500</v>
      </c>
      <c r="AF5">
        <v>4</v>
      </c>
      <c r="AG5">
        <v>2</v>
      </c>
      <c r="AI5" t="s">
        <v>530</v>
      </c>
      <c r="AJ5">
        <v>6</v>
      </c>
      <c r="AL5">
        <v>4</v>
      </c>
      <c r="AM5">
        <v>1</v>
      </c>
      <c r="AN5">
        <v>31</v>
      </c>
      <c r="AQ5">
        <v>1</v>
      </c>
      <c r="AR5">
        <v>1</v>
      </c>
      <c r="AS5">
        <v>1</v>
      </c>
      <c r="AT5" t="s">
        <v>526</v>
      </c>
      <c r="AU5">
        <v>2400</v>
      </c>
      <c r="AW5">
        <v>1</v>
      </c>
      <c r="AX5">
        <v>15</v>
      </c>
      <c r="AY5">
        <v>60</v>
      </c>
      <c r="AZ5">
        <v>200</v>
      </c>
      <c r="BG5" t="s">
        <v>531</v>
      </c>
      <c r="BH5" t="s">
        <v>531</v>
      </c>
      <c r="BK5">
        <v>1</v>
      </c>
      <c r="BL5" t="s">
        <v>509</v>
      </c>
      <c r="BM5" t="s">
        <v>526</v>
      </c>
      <c r="BN5">
        <v>5</v>
      </c>
      <c r="BO5">
        <v>2400</v>
      </c>
      <c r="BT5">
        <v>2</v>
      </c>
      <c r="BU5">
        <v>62</v>
      </c>
      <c r="BV5">
        <v>38.258958999999997</v>
      </c>
      <c r="BW5">
        <v>140.355468</v>
      </c>
      <c r="BY5">
        <v>6</v>
      </c>
      <c r="BZ5">
        <v>201</v>
      </c>
      <c r="CA5" t="s">
        <v>279</v>
      </c>
      <c r="CB5">
        <v>0</v>
      </c>
      <c r="CC5">
        <v>8</v>
      </c>
      <c r="CD5">
        <v>0</v>
      </c>
    </row>
    <row r="6" spans="1:82">
      <c r="A6" s="1" t="str">
        <f t="shared" si="0"/>
        <v>山形-9</v>
      </c>
      <c r="B6">
        <v>2025</v>
      </c>
      <c r="C6">
        <v>6</v>
      </c>
      <c r="D6">
        <v>201</v>
      </c>
      <c r="E6" t="s">
        <v>279</v>
      </c>
      <c r="F6">
        <v>0</v>
      </c>
      <c r="G6">
        <v>9</v>
      </c>
      <c r="H6">
        <v>6</v>
      </c>
      <c r="I6">
        <v>201</v>
      </c>
      <c r="J6" t="s">
        <v>279</v>
      </c>
      <c r="K6">
        <v>0</v>
      </c>
      <c r="L6">
        <v>9</v>
      </c>
      <c r="M6">
        <v>1</v>
      </c>
      <c r="N6">
        <v>3914</v>
      </c>
      <c r="O6">
        <v>9953</v>
      </c>
      <c r="P6">
        <v>0</v>
      </c>
      <c r="Q6">
        <v>0</v>
      </c>
      <c r="R6">
        <v>0</v>
      </c>
      <c r="S6">
        <v>63</v>
      </c>
      <c r="T6">
        <v>2</v>
      </c>
      <c r="U6">
        <v>0</v>
      </c>
      <c r="W6" t="s">
        <v>532</v>
      </c>
      <c r="Z6">
        <v>286</v>
      </c>
      <c r="AB6">
        <v>1</v>
      </c>
      <c r="AC6">
        <v>1</v>
      </c>
      <c r="AD6">
        <v>1</v>
      </c>
      <c r="AE6" t="s">
        <v>500</v>
      </c>
      <c r="AF6">
        <v>4</v>
      </c>
      <c r="AG6">
        <v>2</v>
      </c>
      <c r="AI6" t="s">
        <v>533</v>
      </c>
      <c r="AJ6">
        <v>6</v>
      </c>
      <c r="AL6">
        <v>6</v>
      </c>
      <c r="AM6">
        <v>1</v>
      </c>
      <c r="AN6">
        <v>31</v>
      </c>
      <c r="AQ6">
        <v>1</v>
      </c>
      <c r="AR6">
        <v>1</v>
      </c>
      <c r="AS6">
        <v>1</v>
      </c>
      <c r="AT6" t="s">
        <v>279</v>
      </c>
      <c r="AU6">
        <v>3800</v>
      </c>
      <c r="AW6">
        <v>1</v>
      </c>
      <c r="AX6">
        <v>11</v>
      </c>
      <c r="AY6">
        <v>50</v>
      </c>
      <c r="AZ6">
        <v>100</v>
      </c>
      <c r="BG6" t="s">
        <v>534</v>
      </c>
      <c r="BH6" t="s">
        <v>534</v>
      </c>
      <c r="BK6">
        <v>1</v>
      </c>
      <c r="BL6" t="s">
        <v>509</v>
      </c>
      <c r="BM6" t="s">
        <v>279</v>
      </c>
      <c r="BN6">
        <v>8</v>
      </c>
      <c r="BO6">
        <v>3800</v>
      </c>
      <c r="BT6">
        <v>1</v>
      </c>
      <c r="BU6">
        <v>4</v>
      </c>
      <c r="BV6">
        <v>38.256170500000003</v>
      </c>
      <c r="BW6">
        <v>140.35964999999999</v>
      </c>
      <c r="BY6">
        <v>6</v>
      </c>
      <c r="BZ6">
        <v>201</v>
      </c>
      <c r="CA6" t="s">
        <v>279</v>
      </c>
      <c r="CB6">
        <v>0</v>
      </c>
      <c r="CC6">
        <v>9</v>
      </c>
      <c r="CD6">
        <v>0</v>
      </c>
    </row>
    <row r="7" spans="1:82">
      <c r="A7" s="1" t="str">
        <f t="shared" si="0"/>
        <v>山形-10</v>
      </c>
      <c r="B7">
        <v>2025</v>
      </c>
      <c r="C7">
        <v>6</v>
      </c>
      <c r="D7">
        <v>201</v>
      </c>
      <c r="E7" t="s">
        <v>279</v>
      </c>
      <c r="F7">
        <v>0</v>
      </c>
      <c r="G7">
        <v>10</v>
      </c>
      <c r="H7">
        <v>6</v>
      </c>
      <c r="I7">
        <v>201</v>
      </c>
      <c r="J7" t="s">
        <v>279</v>
      </c>
      <c r="K7">
        <v>0</v>
      </c>
      <c r="L7">
        <v>10</v>
      </c>
      <c r="M7">
        <v>1</v>
      </c>
      <c r="N7">
        <v>9505</v>
      </c>
      <c r="O7">
        <v>6705</v>
      </c>
      <c r="P7">
        <v>0</v>
      </c>
      <c r="Q7">
        <v>0</v>
      </c>
      <c r="R7">
        <v>0</v>
      </c>
      <c r="S7">
        <v>63</v>
      </c>
      <c r="T7">
        <v>2</v>
      </c>
      <c r="U7">
        <v>0</v>
      </c>
      <c r="W7" t="s">
        <v>535</v>
      </c>
      <c r="X7" t="s">
        <v>536</v>
      </c>
      <c r="Z7">
        <v>165</v>
      </c>
      <c r="AB7">
        <v>3</v>
      </c>
      <c r="AC7">
        <v>1</v>
      </c>
      <c r="AD7">
        <v>1.2</v>
      </c>
      <c r="AE7" t="s">
        <v>500</v>
      </c>
      <c r="AF7">
        <v>4</v>
      </c>
      <c r="AG7">
        <v>2</v>
      </c>
      <c r="AI7" t="s">
        <v>537</v>
      </c>
      <c r="AJ7">
        <v>1</v>
      </c>
      <c r="AL7">
        <v>6.5</v>
      </c>
      <c r="AM7">
        <v>1</v>
      </c>
      <c r="AN7">
        <v>31</v>
      </c>
      <c r="AQ7">
        <v>1</v>
      </c>
      <c r="AR7">
        <v>0</v>
      </c>
      <c r="AS7">
        <v>1</v>
      </c>
      <c r="AT7" t="s">
        <v>279</v>
      </c>
      <c r="AU7">
        <v>2400</v>
      </c>
      <c r="AW7">
        <v>1</v>
      </c>
      <c r="AX7">
        <v>15</v>
      </c>
      <c r="AY7">
        <v>60</v>
      </c>
      <c r="AZ7">
        <v>200</v>
      </c>
      <c r="BG7" t="s">
        <v>538</v>
      </c>
      <c r="BH7" t="s">
        <v>539</v>
      </c>
      <c r="BK7">
        <v>1</v>
      </c>
      <c r="BL7" t="s">
        <v>509</v>
      </c>
      <c r="BM7" t="s">
        <v>279</v>
      </c>
      <c r="BN7">
        <v>6</v>
      </c>
      <c r="BO7">
        <v>2400</v>
      </c>
      <c r="BT7">
        <v>2</v>
      </c>
      <c r="BU7">
        <v>51</v>
      </c>
      <c r="BV7">
        <v>38.233154999999996</v>
      </c>
      <c r="BW7">
        <v>140.31558899999999</v>
      </c>
      <c r="BY7">
        <v>6</v>
      </c>
      <c r="BZ7">
        <v>201</v>
      </c>
      <c r="CA7" t="s">
        <v>279</v>
      </c>
      <c r="CB7">
        <v>0</v>
      </c>
      <c r="CC7">
        <v>10</v>
      </c>
      <c r="CD7">
        <v>0</v>
      </c>
    </row>
    <row r="8" spans="1:82">
      <c r="A8" s="1" t="str">
        <f t="shared" si="0"/>
        <v>山形-11</v>
      </c>
      <c r="B8">
        <v>2025</v>
      </c>
      <c r="C8">
        <v>6</v>
      </c>
      <c r="D8">
        <v>201</v>
      </c>
      <c r="E8" t="s">
        <v>279</v>
      </c>
      <c r="F8">
        <v>0</v>
      </c>
      <c r="G8">
        <v>11</v>
      </c>
      <c r="H8">
        <v>6</v>
      </c>
      <c r="I8">
        <v>201</v>
      </c>
      <c r="J8" t="s">
        <v>279</v>
      </c>
      <c r="K8">
        <v>0</v>
      </c>
      <c r="L8">
        <v>11</v>
      </c>
      <c r="M8">
        <v>1</v>
      </c>
      <c r="N8">
        <v>5885</v>
      </c>
      <c r="O8">
        <v>6705</v>
      </c>
      <c r="P8">
        <v>0</v>
      </c>
      <c r="Q8">
        <v>0</v>
      </c>
      <c r="R8">
        <v>0</v>
      </c>
      <c r="S8">
        <v>63</v>
      </c>
      <c r="T8">
        <v>2</v>
      </c>
      <c r="U8">
        <v>0</v>
      </c>
      <c r="W8" t="s">
        <v>540</v>
      </c>
      <c r="X8" t="s">
        <v>541</v>
      </c>
      <c r="Z8">
        <v>231</v>
      </c>
      <c r="AB8">
        <v>3</v>
      </c>
      <c r="AC8">
        <v>1</v>
      </c>
      <c r="AD8">
        <v>1.5</v>
      </c>
      <c r="AE8" t="s">
        <v>500</v>
      </c>
      <c r="AF8">
        <v>6</v>
      </c>
      <c r="AG8">
        <v>2</v>
      </c>
      <c r="AI8" t="s">
        <v>542</v>
      </c>
      <c r="AJ8">
        <v>5</v>
      </c>
      <c r="AL8">
        <v>9</v>
      </c>
      <c r="AM8">
        <v>1</v>
      </c>
      <c r="AN8">
        <v>31</v>
      </c>
      <c r="AQ8">
        <v>1</v>
      </c>
      <c r="AR8">
        <v>1</v>
      </c>
      <c r="AS8">
        <v>1</v>
      </c>
      <c r="AT8" t="s">
        <v>279</v>
      </c>
      <c r="AU8">
        <v>4500</v>
      </c>
      <c r="AW8">
        <v>1</v>
      </c>
      <c r="AX8">
        <v>16</v>
      </c>
      <c r="AY8">
        <v>60</v>
      </c>
      <c r="AZ8">
        <v>200</v>
      </c>
      <c r="BG8" t="s">
        <v>543</v>
      </c>
      <c r="BH8" t="s">
        <v>543</v>
      </c>
      <c r="BK8">
        <v>1</v>
      </c>
      <c r="BM8" t="s">
        <v>279</v>
      </c>
      <c r="BO8">
        <v>4500</v>
      </c>
      <c r="BT8">
        <v>2</v>
      </c>
      <c r="BU8">
        <v>59</v>
      </c>
      <c r="BV8">
        <v>38.212909000000003</v>
      </c>
      <c r="BW8">
        <v>140.32006200000001</v>
      </c>
      <c r="BY8">
        <v>6</v>
      </c>
      <c r="BZ8">
        <v>201</v>
      </c>
      <c r="CA8" t="s">
        <v>279</v>
      </c>
      <c r="CB8">
        <v>0</v>
      </c>
      <c r="CC8">
        <v>11</v>
      </c>
      <c r="CD8">
        <v>0</v>
      </c>
    </row>
    <row r="9" spans="1:82">
      <c r="A9" s="1" t="str">
        <f t="shared" si="0"/>
        <v>山形-12</v>
      </c>
      <c r="B9">
        <v>2025</v>
      </c>
      <c r="C9">
        <v>6</v>
      </c>
      <c r="D9">
        <v>201</v>
      </c>
      <c r="E9" t="s">
        <v>279</v>
      </c>
      <c r="F9">
        <v>0</v>
      </c>
      <c r="G9">
        <v>12</v>
      </c>
      <c r="H9">
        <v>6</v>
      </c>
      <c r="I9">
        <v>201</v>
      </c>
      <c r="J9" t="s">
        <v>279</v>
      </c>
      <c r="K9">
        <v>0</v>
      </c>
      <c r="L9">
        <v>12</v>
      </c>
      <c r="M9">
        <v>1</v>
      </c>
      <c r="N9">
        <v>6933</v>
      </c>
      <c r="O9">
        <v>7557</v>
      </c>
      <c r="P9">
        <v>0</v>
      </c>
      <c r="Q9">
        <v>0</v>
      </c>
      <c r="R9">
        <v>0</v>
      </c>
      <c r="S9">
        <v>63</v>
      </c>
      <c r="T9">
        <v>1</v>
      </c>
      <c r="U9">
        <v>0</v>
      </c>
      <c r="W9" t="s">
        <v>544</v>
      </c>
      <c r="X9" t="s">
        <v>545</v>
      </c>
      <c r="Z9">
        <v>240</v>
      </c>
      <c r="AB9">
        <v>3</v>
      </c>
      <c r="AC9">
        <v>1</v>
      </c>
      <c r="AD9">
        <v>1.5</v>
      </c>
      <c r="AE9" t="s">
        <v>500</v>
      </c>
      <c r="AF9">
        <v>4</v>
      </c>
      <c r="AG9">
        <v>2</v>
      </c>
      <c r="AI9" t="s">
        <v>546</v>
      </c>
      <c r="AJ9">
        <v>4</v>
      </c>
      <c r="AL9">
        <v>6</v>
      </c>
      <c r="AM9">
        <v>1</v>
      </c>
      <c r="AN9">
        <v>31</v>
      </c>
      <c r="AQ9">
        <v>1</v>
      </c>
      <c r="AR9">
        <v>0</v>
      </c>
      <c r="AS9">
        <v>1</v>
      </c>
      <c r="AT9" t="s">
        <v>279</v>
      </c>
      <c r="AU9">
        <v>1500</v>
      </c>
      <c r="AW9">
        <v>1</v>
      </c>
      <c r="AX9">
        <v>12</v>
      </c>
      <c r="AY9">
        <v>60</v>
      </c>
      <c r="AZ9">
        <v>150</v>
      </c>
      <c r="BG9" t="s">
        <v>547</v>
      </c>
      <c r="BH9" t="s">
        <v>547</v>
      </c>
      <c r="BK9">
        <v>1</v>
      </c>
      <c r="BL9" t="s">
        <v>509</v>
      </c>
      <c r="BM9" t="s">
        <v>279</v>
      </c>
      <c r="BN9">
        <v>3</v>
      </c>
      <c r="BO9">
        <v>1500</v>
      </c>
      <c r="BT9">
        <v>2</v>
      </c>
      <c r="BU9">
        <v>62</v>
      </c>
      <c r="BV9">
        <v>38.246910999999997</v>
      </c>
      <c r="BW9">
        <v>140.31456</v>
      </c>
      <c r="BY9">
        <v>6</v>
      </c>
      <c r="BZ9">
        <v>201</v>
      </c>
      <c r="CA9" t="s">
        <v>279</v>
      </c>
      <c r="CB9">
        <v>0</v>
      </c>
      <c r="CC9">
        <v>12</v>
      </c>
      <c r="CD9">
        <v>0</v>
      </c>
    </row>
    <row r="10" spans="1:82">
      <c r="A10" s="1" t="str">
        <f t="shared" si="0"/>
        <v>山形-13</v>
      </c>
      <c r="B10">
        <v>2025</v>
      </c>
      <c r="C10">
        <v>6</v>
      </c>
      <c r="D10">
        <v>201</v>
      </c>
      <c r="E10" t="s">
        <v>279</v>
      </c>
      <c r="F10">
        <v>0</v>
      </c>
      <c r="G10">
        <v>13</v>
      </c>
      <c r="H10">
        <v>6</v>
      </c>
      <c r="I10">
        <v>201</v>
      </c>
      <c r="J10" t="s">
        <v>279</v>
      </c>
      <c r="K10">
        <v>0</v>
      </c>
      <c r="L10">
        <v>13</v>
      </c>
      <c r="M10">
        <v>1</v>
      </c>
      <c r="N10">
        <v>7557</v>
      </c>
      <c r="O10">
        <v>5885</v>
      </c>
      <c r="P10">
        <v>0</v>
      </c>
      <c r="Q10">
        <v>0</v>
      </c>
      <c r="R10">
        <v>0</v>
      </c>
      <c r="S10">
        <v>63</v>
      </c>
      <c r="T10">
        <v>2</v>
      </c>
      <c r="U10">
        <v>0</v>
      </c>
      <c r="W10" t="s">
        <v>548</v>
      </c>
      <c r="X10" t="s">
        <v>549</v>
      </c>
      <c r="Z10">
        <v>270</v>
      </c>
      <c r="AB10">
        <v>3</v>
      </c>
      <c r="AC10">
        <v>1</v>
      </c>
      <c r="AD10">
        <v>1.5</v>
      </c>
      <c r="AE10" t="s">
        <v>500</v>
      </c>
      <c r="AF10">
        <v>4</v>
      </c>
      <c r="AG10">
        <v>2</v>
      </c>
      <c r="AI10" t="s">
        <v>550</v>
      </c>
      <c r="AJ10">
        <v>3</v>
      </c>
      <c r="AL10">
        <v>6</v>
      </c>
      <c r="AM10">
        <v>1</v>
      </c>
      <c r="AN10">
        <v>31</v>
      </c>
      <c r="AQ10">
        <v>1</v>
      </c>
      <c r="AR10">
        <v>0</v>
      </c>
      <c r="AS10">
        <v>1</v>
      </c>
      <c r="AT10" t="s">
        <v>551</v>
      </c>
      <c r="AU10">
        <v>800</v>
      </c>
      <c r="AW10">
        <v>1</v>
      </c>
      <c r="AX10">
        <v>12</v>
      </c>
      <c r="AY10">
        <v>60</v>
      </c>
      <c r="AZ10">
        <v>150</v>
      </c>
      <c r="BG10" t="s">
        <v>552</v>
      </c>
      <c r="BH10" t="s">
        <v>553</v>
      </c>
      <c r="BK10">
        <v>1</v>
      </c>
      <c r="BM10" t="s">
        <v>551</v>
      </c>
      <c r="BO10">
        <v>800</v>
      </c>
      <c r="BT10">
        <v>2</v>
      </c>
      <c r="BU10">
        <v>55</v>
      </c>
      <c r="BV10">
        <v>38.280866000000003</v>
      </c>
      <c r="BW10">
        <v>140.30855</v>
      </c>
      <c r="BY10">
        <v>6</v>
      </c>
      <c r="BZ10">
        <v>201</v>
      </c>
      <c r="CA10" t="s">
        <v>279</v>
      </c>
      <c r="CB10">
        <v>0</v>
      </c>
      <c r="CC10">
        <v>13</v>
      </c>
      <c r="CD10">
        <v>0</v>
      </c>
    </row>
    <row r="11" spans="1:82">
      <c r="A11" s="1" t="str">
        <f t="shared" si="0"/>
        <v>山形-14</v>
      </c>
      <c r="B11">
        <v>2025</v>
      </c>
      <c r="C11">
        <v>6</v>
      </c>
      <c r="D11">
        <v>201</v>
      </c>
      <c r="E11" t="s">
        <v>279</v>
      </c>
      <c r="F11">
        <v>0</v>
      </c>
      <c r="G11">
        <v>14</v>
      </c>
      <c r="H11">
        <v>6</v>
      </c>
      <c r="I11">
        <v>201</v>
      </c>
      <c r="J11" t="s">
        <v>279</v>
      </c>
      <c r="K11">
        <v>0</v>
      </c>
      <c r="L11">
        <v>14</v>
      </c>
      <c r="M11">
        <v>1</v>
      </c>
      <c r="N11">
        <v>5885</v>
      </c>
      <c r="O11">
        <v>9421</v>
      </c>
      <c r="P11">
        <v>0</v>
      </c>
      <c r="Q11">
        <v>0</v>
      </c>
      <c r="R11">
        <v>0</v>
      </c>
      <c r="S11">
        <v>64</v>
      </c>
      <c r="T11">
        <v>2</v>
      </c>
      <c r="U11">
        <v>0</v>
      </c>
      <c r="W11" t="s">
        <v>554</v>
      </c>
      <c r="X11" t="s">
        <v>555</v>
      </c>
      <c r="Z11">
        <v>303</v>
      </c>
      <c r="AB11">
        <v>3</v>
      </c>
      <c r="AC11">
        <v>1</v>
      </c>
      <c r="AD11">
        <v>3</v>
      </c>
      <c r="AE11" t="s">
        <v>500</v>
      </c>
      <c r="AF11">
        <v>4</v>
      </c>
      <c r="AG11">
        <v>2</v>
      </c>
      <c r="AI11" t="s">
        <v>556</v>
      </c>
      <c r="AJ11">
        <v>3</v>
      </c>
      <c r="AL11">
        <v>7</v>
      </c>
      <c r="AM11">
        <v>1</v>
      </c>
      <c r="AN11">
        <v>31</v>
      </c>
      <c r="AQ11">
        <v>1</v>
      </c>
      <c r="AR11">
        <v>1</v>
      </c>
      <c r="AS11">
        <v>1</v>
      </c>
      <c r="AT11" t="s">
        <v>526</v>
      </c>
      <c r="AU11">
        <v>850</v>
      </c>
      <c r="AW11">
        <v>1</v>
      </c>
      <c r="AX11">
        <v>8</v>
      </c>
      <c r="AY11">
        <v>60</v>
      </c>
      <c r="AZ11">
        <v>200</v>
      </c>
      <c r="BA11">
        <v>2</v>
      </c>
      <c r="BG11" t="s">
        <v>557</v>
      </c>
      <c r="BH11" t="s">
        <v>558</v>
      </c>
      <c r="BK11">
        <v>1</v>
      </c>
      <c r="BL11" t="s">
        <v>509</v>
      </c>
      <c r="BM11" t="s">
        <v>526</v>
      </c>
      <c r="BN11">
        <v>5</v>
      </c>
      <c r="BO11">
        <v>850</v>
      </c>
      <c r="BT11">
        <v>9</v>
      </c>
      <c r="BV11">
        <v>38.262193000000003</v>
      </c>
      <c r="BW11">
        <v>140.339687</v>
      </c>
      <c r="BY11">
        <v>6</v>
      </c>
      <c r="BZ11">
        <v>201</v>
      </c>
      <c r="CA11" t="s">
        <v>279</v>
      </c>
      <c r="CB11">
        <v>0</v>
      </c>
      <c r="CC11">
        <v>14</v>
      </c>
      <c r="CD11">
        <v>0</v>
      </c>
    </row>
    <row r="12" spans="1:82">
      <c r="A12" s="1" t="str">
        <f t="shared" si="0"/>
        <v>山形-15</v>
      </c>
      <c r="B12">
        <v>2025</v>
      </c>
      <c r="C12">
        <v>6</v>
      </c>
      <c r="D12">
        <v>201</v>
      </c>
      <c r="E12" t="s">
        <v>279</v>
      </c>
      <c r="F12">
        <v>0</v>
      </c>
      <c r="G12">
        <v>15</v>
      </c>
      <c r="H12">
        <v>6</v>
      </c>
      <c r="I12">
        <v>201</v>
      </c>
      <c r="J12" t="s">
        <v>279</v>
      </c>
      <c r="K12">
        <v>0</v>
      </c>
      <c r="L12">
        <v>15</v>
      </c>
      <c r="M12">
        <v>1</v>
      </c>
      <c r="N12">
        <v>6705</v>
      </c>
      <c r="O12">
        <v>9421</v>
      </c>
      <c r="P12">
        <v>0</v>
      </c>
      <c r="Q12">
        <v>0</v>
      </c>
      <c r="R12">
        <v>0</v>
      </c>
      <c r="S12">
        <v>63</v>
      </c>
      <c r="T12">
        <v>2</v>
      </c>
      <c r="U12">
        <v>0</v>
      </c>
      <c r="W12" t="s">
        <v>559</v>
      </c>
      <c r="X12" t="s">
        <v>560</v>
      </c>
      <c r="Z12">
        <v>303</v>
      </c>
      <c r="AB12">
        <v>3</v>
      </c>
      <c r="AC12">
        <v>1</v>
      </c>
      <c r="AD12">
        <v>2</v>
      </c>
      <c r="AE12" t="s">
        <v>500</v>
      </c>
      <c r="AF12">
        <v>4</v>
      </c>
      <c r="AG12">
        <v>2</v>
      </c>
      <c r="AI12" t="s">
        <v>561</v>
      </c>
      <c r="AJ12">
        <v>2</v>
      </c>
      <c r="AL12">
        <v>5.5</v>
      </c>
      <c r="AM12">
        <v>1</v>
      </c>
      <c r="AN12">
        <v>31</v>
      </c>
      <c r="AQ12">
        <v>1</v>
      </c>
      <c r="AR12">
        <v>0</v>
      </c>
      <c r="AS12">
        <v>1</v>
      </c>
      <c r="AT12" t="s">
        <v>279</v>
      </c>
      <c r="AU12">
        <v>3100</v>
      </c>
      <c r="AW12">
        <v>1</v>
      </c>
      <c r="AX12">
        <v>11</v>
      </c>
      <c r="AY12">
        <v>50</v>
      </c>
      <c r="AZ12">
        <v>100</v>
      </c>
      <c r="BG12" t="s">
        <v>562</v>
      </c>
      <c r="BH12" t="s">
        <v>562</v>
      </c>
      <c r="BK12">
        <v>1</v>
      </c>
      <c r="BL12" t="s">
        <v>509</v>
      </c>
      <c r="BM12" t="s">
        <v>279</v>
      </c>
      <c r="BN12">
        <v>6</v>
      </c>
      <c r="BO12">
        <v>3100</v>
      </c>
      <c r="BT12">
        <v>1</v>
      </c>
      <c r="BU12">
        <v>16</v>
      </c>
      <c r="BV12">
        <v>38.234827000000003</v>
      </c>
      <c r="BW12">
        <v>140.304498</v>
      </c>
      <c r="BY12">
        <v>6</v>
      </c>
      <c r="BZ12">
        <v>201</v>
      </c>
      <c r="CA12" t="s">
        <v>279</v>
      </c>
      <c r="CB12">
        <v>0</v>
      </c>
      <c r="CC12">
        <v>15</v>
      </c>
      <c r="CD12">
        <v>0</v>
      </c>
    </row>
    <row r="13" spans="1:82">
      <c r="A13" s="1" t="str">
        <f t="shared" si="0"/>
        <v>山形-16</v>
      </c>
      <c r="B13">
        <v>2025</v>
      </c>
      <c r="C13">
        <v>6</v>
      </c>
      <c r="D13">
        <v>201</v>
      </c>
      <c r="E13" t="s">
        <v>279</v>
      </c>
      <c r="F13">
        <v>0</v>
      </c>
      <c r="G13">
        <v>16</v>
      </c>
      <c r="H13">
        <v>6</v>
      </c>
      <c r="I13">
        <v>201</v>
      </c>
      <c r="J13" t="s">
        <v>279</v>
      </c>
      <c r="K13">
        <v>0</v>
      </c>
      <c r="L13">
        <v>16</v>
      </c>
      <c r="M13">
        <v>1</v>
      </c>
      <c r="N13">
        <v>9421</v>
      </c>
      <c r="O13">
        <v>9505</v>
      </c>
      <c r="P13">
        <v>0</v>
      </c>
      <c r="Q13">
        <v>0</v>
      </c>
      <c r="R13">
        <v>0</v>
      </c>
      <c r="S13">
        <v>62</v>
      </c>
      <c r="T13">
        <v>0</v>
      </c>
      <c r="U13">
        <v>0</v>
      </c>
      <c r="W13" t="s">
        <v>563</v>
      </c>
      <c r="X13" t="s">
        <v>564</v>
      </c>
      <c r="Z13">
        <v>1109</v>
      </c>
      <c r="AB13">
        <v>7</v>
      </c>
      <c r="AC13">
        <v>1</v>
      </c>
      <c r="AD13">
        <v>3</v>
      </c>
      <c r="AE13" t="s">
        <v>565</v>
      </c>
      <c r="AF13">
        <v>1</v>
      </c>
      <c r="AG13">
        <v>14</v>
      </c>
      <c r="AI13" t="s">
        <v>566</v>
      </c>
      <c r="AJ13">
        <v>4</v>
      </c>
      <c r="AL13">
        <v>8</v>
      </c>
      <c r="AM13">
        <v>1</v>
      </c>
      <c r="AN13">
        <v>31</v>
      </c>
      <c r="AQ13">
        <v>1</v>
      </c>
      <c r="AR13">
        <v>1</v>
      </c>
      <c r="AS13">
        <v>1</v>
      </c>
      <c r="AT13" t="s">
        <v>279</v>
      </c>
      <c r="AU13">
        <v>800</v>
      </c>
      <c r="AW13">
        <v>1</v>
      </c>
      <c r="AX13">
        <v>5</v>
      </c>
      <c r="AY13">
        <v>80</v>
      </c>
      <c r="AZ13">
        <v>400</v>
      </c>
      <c r="BA13">
        <v>2</v>
      </c>
      <c r="BG13" t="s">
        <v>567</v>
      </c>
      <c r="BI13" t="s">
        <v>568</v>
      </c>
      <c r="BK13">
        <v>1</v>
      </c>
      <c r="BL13" t="s">
        <v>509</v>
      </c>
      <c r="BM13" t="s">
        <v>279</v>
      </c>
      <c r="BN13">
        <v>2</v>
      </c>
      <c r="BO13">
        <v>800</v>
      </c>
      <c r="BT13">
        <v>1</v>
      </c>
      <c r="BU13">
        <v>11</v>
      </c>
      <c r="BV13">
        <v>38.243394000000002</v>
      </c>
      <c r="BW13">
        <v>140.328484</v>
      </c>
      <c r="BY13">
        <v>6</v>
      </c>
      <c r="BZ13">
        <v>201</v>
      </c>
      <c r="CA13" t="s">
        <v>279</v>
      </c>
      <c r="CB13">
        <v>0</v>
      </c>
      <c r="CC13">
        <v>16</v>
      </c>
      <c r="CD13">
        <v>0</v>
      </c>
    </row>
    <row r="14" spans="1:82">
      <c r="A14" s="1" t="str">
        <f t="shared" si="0"/>
        <v>山形-17</v>
      </c>
      <c r="B14">
        <v>2025</v>
      </c>
      <c r="C14">
        <v>6</v>
      </c>
      <c r="D14">
        <v>201</v>
      </c>
      <c r="E14" t="s">
        <v>279</v>
      </c>
      <c r="F14">
        <v>0</v>
      </c>
      <c r="G14">
        <v>17</v>
      </c>
      <c r="H14">
        <v>6</v>
      </c>
      <c r="I14">
        <v>201</v>
      </c>
      <c r="J14" t="s">
        <v>279</v>
      </c>
      <c r="K14">
        <v>0</v>
      </c>
      <c r="L14">
        <v>17</v>
      </c>
      <c r="M14">
        <v>1</v>
      </c>
      <c r="N14">
        <v>10357</v>
      </c>
      <c r="O14">
        <v>6705</v>
      </c>
      <c r="P14">
        <v>0</v>
      </c>
      <c r="Q14">
        <v>0</v>
      </c>
      <c r="R14">
        <v>0</v>
      </c>
      <c r="S14">
        <v>63</v>
      </c>
      <c r="T14">
        <v>2</v>
      </c>
      <c r="U14">
        <v>0</v>
      </c>
      <c r="W14" t="s">
        <v>569</v>
      </c>
      <c r="X14" t="s">
        <v>570</v>
      </c>
      <c r="Z14">
        <v>229</v>
      </c>
      <c r="AB14">
        <v>3</v>
      </c>
      <c r="AC14">
        <v>1</v>
      </c>
      <c r="AD14">
        <v>1.2</v>
      </c>
      <c r="AE14" t="s">
        <v>500</v>
      </c>
      <c r="AF14">
        <v>4</v>
      </c>
      <c r="AG14">
        <v>2</v>
      </c>
      <c r="AI14" t="s">
        <v>571</v>
      </c>
      <c r="AJ14">
        <v>1</v>
      </c>
      <c r="AL14">
        <v>6</v>
      </c>
      <c r="AM14">
        <v>1</v>
      </c>
      <c r="AN14">
        <v>31</v>
      </c>
      <c r="AQ14">
        <v>1</v>
      </c>
      <c r="AR14">
        <v>0</v>
      </c>
      <c r="AS14">
        <v>1</v>
      </c>
      <c r="AT14" t="s">
        <v>508</v>
      </c>
      <c r="AU14">
        <v>1300</v>
      </c>
      <c r="AW14">
        <v>1</v>
      </c>
      <c r="AX14">
        <v>15</v>
      </c>
      <c r="AY14">
        <v>60</v>
      </c>
      <c r="AZ14">
        <v>200</v>
      </c>
      <c r="BG14" t="s">
        <v>572</v>
      </c>
      <c r="BH14" t="s">
        <v>572</v>
      </c>
      <c r="BK14">
        <v>1</v>
      </c>
      <c r="BL14" t="s">
        <v>509</v>
      </c>
      <c r="BM14" t="s">
        <v>508</v>
      </c>
      <c r="BN14">
        <v>1</v>
      </c>
      <c r="BO14">
        <v>1300</v>
      </c>
      <c r="BT14">
        <v>2</v>
      </c>
      <c r="BU14">
        <v>58</v>
      </c>
      <c r="BV14">
        <v>38.205012000000004</v>
      </c>
      <c r="BW14">
        <v>140.31714099999999</v>
      </c>
      <c r="BY14">
        <v>6</v>
      </c>
      <c r="BZ14">
        <v>201</v>
      </c>
      <c r="CA14" t="s">
        <v>279</v>
      </c>
      <c r="CB14">
        <v>0</v>
      </c>
      <c r="CC14">
        <v>17</v>
      </c>
      <c r="CD14">
        <v>0</v>
      </c>
    </row>
    <row r="15" spans="1:82">
      <c r="A15" s="1" t="str">
        <f t="shared" si="0"/>
        <v>山形-18</v>
      </c>
      <c r="B15">
        <v>2025</v>
      </c>
      <c r="C15">
        <v>6</v>
      </c>
      <c r="D15">
        <v>201</v>
      </c>
      <c r="E15" t="s">
        <v>279</v>
      </c>
      <c r="F15">
        <v>0</v>
      </c>
      <c r="G15">
        <v>18</v>
      </c>
      <c r="H15">
        <v>6</v>
      </c>
      <c r="I15">
        <v>201</v>
      </c>
      <c r="J15" t="s">
        <v>279</v>
      </c>
      <c r="K15">
        <v>0</v>
      </c>
      <c r="L15">
        <v>18</v>
      </c>
      <c r="M15">
        <v>1</v>
      </c>
      <c r="N15">
        <v>6705</v>
      </c>
      <c r="O15">
        <v>9953</v>
      </c>
      <c r="P15">
        <v>0</v>
      </c>
      <c r="Q15">
        <v>0</v>
      </c>
      <c r="R15">
        <v>0</v>
      </c>
      <c r="S15">
        <v>61</v>
      </c>
      <c r="T15">
        <v>2</v>
      </c>
      <c r="U15">
        <v>0</v>
      </c>
      <c r="W15" t="s">
        <v>573</v>
      </c>
      <c r="X15" t="s">
        <v>574</v>
      </c>
      <c r="Z15">
        <v>200</v>
      </c>
      <c r="AB15">
        <v>3</v>
      </c>
      <c r="AC15">
        <v>1</v>
      </c>
      <c r="AD15">
        <v>2.5</v>
      </c>
      <c r="AE15" t="s">
        <v>500</v>
      </c>
      <c r="AF15">
        <v>4</v>
      </c>
      <c r="AG15">
        <v>2</v>
      </c>
      <c r="AH15">
        <v>1</v>
      </c>
      <c r="AI15" t="s">
        <v>561</v>
      </c>
      <c r="AJ15">
        <v>2</v>
      </c>
      <c r="AL15">
        <v>6.5</v>
      </c>
      <c r="AM15">
        <v>1</v>
      </c>
      <c r="AN15">
        <v>31</v>
      </c>
      <c r="AQ15">
        <v>1</v>
      </c>
      <c r="AR15">
        <v>0</v>
      </c>
      <c r="AS15">
        <v>1</v>
      </c>
      <c r="AT15" t="s">
        <v>279</v>
      </c>
      <c r="AU15">
        <v>750</v>
      </c>
      <c r="AW15">
        <v>1</v>
      </c>
      <c r="AX15">
        <v>15</v>
      </c>
      <c r="AY15">
        <v>60</v>
      </c>
      <c r="AZ15">
        <v>200</v>
      </c>
      <c r="BG15" t="s">
        <v>575</v>
      </c>
      <c r="BH15" t="s">
        <v>576</v>
      </c>
      <c r="BK15">
        <v>1</v>
      </c>
      <c r="BM15" t="s">
        <v>279</v>
      </c>
      <c r="BN15">
        <v>7</v>
      </c>
      <c r="BO15">
        <v>750</v>
      </c>
      <c r="BT15">
        <v>1</v>
      </c>
      <c r="BU15">
        <v>2</v>
      </c>
      <c r="BV15">
        <v>38.251983000000003</v>
      </c>
      <c r="BW15">
        <v>140.32270399999999</v>
      </c>
      <c r="BY15">
        <v>6</v>
      </c>
      <c r="BZ15">
        <v>201</v>
      </c>
      <c r="CA15" t="s">
        <v>279</v>
      </c>
      <c r="CB15">
        <v>0</v>
      </c>
      <c r="CC15">
        <v>18</v>
      </c>
      <c r="CD15">
        <v>0</v>
      </c>
    </row>
    <row r="16" spans="1:82">
      <c r="A16" s="1" t="str">
        <f t="shared" si="0"/>
        <v>山形-19</v>
      </c>
      <c r="B16">
        <v>2025</v>
      </c>
      <c r="C16">
        <v>6</v>
      </c>
      <c r="D16">
        <v>201</v>
      </c>
      <c r="E16" t="s">
        <v>279</v>
      </c>
      <c r="F16">
        <v>0</v>
      </c>
      <c r="G16">
        <v>19</v>
      </c>
      <c r="H16">
        <v>6</v>
      </c>
      <c r="I16">
        <v>201</v>
      </c>
      <c r="J16" t="s">
        <v>279</v>
      </c>
      <c r="K16">
        <v>0</v>
      </c>
      <c r="L16">
        <v>24</v>
      </c>
      <c r="M16">
        <v>1</v>
      </c>
      <c r="N16">
        <v>9421</v>
      </c>
      <c r="O16">
        <v>9448</v>
      </c>
      <c r="P16">
        <v>0</v>
      </c>
      <c r="Q16">
        <v>0</v>
      </c>
      <c r="R16">
        <v>0</v>
      </c>
      <c r="S16">
        <v>65</v>
      </c>
      <c r="T16">
        <v>2</v>
      </c>
      <c r="U16">
        <v>1</v>
      </c>
      <c r="W16" t="s">
        <v>592</v>
      </c>
      <c r="Z16">
        <v>648</v>
      </c>
      <c r="AB16">
        <v>3</v>
      </c>
      <c r="AC16">
        <v>1</v>
      </c>
      <c r="AD16">
        <v>1.5</v>
      </c>
      <c r="AE16" t="s">
        <v>500</v>
      </c>
      <c r="AF16">
        <v>4</v>
      </c>
      <c r="AG16">
        <v>2</v>
      </c>
      <c r="AI16" t="s">
        <v>586</v>
      </c>
      <c r="AJ16">
        <v>1</v>
      </c>
      <c r="AL16">
        <v>4</v>
      </c>
      <c r="AM16">
        <v>1</v>
      </c>
      <c r="AN16">
        <v>31</v>
      </c>
      <c r="AQ16">
        <v>1</v>
      </c>
      <c r="AR16">
        <v>0</v>
      </c>
      <c r="AS16">
        <v>1</v>
      </c>
      <c r="AT16" t="s">
        <v>279</v>
      </c>
      <c r="AU16">
        <v>3000</v>
      </c>
      <c r="AW16">
        <v>3</v>
      </c>
      <c r="AY16">
        <v>70</v>
      </c>
      <c r="AZ16">
        <v>200</v>
      </c>
      <c r="BG16" t="s">
        <v>593</v>
      </c>
      <c r="BH16" t="s">
        <v>594</v>
      </c>
      <c r="BK16">
        <v>1</v>
      </c>
      <c r="BL16" t="s">
        <v>509</v>
      </c>
      <c r="BM16" t="s">
        <v>279</v>
      </c>
      <c r="BN16">
        <v>3</v>
      </c>
      <c r="BO16">
        <v>3000</v>
      </c>
      <c r="BT16">
        <v>2</v>
      </c>
      <c r="BU16">
        <v>40</v>
      </c>
      <c r="BV16">
        <v>38.256461000000002</v>
      </c>
      <c r="BW16">
        <v>140.29739900000001</v>
      </c>
      <c r="BY16">
        <v>6</v>
      </c>
      <c r="BZ16">
        <v>201</v>
      </c>
      <c r="CA16" t="s">
        <v>279</v>
      </c>
      <c r="CB16">
        <v>0</v>
      </c>
      <c r="CC16">
        <v>24</v>
      </c>
      <c r="CD16">
        <v>0</v>
      </c>
    </row>
    <row r="17" spans="1:82">
      <c r="A17" s="1" t="str">
        <f t="shared" si="0"/>
        <v>山形-20</v>
      </c>
      <c r="B17">
        <v>2025</v>
      </c>
      <c r="C17">
        <v>6</v>
      </c>
      <c r="D17">
        <v>201</v>
      </c>
      <c r="E17" t="s">
        <v>279</v>
      </c>
      <c r="F17">
        <v>0</v>
      </c>
      <c r="G17">
        <v>20</v>
      </c>
      <c r="H17">
        <v>6</v>
      </c>
      <c r="I17">
        <v>201</v>
      </c>
      <c r="J17" t="s">
        <v>279</v>
      </c>
      <c r="K17">
        <v>0</v>
      </c>
      <c r="L17">
        <v>20</v>
      </c>
      <c r="M17">
        <v>1</v>
      </c>
      <c r="N17">
        <v>5885</v>
      </c>
      <c r="O17">
        <v>9505</v>
      </c>
      <c r="P17">
        <v>0</v>
      </c>
      <c r="Q17">
        <v>0</v>
      </c>
      <c r="R17">
        <v>0</v>
      </c>
      <c r="S17">
        <v>63</v>
      </c>
      <c r="T17">
        <v>2</v>
      </c>
      <c r="U17">
        <v>0</v>
      </c>
      <c r="W17" t="s">
        <v>577</v>
      </c>
      <c r="X17" t="s">
        <v>578</v>
      </c>
      <c r="Z17">
        <v>214</v>
      </c>
      <c r="AB17">
        <v>3</v>
      </c>
      <c r="AC17">
        <v>1</v>
      </c>
      <c r="AD17">
        <v>2</v>
      </c>
      <c r="AE17" t="s">
        <v>500</v>
      </c>
      <c r="AF17">
        <v>4</v>
      </c>
      <c r="AG17">
        <v>2</v>
      </c>
      <c r="AI17" t="s">
        <v>579</v>
      </c>
      <c r="AJ17">
        <v>1</v>
      </c>
      <c r="AL17">
        <v>6</v>
      </c>
      <c r="AM17">
        <v>1</v>
      </c>
      <c r="AN17">
        <v>31</v>
      </c>
      <c r="AQ17">
        <v>1</v>
      </c>
      <c r="AR17">
        <v>0</v>
      </c>
      <c r="AS17">
        <v>1</v>
      </c>
      <c r="AT17" t="s">
        <v>526</v>
      </c>
      <c r="AU17">
        <v>1800</v>
      </c>
      <c r="AW17">
        <v>1</v>
      </c>
      <c r="AX17">
        <v>12</v>
      </c>
      <c r="AY17">
        <v>60</v>
      </c>
      <c r="AZ17">
        <v>150</v>
      </c>
      <c r="BG17" t="s">
        <v>2244</v>
      </c>
      <c r="BH17" t="s">
        <v>2244</v>
      </c>
      <c r="BK17">
        <v>1</v>
      </c>
      <c r="BL17" t="s">
        <v>509</v>
      </c>
      <c r="BM17" t="s">
        <v>526</v>
      </c>
      <c r="BN17">
        <v>7</v>
      </c>
      <c r="BO17">
        <v>1800</v>
      </c>
      <c r="BT17">
        <v>2</v>
      </c>
      <c r="BU17">
        <v>48</v>
      </c>
      <c r="BV17">
        <v>38.275319000000003</v>
      </c>
      <c r="BW17">
        <v>140.321506</v>
      </c>
      <c r="BY17">
        <v>6</v>
      </c>
      <c r="BZ17">
        <v>201</v>
      </c>
      <c r="CA17" t="s">
        <v>279</v>
      </c>
      <c r="CB17">
        <v>0</v>
      </c>
      <c r="CC17">
        <v>20</v>
      </c>
      <c r="CD17">
        <v>0</v>
      </c>
    </row>
    <row r="18" spans="1:82">
      <c r="A18" s="1" t="str">
        <f t="shared" si="0"/>
        <v>山形-21</v>
      </c>
      <c r="B18">
        <v>2025</v>
      </c>
      <c r="C18">
        <v>6</v>
      </c>
      <c r="D18">
        <v>201</v>
      </c>
      <c r="E18" t="s">
        <v>279</v>
      </c>
      <c r="F18">
        <v>0</v>
      </c>
      <c r="G18">
        <v>21</v>
      </c>
      <c r="H18">
        <v>6</v>
      </c>
      <c r="I18">
        <v>201</v>
      </c>
      <c r="J18" t="s">
        <v>279</v>
      </c>
      <c r="K18">
        <v>0</v>
      </c>
      <c r="L18">
        <v>21</v>
      </c>
      <c r="M18">
        <v>1</v>
      </c>
      <c r="N18">
        <v>9505</v>
      </c>
      <c r="O18">
        <v>6933</v>
      </c>
      <c r="P18">
        <v>0</v>
      </c>
      <c r="Q18">
        <v>0</v>
      </c>
      <c r="R18">
        <v>0</v>
      </c>
      <c r="S18">
        <v>61</v>
      </c>
      <c r="T18">
        <v>2</v>
      </c>
      <c r="U18">
        <v>0</v>
      </c>
      <c r="W18" t="s">
        <v>580</v>
      </c>
      <c r="X18" t="s">
        <v>581</v>
      </c>
      <c r="Z18">
        <v>257</v>
      </c>
      <c r="AB18">
        <v>3</v>
      </c>
      <c r="AC18">
        <v>1</v>
      </c>
      <c r="AD18">
        <v>2</v>
      </c>
      <c r="AE18" t="s">
        <v>500</v>
      </c>
      <c r="AF18">
        <v>3</v>
      </c>
      <c r="AG18">
        <v>3</v>
      </c>
      <c r="AI18" t="s">
        <v>582</v>
      </c>
      <c r="AJ18">
        <v>3</v>
      </c>
      <c r="AL18">
        <v>6</v>
      </c>
      <c r="AM18">
        <v>1</v>
      </c>
      <c r="AN18">
        <v>31</v>
      </c>
      <c r="AQ18">
        <v>1</v>
      </c>
      <c r="AR18">
        <v>1</v>
      </c>
      <c r="AS18">
        <v>1</v>
      </c>
      <c r="AT18" t="s">
        <v>279</v>
      </c>
      <c r="AU18">
        <v>2700</v>
      </c>
      <c r="AW18">
        <v>1</v>
      </c>
      <c r="AX18">
        <v>14</v>
      </c>
      <c r="AY18">
        <v>60</v>
      </c>
      <c r="AZ18">
        <v>200</v>
      </c>
      <c r="BG18" t="s">
        <v>583</v>
      </c>
      <c r="BH18" t="s">
        <v>584</v>
      </c>
      <c r="BK18">
        <v>1</v>
      </c>
      <c r="BM18" t="s">
        <v>279</v>
      </c>
      <c r="BN18">
        <v>1</v>
      </c>
      <c r="BO18">
        <v>2700</v>
      </c>
      <c r="BT18">
        <v>1</v>
      </c>
      <c r="BU18">
        <v>1</v>
      </c>
      <c r="BV18">
        <v>38.251666</v>
      </c>
      <c r="BW18">
        <v>140.35049900000001</v>
      </c>
      <c r="BY18">
        <v>6</v>
      </c>
      <c r="BZ18">
        <v>201</v>
      </c>
      <c r="CA18" t="s">
        <v>279</v>
      </c>
      <c r="CB18">
        <v>0</v>
      </c>
      <c r="CC18">
        <v>21</v>
      </c>
      <c r="CD18">
        <v>0</v>
      </c>
    </row>
    <row r="19" spans="1:82">
      <c r="A19" s="1" t="str">
        <f t="shared" si="0"/>
        <v>山形-22</v>
      </c>
      <c r="B19">
        <v>2025</v>
      </c>
      <c r="C19">
        <v>6</v>
      </c>
      <c r="D19">
        <v>201</v>
      </c>
      <c r="E19" t="s">
        <v>279</v>
      </c>
      <c r="F19">
        <v>0</v>
      </c>
      <c r="G19">
        <v>22</v>
      </c>
      <c r="H19">
        <v>6</v>
      </c>
      <c r="I19">
        <v>201</v>
      </c>
      <c r="J19" t="s">
        <v>279</v>
      </c>
      <c r="K19">
        <v>0</v>
      </c>
      <c r="L19">
        <v>22</v>
      </c>
      <c r="M19">
        <v>1</v>
      </c>
      <c r="N19">
        <v>9448</v>
      </c>
      <c r="O19">
        <v>7557</v>
      </c>
      <c r="P19">
        <v>0</v>
      </c>
      <c r="Q19">
        <v>0</v>
      </c>
      <c r="R19">
        <v>0</v>
      </c>
      <c r="S19">
        <v>66</v>
      </c>
      <c r="T19">
        <v>1</v>
      </c>
      <c r="U19">
        <v>0</v>
      </c>
      <c r="W19" t="s">
        <v>585</v>
      </c>
      <c r="Z19">
        <v>1054</v>
      </c>
      <c r="AB19">
        <v>3</v>
      </c>
      <c r="AC19">
        <v>1</v>
      </c>
      <c r="AD19">
        <v>2.5</v>
      </c>
      <c r="AE19" t="s">
        <v>500</v>
      </c>
      <c r="AF19">
        <v>4</v>
      </c>
      <c r="AG19">
        <v>2</v>
      </c>
      <c r="AI19" t="s">
        <v>586</v>
      </c>
      <c r="AJ19">
        <v>2</v>
      </c>
      <c r="AL19">
        <v>4</v>
      </c>
      <c r="AM19">
        <v>1</v>
      </c>
      <c r="AN19">
        <v>31</v>
      </c>
      <c r="AQ19">
        <v>1</v>
      </c>
      <c r="AR19">
        <v>0</v>
      </c>
      <c r="AS19">
        <v>1</v>
      </c>
      <c r="AT19" t="s">
        <v>551</v>
      </c>
      <c r="AU19">
        <v>3800</v>
      </c>
      <c r="AW19">
        <v>3</v>
      </c>
      <c r="AY19">
        <v>70</v>
      </c>
      <c r="AZ19">
        <v>200</v>
      </c>
      <c r="BG19" t="s">
        <v>587</v>
      </c>
      <c r="BH19" t="s">
        <v>587</v>
      </c>
      <c r="BK19">
        <v>1</v>
      </c>
      <c r="BL19" t="s">
        <v>937</v>
      </c>
      <c r="BM19" t="s">
        <v>551</v>
      </c>
      <c r="BN19">
        <v>4</v>
      </c>
      <c r="BO19">
        <v>3800</v>
      </c>
      <c r="BT19">
        <v>2</v>
      </c>
      <c r="BU19">
        <v>56</v>
      </c>
      <c r="BV19">
        <v>38.306787999999997</v>
      </c>
      <c r="BW19">
        <v>140.30523600000001</v>
      </c>
      <c r="BY19">
        <v>6</v>
      </c>
      <c r="BZ19">
        <v>201</v>
      </c>
      <c r="CA19" t="s">
        <v>279</v>
      </c>
      <c r="CB19">
        <v>0</v>
      </c>
      <c r="CC19">
        <v>22</v>
      </c>
      <c r="CD19">
        <v>0</v>
      </c>
    </row>
    <row r="20" spans="1:82">
      <c r="A20" s="1" t="str">
        <f t="shared" si="0"/>
        <v>山形-23</v>
      </c>
      <c r="B20">
        <v>2025</v>
      </c>
      <c r="C20">
        <v>6</v>
      </c>
      <c r="D20">
        <v>201</v>
      </c>
      <c r="E20" t="s">
        <v>279</v>
      </c>
      <c r="F20">
        <v>0</v>
      </c>
      <c r="G20">
        <v>23</v>
      </c>
      <c r="H20">
        <v>6</v>
      </c>
      <c r="I20">
        <v>201</v>
      </c>
      <c r="J20" t="s">
        <v>279</v>
      </c>
      <c r="K20">
        <v>0</v>
      </c>
      <c r="L20">
        <v>23</v>
      </c>
      <c r="M20">
        <v>1</v>
      </c>
      <c r="N20">
        <v>3914</v>
      </c>
      <c r="O20">
        <v>6933</v>
      </c>
      <c r="P20">
        <v>0</v>
      </c>
      <c r="Q20">
        <v>0</v>
      </c>
      <c r="R20">
        <v>0</v>
      </c>
      <c r="S20">
        <v>63</v>
      </c>
      <c r="T20">
        <v>2</v>
      </c>
      <c r="U20">
        <v>0</v>
      </c>
      <c r="W20" t="s">
        <v>588</v>
      </c>
      <c r="X20" t="s">
        <v>589</v>
      </c>
      <c r="Z20">
        <v>291</v>
      </c>
      <c r="AB20">
        <v>3</v>
      </c>
      <c r="AC20">
        <v>1</v>
      </c>
      <c r="AD20">
        <v>1.5</v>
      </c>
      <c r="AE20" t="s">
        <v>500</v>
      </c>
      <c r="AF20">
        <v>4</v>
      </c>
      <c r="AG20">
        <v>2</v>
      </c>
      <c r="AI20" t="s">
        <v>590</v>
      </c>
      <c r="AJ20">
        <v>1</v>
      </c>
      <c r="AL20">
        <v>6</v>
      </c>
      <c r="AM20">
        <v>1</v>
      </c>
      <c r="AN20">
        <v>31</v>
      </c>
      <c r="AQ20">
        <v>1</v>
      </c>
      <c r="AR20">
        <v>0</v>
      </c>
      <c r="AS20">
        <v>1</v>
      </c>
      <c r="AT20" t="s">
        <v>506</v>
      </c>
      <c r="AU20">
        <v>850</v>
      </c>
      <c r="AW20">
        <v>1</v>
      </c>
      <c r="AX20">
        <v>15</v>
      </c>
      <c r="AY20">
        <v>60</v>
      </c>
      <c r="AZ20">
        <v>200</v>
      </c>
      <c r="BG20" t="s">
        <v>591</v>
      </c>
      <c r="BK20">
        <v>1</v>
      </c>
      <c r="BM20" t="s">
        <v>506</v>
      </c>
      <c r="BO20">
        <v>850</v>
      </c>
      <c r="BT20">
        <v>2</v>
      </c>
      <c r="BU20">
        <v>52</v>
      </c>
      <c r="BV20">
        <v>38.282767</v>
      </c>
      <c r="BW20">
        <v>140.33812499999999</v>
      </c>
      <c r="BY20">
        <v>6</v>
      </c>
      <c r="BZ20">
        <v>201</v>
      </c>
      <c r="CA20" t="s">
        <v>279</v>
      </c>
      <c r="CB20">
        <v>0</v>
      </c>
      <c r="CC20">
        <v>23</v>
      </c>
      <c r="CD20">
        <v>0</v>
      </c>
    </row>
    <row r="21" spans="1:82">
      <c r="A21" s="1" t="str">
        <f t="shared" si="0"/>
        <v>山形3-1</v>
      </c>
      <c r="B21">
        <v>2025</v>
      </c>
      <c r="C21">
        <v>6</v>
      </c>
      <c r="D21">
        <v>201</v>
      </c>
      <c r="E21" t="s">
        <v>279</v>
      </c>
      <c r="F21">
        <v>3</v>
      </c>
      <c r="G21">
        <v>1</v>
      </c>
      <c r="H21">
        <v>6</v>
      </c>
      <c r="I21">
        <v>201</v>
      </c>
      <c r="J21" t="s">
        <v>279</v>
      </c>
      <c r="K21">
        <v>3</v>
      </c>
      <c r="L21">
        <v>1</v>
      </c>
      <c r="M21">
        <v>1</v>
      </c>
      <c r="N21">
        <v>9448</v>
      </c>
      <c r="O21">
        <v>7936</v>
      </c>
      <c r="P21">
        <v>0</v>
      </c>
      <c r="Q21">
        <v>0</v>
      </c>
      <c r="S21">
        <v>41</v>
      </c>
      <c r="T21">
        <v>0</v>
      </c>
      <c r="U21">
        <v>0</v>
      </c>
      <c r="W21" t="s">
        <v>595</v>
      </c>
      <c r="Z21">
        <v>2041</v>
      </c>
      <c r="AB21">
        <v>3</v>
      </c>
      <c r="AC21">
        <v>1</v>
      </c>
      <c r="AD21">
        <v>3</v>
      </c>
      <c r="AE21" t="s">
        <v>596</v>
      </c>
      <c r="AI21" t="s">
        <v>597</v>
      </c>
      <c r="AJ21">
        <v>2</v>
      </c>
      <c r="AL21">
        <v>5.2</v>
      </c>
      <c r="AM21">
        <v>1</v>
      </c>
      <c r="AN21">
        <v>31</v>
      </c>
      <c r="AQ21">
        <v>1</v>
      </c>
      <c r="AR21">
        <v>0</v>
      </c>
      <c r="AS21">
        <v>1</v>
      </c>
      <c r="AT21" t="s">
        <v>279</v>
      </c>
      <c r="AU21">
        <v>2800</v>
      </c>
      <c r="AW21">
        <v>1</v>
      </c>
      <c r="AX21">
        <v>12</v>
      </c>
      <c r="AY21">
        <v>60</v>
      </c>
      <c r="AZ21">
        <v>150</v>
      </c>
      <c r="BG21" t="s">
        <v>598</v>
      </c>
      <c r="BK21">
        <v>0</v>
      </c>
      <c r="BL21" t="s">
        <v>509</v>
      </c>
      <c r="BM21" t="s">
        <v>279</v>
      </c>
      <c r="BN21">
        <v>2</v>
      </c>
      <c r="BO21">
        <v>2800</v>
      </c>
      <c r="BV21">
        <v>38.227713000000001</v>
      </c>
      <c r="BW21">
        <v>140.32298800000001</v>
      </c>
      <c r="BY21">
        <v>6</v>
      </c>
      <c r="BZ21">
        <v>201</v>
      </c>
      <c r="CA21" t="s">
        <v>279</v>
      </c>
      <c r="CB21">
        <v>3</v>
      </c>
      <c r="CC21">
        <v>1</v>
      </c>
      <c r="CD21">
        <v>0</v>
      </c>
    </row>
    <row r="22" spans="1:82">
      <c r="A22" s="1" t="str">
        <f t="shared" si="0"/>
        <v>山形5-1</v>
      </c>
      <c r="B22">
        <v>2025</v>
      </c>
      <c r="C22">
        <v>6</v>
      </c>
      <c r="D22">
        <v>201</v>
      </c>
      <c r="E22" t="s">
        <v>279</v>
      </c>
      <c r="F22">
        <v>5</v>
      </c>
      <c r="G22">
        <v>1</v>
      </c>
      <c r="H22">
        <v>6</v>
      </c>
      <c r="I22">
        <v>201</v>
      </c>
      <c r="J22" t="s">
        <v>279</v>
      </c>
      <c r="K22">
        <v>5</v>
      </c>
      <c r="L22">
        <v>1</v>
      </c>
      <c r="M22">
        <v>1</v>
      </c>
      <c r="N22">
        <v>8982</v>
      </c>
      <c r="O22">
        <v>6705</v>
      </c>
      <c r="P22">
        <v>0</v>
      </c>
      <c r="Q22">
        <v>0</v>
      </c>
      <c r="R22">
        <v>0</v>
      </c>
      <c r="S22">
        <v>74</v>
      </c>
      <c r="T22">
        <v>1</v>
      </c>
      <c r="U22">
        <v>0</v>
      </c>
      <c r="W22" t="s">
        <v>599</v>
      </c>
      <c r="X22" t="s">
        <v>600</v>
      </c>
      <c r="Z22">
        <v>2476</v>
      </c>
      <c r="AB22">
        <v>3</v>
      </c>
      <c r="AC22">
        <v>1</v>
      </c>
      <c r="AD22">
        <v>1.5</v>
      </c>
      <c r="AE22" t="s">
        <v>601</v>
      </c>
      <c r="AF22">
        <v>1</v>
      </c>
      <c r="AG22">
        <v>8</v>
      </c>
      <c r="AH22">
        <v>2</v>
      </c>
      <c r="AI22" t="s">
        <v>602</v>
      </c>
      <c r="AJ22">
        <v>1</v>
      </c>
      <c r="AL22">
        <v>15</v>
      </c>
      <c r="AM22">
        <v>1</v>
      </c>
      <c r="AN22">
        <v>10</v>
      </c>
      <c r="AP22">
        <v>5</v>
      </c>
      <c r="AQ22">
        <v>1</v>
      </c>
      <c r="AR22">
        <v>1</v>
      </c>
      <c r="AS22">
        <v>1</v>
      </c>
      <c r="AT22" t="s">
        <v>279</v>
      </c>
      <c r="AU22">
        <v>1400</v>
      </c>
      <c r="AW22">
        <v>1</v>
      </c>
      <c r="AX22">
        <v>5</v>
      </c>
      <c r="AY22">
        <v>80</v>
      </c>
      <c r="AZ22">
        <v>600</v>
      </c>
      <c r="BA22">
        <v>1</v>
      </c>
      <c r="BG22" t="s">
        <v>603</v>
      </c>
      <c r="BI22" t="s">
        <v>604</v>
      </c>
      <c r="BK22">
        <v>0</v>
      </c>
      <c r="BM22" t="s">
        <v>279</v>
      </c>
      <c r="BO22">
        <v>1400</v>
      </c>
      <c r="BT22">
        <v>2</v>
      </c>
      <c r="BU22">
        <v>62</v>
      </c>
      <c r="BV22">
        <v>38.252021999999997</v>
      </c>
      <c r="BW22">
        <v>140.33803499999999</v>
      </c>
      <c r="BY22">
        <v>6</v>
      </c>
      <c r="BZ22">
        <v>201</v>
      </c>
      <c r="CA22" t="s">
        <v>279</v>
      </c>
      <c r="CB22">
        <v>5</v>
      </c>
      <c r="CC22">
        <v>1</v>
      </c>
      <c r="CD22">
        <v>0</v>
      </c>
    </row>
    <row r="23" spans="1:82">
      <c r="A23" s="1" t="str">
        <f t="shared" si="0"/>
        <v>山形5-2</v>
      </c>
      <c r="B23">
        <v>2025</v>
      </c>
      <c r="C23">
        <v>6</v>
      </c>
      <c r="D23">
        <v>201</v>
      </c>
      <c r="E23" t="s">
        <v>279</v>
      </c>
      <c r="F23">
        <v>5</v>
      </c>
      <c r="G23">
        <v>2</v>
      </c>
      <c r="H23">
        <v>6</v>
      </c>
      <c r="I23">
        <v>201</v>
      </c>
      <c r="J23" t="s">
        <v>279</v>
      </c>
      <c r="K23">
        <v>5</v>
      </c>
      <c r="L23">
        <v>2</v>
      </c>
      <c r="M23">
        <v>1</v>
      </c>
      <c r="N23">
        <v>7557</v>
      </c>
      <c r="O23">
        <v>5885</v>
      </c>
      <c r="P23">
        <v>0</v>
      </c>
      <c r="Q23">
        <v>0</v>
      </c>
      <c r="R23">
        <v>0</v>
      </c>
      <c r="S23">
        <v>75</v>
      </c>
      <c r="T23">
        <v>2</v>
      </c>
      <c r="U23">
        <v>0</v>
      </c>
      <c r="W23" t="s">
        <v>605</v>
      </c>
      <c r="X23" t="s">
        <v>606</v>
      </c>
      <c r="Z23">
        <v>217</v>
      </c>
      <c r="AB23">
        <v>3</v>
      </c>
      <c r="AC23">
        <v>1</v>
      </c>
      <c r="AD23">
        <v>1.2</v>
      </c>
      <c r="AE23" t="s">
        <v>607</v>
      </c>
      <c r="AF23">
        <v>2</v>
      </c>
      <c r="AG23">
        <v>3</v>
      </c>
      <c r="AI23" t="s">
        <v>608</v>
      </c>
      <c r="AJ23">
        <v>2</v>
      </c>
      <c r="AL23">
        <v>30</v>
      </c>
      <c r="AM23">
        <v>1</v>
      </c>
      <c r="AN23">
        <v>24</v>
      </c>
      <c r="AQ23">
        <v>1</v>
      </c>
      <c r="AR23">
        <v>1</v>
      </c>
      <c r="AS23">
        <v>1</v>
      </c>
      <c r="AT23" t="s">
        <v>279</v>
      </c>
      <c r="AU23">
        <v>600</v>
      </c>
      <c r="AW23">
        <v>1</v>
      </c>
      <c r="AX23">
        <v>4</v>
      </c>
      <c r="AY23">
        <v>80</v>
      </c>
      <c r="AZ23">
        <v>300</v>
      </c>
      <c r="BA23">
        <v>2</v>
      </c>
      <c r="BG23" t="s">
        <v>609</v>
      </c>
      <c r="BI23" t="s">
        <v>610</v>
      </c>
      <c r="BK23">
        <v>0</v>
      </c>
      <c r="BM23" t="s">
        <v>279</v>
      </c>
      <c r="BO23">
        <v>600</v>
      </c>
      <c r="BT23">
        <v>1</v>
      </c>
      <c r="BU23">
        <v>17</v>
      </c>
      <c r="BV23">
        <v>38.252504999999999</v>
      </c>
      <c r="BW23">
        <v>140.32481999999999</v>
      </c>
      <c r="BY23">
        <v>6</v>
      </c>
      <c r="BZ23">
        <v>201</v>
      </c>
      <c r="CA23" t="s">
        <v>279</v>
      </c>
      <c r="CB23">
        <v>5</v>
      </c>
      <c r="CC23">
        <v>2</v>
      </c>
      <c r="CD23">
        <v>0</v>
      </c>
    </row>
    <row r="24" spans="1:82">
      <c r="A24" s="1" t="str">
        <f t="shared" si="0"/>
        <v>山形5-3</v>
      </c>
      <c r="B24">
        <v>2025</v>
      </c>
      <c r="C24">
        <v>6</v>
      </c>
      <c r="D24">
        <v>201</v>
      </c>
      <c r="E24" t="s">
        <v>279</v>
      </c>
      <c r="F24">
        <v>5</v>
      </c>
      <c r="G24">
        <v>3</v>
      </c>
      <c r="H24">
        <v>6</v>
      </c>
      <c r="I24">
        <v>201</v>
      </c>
      <c r="J24" t="s">
        <v>279</v>
      </c>
      <c r="K24">
        <v>5</v>
      </c>
      <c r="L24">
        <v>3</v>
      </c>
      <c r="M24">
        <v>1</v>
      </c>
      <c r="N24">
        <v>9448</v>
      </c>
      <c r="O24">
        <v>7557</v>
      </c>
      <c r="P24">
        <v>0</v>
      </c>
      <c r="Q24">
        <v>0</v>
      </c>
      <c r="R24">
        <v>0</v>
      </c>
      <c r="S24">
        <v>76</v>
      </c>
      <c r="T24">
        <v>2</v>
      </c>
      <c r="U24">
        <v>0</v>
      </c>
      <c r="W24" t="s">
        <v>611</v>
      </c>
      <c r="X24" t="s">
        <v>612</v>
      </c>
      <c r="Z24">
        <v>270</v>
      </c>
      <c r="AB24">
        <v>3</v>
      </c>
      <c r="AC24">
        <v>1</v>
      </c>
      <c r="AD24">
        <v>3</v>
      </c>
      <c r="AE24" t="s">
        <v>613</v>
      </c>
      <c r="AF24">
        <v>3</v>
      </c>
      <c r="AG24">
        <v>3</v>
      </c>
      <c r="AI24" t="s">
        <v>614</v>
      </c>
      <c r="AJ24">
        <v>3</v>
      </c>
      <c r="AL24">
        <v>22</v>
      </c>
      <c r="AM24">
        <v>1</v>
      </c>
      <c r="AN24">
        <v>31</v>
      </c>
      <c r="AQ24">
        <v>1</v>
      </c>
      <c r="AR24">
        <v>1</v>
      </c>
      <c r="AS24">
        <v>1</v>
      </c>
      <c r="AT24" t="s">
        <v>526</v>
      </c>
      <c r="AU24">
        <v>750</v>
      </c>
      <c r="AW24">
        <v>1</v>
      </c>
      <c r="AX24">
        <v>4</v>
      </c>
      <c r="AY24">
        <v>80</v>
      </c>
      <c r="AZ24">
        <v>300</v>
      </c>
      <c r="BA24">
        <v>2</v>
      </c>
      <c r="BG24" t="s">
        <v>615</v>
      </c>
      <c r="BH24" t="s">
        <v>615</v>
      </c>
      <c r="BI24" t="s">
        <v>616</v>
      </c>
      <c r="BK24">
        <v>0</v>
      </c>
      <c r="BL24" t="s">
        <v>509</v>
      </c>
      <c r="BM24" t="s">
        <v>526</v>
      </c>
      <c r="BN24">
        <v>1</v>
      </c>
      <c r="BO24">
        <v>750</v>
      </c>
      <c r="BT24">
        <v>2</v>
      </c>
      <c r="BU24">
        <v>56</v>
      </c>
      <c r="BV24">
        <v>38.264586999999999</v>
      </c>
      <c r="BW24">
        <v>140.34152900000001</v>
      </c>
      <c r="BY24">
        <v>6</v>
      </c>
      <c r="BZ24">
        <v>201</v>
      </c>
      <c r="CA24" t="s">
        <v>279</v>
      </c>
      <c r="CB24">
        <v>5</v>
      </c>
      <c r="CC24">
        <v>3</v>
      </c>
      <c r="CD24">
        <v>0</v>
      </c>
    </row>
    <row r="25" spans="1:82">
      <c r="A25" s="1" t="str">
        <f t="shared" si="0"/>
        <v>山形5-4</v>
      </c>
      <c r="B25">
        <v>2025</v>
      </c>
      <c r="C25">
        <v>6</v>
      </c>
      <c r="D25">
        <v>201</v>
      </c>
      <c r="E25" t="s">
        <v>279</v>
      </c>
      <c r="F25">
        <v>5</v>
      </c>
      <c r="G25">
        <v>4</v>
      </c>
      <c r="H25">
        <v>6</v>
      </c>
      <c r="I25">
        <v>201</v>
      </c>
      <c r="J25" t="s">
        <v>279</v>
      </c>
      <c r="K25">
        <v>5</v>
      </c>
      <c r="L25">
        <v>4</v>
      </c>
      <c r="M25">
        <v>1</v>
      </c>
      <c r="N25">
        <v>7557</v>
      </c>
      <c r="O25">
        <v>9448</v>
      </c>
      <c r="P25">
        <v>0</v>
      </c>
      <c r="Q25">
        <v>0</v>
      </c>
      <c r="R25">
        <v>0</v>
      </c>
      <c r="S25">
        <v>74</v>
      </c>
      <c r="T25">
        <v>2</v>
      </c>
      <c r="U25">
        <v>0</v>
      </c>
      <c r="W25" t="s">
        <v>617</v>
      </c>
      <c r="X25" t="s">
        <v>618</v>
      </c>
      <c r="Z25">
        <v>1424</v>
      </c>
      <c r="AB25">
        <v>3</v>
      </c>
      <c r="AC25">
        <v>1</v>
      </c>
      <c r="AD25">
        <v>1.5</v>
      </c>
      <c r="AE25" t="s">
        <v>619</v>
      </c>
      <c r="AF25">
        <v>1</v>
      </c>
      <c r="AG25">
        <v>12</v>
      </c>
      <c r="AH25">
        <v>1</v>
      </c>
      <c r="AI25" t="s">
        <v>620</v>
      </c>
      <c r="AJ25">
        <v>4</v>
      </c>
      <c r="AL25">
        <v>27</v>
      </c>
      <c r="AM25">
        <v>1</v>
      </c>
      <c r="AN25">
        <v>24</v>
      </c>
      <c r="AP25">
        <v>5</v>
      </c>
      <c r="AQ25">
        <v>1</v>
      </c>
      <c r="AR25">
        <v>1</v>
      </c>
      <c r="AS25">
        <v>1</v>
      </c>
      <c r="AT25" t="s">
        <v>279</v>
      </c>
      <c r="AU25">
        <v>400</v>
      </c>
      <c r="AW25">
        <v>1</v>
      </c>
      <c r="AX25">
        <v>5</v>
      </c>
      <c r="AY25">
        <v>80</v>
      </c>
      <c r="AZ25">
        <v>600</v>
      </c>
      <c r="BA25">
        <v>1</v>
      </c>
      <c r="BG25" t="s">
        <v>621</v>
      </c>
      <c r="BH25" t="s">
        <v>621</v>
      </c>
      <c r="BI25" t="s">
        <v>622</v>
      </c>
      <c r="BJ25" t="s">
        <v>623</v>
      </c>
      <c r="BK25">
        <v>0</v>
      </c>
      <c r="BL25" t="s">
        <v>509</v>
      </c>
      <c r="BM25" t="s">
        <v>279</v>
      </c>
      <c r="BN25">
        <v>1</v>
      </c>
      <c r="BO25">
        <v>400</v>
      </c>
      <c r="BT25">
        <v>2</v>
      </c>
      <c r="BU25">
        <v>49</v>
      </c>
      <c r="BV25">
        <v>38.246907</v>
      </c>
      <c r="BW25">
        <v>140.330701</v>
      </c>
      <c r="BY25">
        <v>6</v>
      </c>
      <c r="BZ25">
        <v>201</v>
      </c>
      <c r="CA25" t="s">
        <v>279</v>
      </c>
      <c r="CB25">
        <v>5</v>
      </c>
      <c r="CC25">
        <v>4</v>
      </c>
      <c r="CD25">
        <v>0</v>
      </c>
    </row>
    <row r="26" spans="1:82">
      <c r="A26" s="1" t="str">
        <f t="shared" si="0"/>
        <v>山形5-5</v>
      </c>
      <c r="B26">
        <v>2025</v>
      </c>
      <c r="C26">
        <v>6</v>
      </c>
      <c r="D26">
        <v>201</v>
      </c>
      <c r="E26" t="s">
        <v>279</v>
      </c>
      <c r="F26">
        <v>5</v>
      </c>
      <c r="G26">
        <v>5</v>
      </c>
      <c r="H26">
        <v>6</v>
      </c>
      <c r="I26">
        <v>201</v>
      </c>
      <c r="J26" t="s">
        <v>279</v>
      </c>
      <c r="K26">
        <v>5</v>
      </c>
      <c r="L26">
        <v>5</v>
      </c>
      <c r="M26">
        <v>1</v>
      </c>
      <c r="N26">
        <v>9421</v>
      </c>
      <c r="O26">
        <v>8485</v>
      </c>
      <c r="P26">
        <v>0</v>
      </c>
      <c r="Q26">
        <v>0</v>
      </c>
      <c r="R26">
        <v>0</v>
      </c>
      <c r="S26">
        <v>75</v>
      </c>
      <c r="T26">
        <v>2</v>
      </c>
      <c r="U26">
        <v>0</v>
      </c>
      <c r="W26" t="s">
        <v>624</v>
      </c>
      <c r="X26" t="s">
        <v>625</v>
      </c>
      <c r="Z26">
        <v>499</v>
      </c>
      <c r="AB26">
        <v>3</v>
      </c>
      <c r="AC26">
        <v>1</v>
      </c>
      <c r="AD26">
        <v>3</v>
      </c>
      <c r="AE26" t="s">
        <v>619</v>
      </c>
      <c r="AF26">
        <v>2</v>
      </c>
      <c r="AG26">
        <v>6</v>
      </c>
      <c r="AI26" t="s">
        <v>626</v>
      </c>
      <c r="AJ26">
        <v>1</v>
      </c>
      <c r="AL26">
        <v>15</v>
      </c>
      <c r="AM26">
        <v>1</v>
      </c>
      <c r="AN26">
        <v>10</v>
      </c>
      <c r="AO26">
        <v>2</v>
      </c>
      <c r="AP26">
        <v>1</v>
      </c>
      <c r="AQ26">
        <v>1</v>
      </c>
      <c r="AR26">
        <v>1</v>
      </c>
      <c r="AS26">
        <v>1</v>
      </c>
      <c r="AT26" t="s">
        <v>279</v>
      </c>
      <c r="AU26">
        <v>1000</v>
      </c>
      <c r="AW26">
        <v>1</v>
      </c>
      <c r="AX26">
        <v>5</v>
      </c>
      <c r="AY26">
        <v>80</v>
      </c>
      <c r="AZ26">
        <v>400</v>
      </c>
      <c r="BA26">
        <v>2</v>
      </c>
      <c r="BG26" t="s">
        <v>627</v>
      </c>
      <c r="BI26" t="s">
        <v>628</v>
      </c>
      <c r="BK26">
        <v>0</v>
      </c>
      <c r="BL26" t="s">
        <v>509</v>
      </c>
      <c r="BM26" t="s">
        <v>279</v>
      </c>
      <c r="BN26">
        <v>5</v>
      </c>
      <c r="BO26">
        <v>1000</v>
      </c>
      <c r="BT26">
        <v>2</v>
      </c>
      <c r="BU26">
        <v>56</v>
      </c>
      <c r="BV26">
        <v>38.243504000000001</v>
      </c>
      <c r="BW26">
        <v>140.33346499999999</v>
      </c>
      <c r="BY26">
        <v>6</v>
      </c>
      <c r="BZ26">
        <v>201</v>
      </c>
      <c r="CA26" t="s">
        <v>279</v>
      </c>
      <c r="CB26">
        <v>5</v>
      </c>
      <c r="CC26">
        <v>5</v>
      </c>
      <c r="CD26">
        <v>0</v>
      </c>
    </row>
    <row r="27" spans="1:82">
      <c r="A27" s="1" t="str">
        <f t="shared" si="0"/>
        <v>山形5-6</v>
      </c>
      <c r="B27">
        <v>2025</v>
      </c>
      <c r="C27">
        <v>6</v>
      </c>
      <c r="D27">
        <v>201</v>
      </c>
      <c r="E27" t="s">
        <v>279</v>
      </c>
      <c r="F27">
        <v>5</v>
      </c>
      <c r="G27">
        <v>6</v>
      </c>
      <c r="H27">
        <v>6</v>
      </c>
      <c r="I27">
        <v>201</v>
      </c>
      <c r="J27" t="s">
        <v>279</v>
      </c>
      <c r="K27">
        <v>5</v>
      </c>
      <c r="L27">
        <v>6</v>
      </c>
      <c r="M27">
        <v>1</v>
      </c>
      <c r="N27">
        <v>6705</v>
      </c>
      <c r="O27">
        <v>8485</v>
      </c>
      <c r="P27">
        <v>0</v>
      </c>
      <c r="Q27">
        <v>0</v>
      </c>
      <c r="R27">
        <v>0</v>
      </c>
      <c r="S27">
        <v>75</v>
      </c>
      <c r="T27">
        <v>2</v>
      </c>
      <c r="U27">
        <v>0</v>
      </c>
      <c r="W27" t="s">
        <v>629</v>
      </c>
      <c r="X27" t="s">
        <v>630</v>
      </c>
      <c r="Z27">
        <v>330</v>
      </c>
      <c r="AB27">
        <v>3</v>
      </c>
      <c r="AC27">
        <v>1</v>
      </c>
      <c r="AD27">
        <v>2.5</v>
      </c>
      <c r="AE27" t="s">
        <v>631</v>
      </c>
      <c r="AF27">
        <v>3</v>
      </c>
      <c r="AG27">
        <v>2</v>
      </c>
      <c r="AI27" t="s">
        <v>626</v>
      </c>
      <c r="AJ27">
        <v>5</v>
      </c>
      <c r="AL27">
        <v>18</v>
      </c>
      <c r="AM27">
        <v>1</v>
      </c>
      <c r="AN27">
        <v>31</v>
      </c>
      <c r="AQ27">
        <v>1</v>
      </c>
      <c r="AR27">
        <v>1</v>
      </c>
      <c r="AS27">
        <v>1</v>
      </c>
      <c r="AT27" t="s">
        <v>279</v>
      </c>
      <c r="AU27">
        <v>800</v>
      </c>
      <c r="AW27">
        <v>1</v>
      </c>
      <c r="AX27">
        <v>5</v>
      </c>
      <c r="AY27">
        <v>80</v>
      </c>
      <c r="AZ27">
        <v>600</v>
      </c>
      <c r="BA27">
        <v>1</v>
      </c>
      <c r="BG27" t="s">
        <v>632</v>
      </c>
      <c r="BH27" t="s">
        <v>632</v>
      </c>
      <c r="BI27" t="s">
        <v>633</v>
      </c>
      <c r="BK27">
        <v>0</v>
      </c>
      <c r="BM27" t="s">
        <v>279</v>
      </c>
      <c r="BN27">
        <v>8</v>
      </c>
      <c r="BO27">
        <v>800</v>
      </c>
      <c r="BT27">
        <v>2</v>
      </c>
      <c r="BU27">
        <v>46</v>
      </c>
      <c r="BV27">
        <v>38.252482999999998</v>
      </c>
      <c r="BW27">
        <v>140.33257</v>
      </c>
      <c r="BY27">
        <v>6</v>
      </c>
      <c r="BZ27">
        <v>201</v>
      </c>
      <c r="CA27" t="s">
        <v>279</v>
      </c>
      <c r="CB27">
        <v>5</v>
      </c>
      <c r="CC27">
        <v>6</v>
      </c>
      <c r="CD27">
        <v>0</v>
      </c>
    </row>
    <row r="28" spans="1:82">
      <c r="A28" s="1" t="str">
        <f t="shared" si="0"/>
        <v>山形5-7</v>
      </c>
      <c r="B28">
        <v>2025</v>
      </c>
      <c r="C28">
        <v>6</v>
      </c>
      <c r="D28">
        <v>201</v>
      </c>
      <c r="E28" t="s">
        <v>279</v>
      </c>
      <c r="F28">
        <v>5</v>
      </c>
      <c r="G28">
        <v>7</v>
      </c>
      <c r="H28">
        <v>6</v>
      </c>
      <c r="I28">
        <v>201</v>
      </c>
      <c r="J28" t="s">
        <v>279</v>
      </c>
      <c r="K28">
        <v>5</v>
      </c>
      <c r="L28">
        <v>7</v>
      </c>
      <c r="M28">
        <v>1</v>
      </c>
      <c r="N28">
        <v>9505</v>
      </c>
      <c r="O28">
        <v>7936</v>
      </c>
      <c r="P28">
        <v>0</v>
      </c>
      <c r="Q28">
        <v>0</v>
      </c>
      <c r="R28">
        <v>0</v>
      </c>
      <c r="S28">
        <v>75</v>
      </c>
      <c r="T28">
        <v>1</v>
      </c>
      <c r="U28">
        <v>0</v>
      </c>
      <c r="W28" t="s">
        <v>634</v>
      </c>
      <c r="X28" t="s">
        <v>635</v>
      </c>
      <c r="Z28">
        <v>357</v>
      </c>
      <c r="AB28">
        <v>1</v>
      </c>
      <c r="AC28">
        <v>1</v>
      </c>
      <c r="AD28">
        <v>1</v>
      </c>
      <c r="AE28" t="s">
        <v>636</v>
      </c>
      <c r="AF28">
        <v>3</v>
      </c>
      <c r="AG28">
        <v>3</v>
      </c>
      <c r="AI28" t="s">
        <v>637</v>
      </c>
      <c r="AJ28">
        <v>4</v>
      </c>
      <c r="AL28">
        <v>27</v>
      </c>
      <c r="AM28">
        <v>1</v>
      </c>
      <c r="AN28">
        <v>24</v>
      </c>
      <c r="AQ28">
        <v>1</v>
      </c>
      <c r="AR28">
        <v>1</v>
      </c>
      <c r="AS28">
        <v>1</v>
      </c>
      <c r="AT28" t="s">
        <v>279</v>
      </c>
      <c r="AU28">
        <v>1600</v>
      </c>
      <c r="AW28">
        <v>1</v>
      </c>
      <c r="AX28">
        <v>4</v>
      </c>
      <c r="AY28">
        <v>80</v>
      </c>
      <c r="AZ28">
        <v>300</v>
      </c>
      <c r="BA28">
        <v>2</v>
      </c>
      <c r="BG28" t="s">
        <v>638</v>
      </c>
      <c r="BI28" t="s">
        <v>639</v>
      </c>
      <c r="BK28">
        <v>0</v>
      </c>
      <c r="BM28" t="s">
        <v>279</v>
      </c>
      <c r="BO28">
        <v>1600</v>
      </c>
      <c r="BT28">
        <v>1</v>
      </c>
      <c r="BU28">
        <v>5</v>
      </c>
      <c r="BV28">
        <v>38.242832999999997</v>
      </c>
      <c r="BW28">
        <v>140.34421900000001</v>
      </c>
      <c r="BY28">
        <v>6</v>
      </c>
      <c r="BZ28">
        <v>201</v>
      </c>
      <c r="CA28" t="s">
        <v>279</v>
      </c>
      <c r="CB28">
        <v>5</v>
      </c>
      <c r="CC28">
        <v>7</v>
      </c>
      <c r="CD28">
        <v>0</v>
      </c>
    </row>
    <row r="29" spans="1:82">
      <c r="A29" s="1" t="str">
        <f t="shared" si="0"/>
        <v>山形5-8</v>
      </c>
      <c r="B29">
        <v>2025</v>
      </c>
      <c r="C29">
        <v>6</v>
      </c>
      <c r="D29">
        <v>201</v>
      </c>
      <c r="E29" t="s">
        <v>279</v>
      </c>
      <c r="F29">
        <v>5</v>
      </c>
      <c r="G29">
        <v>8</v>
      </c>
      <c r="H29">
        <v>6</v>
      </c>
      <c r="I29">
        <v>201</v>
      </c>
      <c r="J29" t="s">
        <v>279</v>
      </c>
      <c r="K29">
        <v>5</v>
      </c>
      <c r="L29">
        <v>8</v>
      </c>
      <c r="M29">
        <v>1</v>
      </c>
      <c r="N29">
        <v>10357</v>
      </c>
      <c r="O29">
        <v>9953</v>
      </c>
      <c r="P29">
        <v>0</v>
      </c>
      <c r="Q29">
        <v>0</v>
      </c>
      <c r="R29">
        <v>0</v>
      </c>
      <c r="S29">
        <v>76</v>
      </c>
      <c r="T29">
        <v>2</v>
      </c>
      <c r="U29">
        <v>0</v>
      </c>
      <c r="W29" t="s">
        <v>640</v>
      </c>
      <c r="X29" t="s">
        <v>641</v>
      </c>
      <c r="Z29">
        <v>610</v>
      </c>
      <c r="AB29">
        <v>3</v>
      </c>
      <c r="AC29">
        <v>1</v>
      </c>
      <c r="AD29">
        <v>1.2</v>
      </c>
      <c r="AE29" t="s">
        <v>642</v>
      </c>
      <c r="AF29">
        <v>4</v>
      </c>
      <c r="AG29">
        <v>1</v>
      </c>
      <c r="AI29" t="s">
        <v>643</v>
      </c>
      <c r="AJ29">
        <v>4</v>
      </c>
      <c r="AL29">
        <v>32</v>
      </c>
      <c r="AM29">
        <v>1</v>
      </c>
      <c r="AN29">
        <v>10</v>
      </c>
      <c r="AQ29">
        <v>1</v>
      </c>
      <c r="AR29">
        <v>1</v>
      </c>
      <c r="AS29">
        <v>1</v>
      </c>
      <c r="AT29" t="s">
        <v>279</v>
      </c>
      <c r="AU29">
        <v>3900</v>
      </c>
      <c r="AW29">
        <v>1</v>
      </c>
      <c r="AX29">
        <v>17</v>
      </c>
      <c r="AY29">
        <v>60</v>
      </c>
      <c r="AZ29">
        <v>200</v>
      </c>
      <c r="BG29" t="s">
        <v>644</v>
      </c>
      <c r="BI29" t="s">
        <v>645</v>
      </c>
      <c r="BK29">
        <v>0</v>
      </c>
      <c r="BM29" t="s">
        <v>279</v>
      </c>
      <c r="BO29">
        <v>3900</v>
      </c>
      <c r="BT29">
        <v>2</v>
      </c>
      <c r="BU29">
        <v>60</v>
      </c>
      <c r="BV29">
        <v>38.239991000000003</v>
      </c>
      <c r="BW29">
        <v>140.36934600000001</v>
      </c>
      <c r="BY29">
        <v>6</v>
      </c>
      <c r="BZ29">
        <v>201</v>
      </c>
      <c r="CA29" t="s">
        <v>279</v>
      </c>
      <c r="CB29">
        <v>5</v>
      </c>
      <c r="CC29">
        <v>8</v>
      </c>
      <c r="CD29">
        <v>0</v>
      </c>
    </row>
    <row r="30" spans="1:82">
      <c r="A30" s="1" t="str">
        <f t="shared" si="0"/>
        <v>山形5-9</v>
      </c>
      <c r="B30">
        <v>2025</v>
      </c>
      <c r="C30">
        <v>6</v>
      </c>
      <c r="D30">
        <v>201</v>
      </c>
      <c r="E30" t="s">
        <v>279</v>
      </c>
      <c r="F30">
        <v>5</v>
      </c>
      <c r="G30">
        <v>9</v>
      </c>
      <c r="H30">
        <v>6</v>
      </c>
      <c r="I30">
        <v>201</v>
      </c>
      <c r="J30" t="s">
        <v>279</v>
      </c>
      <c r="K30">
        <v>5</v>
      </c>
      <c r="L30">
        <v>9</v>
      </c>
      <c r="M30">
        <v>1</v>
      </c>
      <c r="N30">
        <v>5885</v>
      </c>
      <c r="O30">
        <v>9953</v>
      </c>
      <c r="P30">
        <v>0</v>
      </c>
      <c r="Q30">
        <v>0</v>
      </c>
      <c r="R30">
        <v>0</v>
      </c>
      <c r="S30">
        <v>77</v>
      </c>
      <c r="T30">
        <v>2</v>
      </c>
      <c r="U30">
        <v>0</v>
      </c>
      <c r="W30" t="s">
        <v>646</v>
      </c>
      <c r="X30" t="s">
        <v>647</v>
      </c>
      <c r="Z30">
        <v>3050</v>
      </c>
      <c r="AB30">
        <v>3</v>
      </c>
      <c r="AC30">
        <v>1.2</v>
      </c>
      <c r="AD30">
        <v>1</v>
      </c>
      <c r="AE30" t="s">
        <v>642</v>
      </c>
      <c r="AF30">
        <v>3</v>
      </c>
      <c r="AG30">
        <v>1</v>
      </c>
      <c r="AI30" t="s">
        <v>648</v>
      </c>
      <c r="AJ30">
        <v>4</v>
      </c>
      <c r="AL30">
        <v>30</v>
      </c>
      <c r="AM30">
        <v>1</v>
      </c>
      <c r="AN30">
        <v>31</v>
      </c>
      <c r="AP30">
        <v>2</v>
      </c>
      <c r="AQ30">
        <v>1</v>
      </c>
      <c r="AR30">
        <v>1</v>
      </c>
      <c r="AS30">
        <v>1</v>
      </c>
      <c r="AT30" t="s">
        <v>279</v>
      </c>
      <c r="AU30">
        <v>3500</v>
      </c>
      <c r="AW30">
        <v>1</v>
      </c>
      <c r="AX30">
        <v>17</v>
      </c>
      <c r="AY30">
        <v>60</v>
      </c>
      <c r="AZ30">
        <v>200</v>
      </c>
      <c r="BG30" t="s">
        <v>2120</v>
      </c>
      <c r="BI30" t="s">
        <v>649</v>
      </c>
      <c r="BK30">
        <v>0</v>
      </c>
      <c r="BM30" t="s">
        <v>279</v>
      </c>
      <c r="BO30">
        <v>3500</v>
      </c>
      <c r="BT30">
        <v>1</v>
      </c>
      <c r="BU30">
        <v>13</v>
      </c>
      <c r="BV30">
        <v>38.225993000000003</v>
      </c>
      <c r="BW30">
        <v>140.311036</v>
      </c>
      <c r="BY30">
        <v>6</v>
      </c>
      <c r="BZ30">
        <v>201</v>
      </c>
      <c r="CA30" t="s">
        <v>279</v>
      </c>
      <c r="CB30">
        <v>5</v>
      </c>
      <c r="CC30">
        <v>9</v>
      </c>
      <c r="CD30">
        <v>0</v>
      </c>
    </row>
    <row r="31" spans="1:82">
      <c r="A31" s="1" t="str">
        <f t="shared" si="0"/>
        <v>山形-1</v>
      </c>
      <c r="B31">
        <v>2025</v>
      </c>
      <c r="C31">
        <v>6</v>
      </c>
      <c r="D31">
        <v>201</v>
      </c>
      <c r="E31" t="s">
        <v>279</v>
      </c>
      <c r="F31">
        <v>0</v>
      </c>
      <c r="G31">
        <v>1</v>
      </c>
      <c r="H31">
        <v>6</v>
      </c>
      <c r="I31">
        <v>201</v>
      </c>
      <c r="J31" t="s">
        <v>279</v>
      </c>
      <c r="K31">
        <v>0</v>
      </c>
      <c r="L31">
        <v>1</v>
      </c>
      <c r="M31">
        <v>1</v>
      </c>
      <c r="N31">
        <v>6705</v>
      </c>
      <c r="O31">
        <v>7936</v>
      </c>
      <c r="P31">
        <v>0</v>
      </c>
      <c r="Q31">
        <v>0</v>
      </c>
      <c r="R31">
        <v>0</v>
      </c>
      <c r="S31">
        <v>63</v>
      </c>
      <c r="T31">
        <v>2</v>
      </c>
      <c r="U31">
        <v>0</v>
      </c>
      <c r="W31" t="s">
        <v>498</v>
      </c>
      <c r="X31" t="s">
        <v>499</v>
      </c>
      <c r="Z31">
        <v>393</v>
      </c>
      <c r="AB31">
        <v>3</v>
      </c>
      <c r="AC31">
        <v>1</v>
      </c>
      <c r="AD31">
        <v>1.2</v>
      </c>
      <c r="AE31" t="s">
        <v>500</v>
      </c>
      <c r="AF31">
        <v>4</v>
      </c>
      <c r="AG31">
        <v>2</v>
      </c>
      <c r="AI31" t="s">
        <v>501</v>
      </c>
      <c r="AJ31">
        <v>4</v>
      </c>
      <c r="AL31">
        <v>6</v>
      </c>
      <c r="AM31">
        <v>1</v>
      </c>
      <c r="AN31">
        <v>31</v>
      </c>
      <c r="AQ31">
        <v>1</v>
      </c>
      <c r="AR31">
        <v>1</v>
      </c>
      <c r="AS31">
        <v>1</v>
      </c>
      <c r="AT31" t="s">
        <v>279</v>
      </c>
      <c r="AU31">
        <v>3200</v>
      </c>
      <c r="AW31">
        <v>1</v>
      </c>
      <c r="AX31">
        <v>14</v>
      </c>
      <c r="AY31">
        <v>60</v>
      </c>
      <c r="AZ31">
        <v>200</v>
      </c>
      <c r="BG31" t="s">
        <v>502</v>
      </c>
      <c r="BH31" t="s">
        <v>502</v>
      </c>
      <c r="BK31">
        <v>1</v>
      </c>
      <c r="BM31" t="s">
        <v>279</v>
      </c>
      <c r="BO31">
        <v>3200</v>
      </c>
      <c r="BT31">
        <v>2</v>
      </c>
      <c r="BU31">
        <v>46</v>
      </c>
      <c r="BV31">
        <v>38.244377999999998</v>
      </c>
      <c r="BW31">
        <v>140.359026</v>
      </c>
      <c r="BY31">
        <v>6</v>
      </c>
      <c r="BZ31">
        <v>201</v>
      </c>
      <c r="CA31" t="s">
        <v>279</v>
      </c>
      <c r="CB31">
        <v>0</v>
      </c>
      <c r="CC31">
        <v>1</v>
      </c>
      <c r="CD31">
        <v>0</v>
      </c>
    </row>
    <row r="32" spans="1:82">
      <c r="A32" s="1" t="str">
        <f t="shared" si="0"/>
        <v>山形-2</v>
      </c>
      <c r="B32">
        <v>2025</v>
      </c>
      <c r="C32">
        <v>6</v>
      </c>
      <c r="D32">
        <v>201</v>
      </c>
      <c r="E32" t="s">
        <v>279</v>
      </c>
      <c r="F32">
        <v>0</v>
      </c>
      <c r="G32">
        <v>2</v>
      </c>
      <c r="H32">
        <v>6</v>
      </c>
      <c r="I32">
        <v>201</v>
      </c>
      <c r="J32" t="s">
        <v>279</v>
      </c>
      <c r="K32">
        <v>0</v>
      </c>
      <c r="L32">
        <v>2</v>
      </c>
      <c r="M32">
        <v>1</v>
      </c>
      <c r="N32">
        <v>8982</v>
      </c>
      <c r="O32">
        <v>9505</v>
      </c>
      <c r="P32">
        <v>0</v>
      </c>
      <c r="Q32">
        <v>0</v>
      </c>
      <c r="R32">
        <v>0</v>
      </c>
      <c r="S32">
        <v>63</v>
      </c>
      <c r="T32">
        <v>2</v>
      </c>
      <c r="U32">
        <v>0</v>
      </c>
      <c r="W32" t="s">
        <v>503</v>
      </c>
      <c r="X32" t="s">
        <v>504</v>
      </c>
      <c r="Z32">
        <v>311</v>
      </c>
      <c r="AB32">
        <v>3</v>
      </c>
      <c r="AC32">
        <v>1</v>
      </c>
      <c r="AD32">
        <v>1.2</v>
      </c>
      <c r="AE32" t="s">
        <v>500</v>
      </c>
      <c r="AF32">
        <v>4</v>
      </c>
      <c r="AG32">
        <v>2</v>
      </c>
      <c r="AI32" t="s">
        <v>505</v>
      </c>
      <c r="AJ32">
        <v>1</v>
      </c>
      <c r="AL32">
        <v>6</v>
      </c>
      <c r="AM32">
        <v>1</v>
      </c>
      <c r="AN32">
        <v>31</v>
      </c>
      <c r="AQ32">
        <v>1</v>
      </c>
      <c r="AR32">
        <v>0</v>
      </c>
      <c r="AS32">
        <v>1</v>
      </c>
      <c r="AT32" t="s">
        <v>506</v>
      </c>
      <c r="AU32">
        <v>900</v>
      </c>
      <c r="AW32">
        <v>1</v>
      </c>
      <c r="AX32">
        <v>15</v>
      </c>
      <c r="AY32">
        <v>60</v>
      </c>
      <c r="AZ32">
        <v>200</v>
      </c>
      <c r="BG32" t="s">
        <v>507</v>
      </c>
      <c r="BH32" t="s">
        <v>507</v>
      </c>
      <c r="BK32">
        <v>1</v>
      </c>
      <c r="BM32" t="s">
        <v>506</v>
      </c>
      <c r="BO32">
        <v>900</v>
      </c>
      <c r="BT32">
        <v>2</v>
      </c>
      <c r="BU32">
        <v>52</v>
      </c>
      <c r="BV32">
        <v>38.293253</v>
      </c>
      <c r="BW32">
        <v>140.337503</v>
      </c>
      <c r="BY32">
        <v>6</v>
      </c>
      <c r="BZ32">
        <v>201</v>
      </c>
      <c r="CA32" t="s">
        <v>279</v>
      </c>
      <c r="CB32">
        <v>0</v>
      </c>
      <c r="CC32">
        <v>2</v>
      </c>
      <c r="CD32">
        <v>0</v>
      </c>
    </row>
    <row r="33" spans="1:82">
      <c r="A33" s="1" t="str">
        <f t="shared" si="0"/>
        <v>山形-4</v>
      </c>
      <c r="B33">
        <v>2025</v>
      </c>
      <c r="C33">
        <v>6</v>
      </c>
      <c r="D33">
        <v>201</v>
      </c>
      <c r="E33" t="s">
        <v>279</v>
      </c>
      <c r="F33">
        <v>0</v>
      </c>
      <c r="G33">
        <v>4</v>
      </c>
      <c r="H33">
        <v>6</v>
      </c>
      <c r="I33">
        <v>201</v>
      </c>
      <c r="J33" t="s">
        <v>279</v>
      </c>
      <c r="K33">
        <v>0</v>
      </c>
      <c r="L33">
        <v>4</v>
      </c>
      <c r="M33">
        <v>1</v>
      </c>
      <c r="N33">
        <v>3914</v>
      </c>
      <c r="O33">
        <v>9505</v>
      </c>
      <c r="P33">
        <v>0</v>
      </c>
      <c r="Q33">
        <v>0</v>
      </c>
      <c r="R33">
        <v>0</v>
      </c>
      <c r="S33">
        <v>63</v>
      </c>
      <c r="T33">
        <v>2</v>
      </c>
      <c r="U33">
        <v>0</v>
      </c>
      <c r="W33" t="s">
        <v>510</v>
      </c>
      <c r="X33" t="s">
        <v>511</v>
      </c>
      <c r="Z33">
        <v>231</v>
      </c>
      <c r="AB33">
        <v>3</v>
      </c>
      <c r="AC33">
        <v>1</v>
      </c>
      <c r="AD33">
        <v>2</v>
      </c>
      <c r="AE33" t="s">
        <v>500</v>
      </c>
      <c r="AF33">
        <v>4</v>
      </c>
      <c r="AG33">
        <v>2</v>
      </c>
      <c r="AI33" t="s">
        <v>512</v>
      </c>
      <c r="AJ33">
        <v>2</v>
      </c>
      <c r="AL33">
        <v>6</v>
      </c>
      <c r="AM33">
        <v>1</v>
      </c>
      <c r="AN33">
        <v>31</v>
      </c>
      <c r="AQ33">
        <v>1</v>
      </c>
      <c r="AR33">
        <v>0</v>
      </c>
      <c r="AS33">
        <v>1</v>
      </c>
      <c r="AT33" t="s">
        <v>279</v>
      </c>
      <c r="AU33">
        <v>2200</v>
      </c>
      <c r="AW33">
        <v>1</v>
      </c>
      <c r="AX33">
        <v>11</v>
      </c>
      <c r="AY33">
        <v>50</v>
      </c>
      <c r="AZ33">
        <v>100</v>
      </c>
      <c r="BG33" t="s">
        <v>513</v>
      </c>
      <c r="BH33" t="s">
        <v>513</v>
      </c>
      <c r="BK33">
        <v>1</v>
      </c>
      <c r="BM33" t="s">
        <v>279</v>
      </c>
      <c r="BO33">
        <v>2200</v>
      </c>
      <c r="BT33">
        <v>1</v>
      </c>
      <c r="BU33">
        <v>28</v>
      </c>
      <c r="BV33">
        <v>38.259898999999997</v>
      </c>
      <c r="BW33">
        <v>140.31236200000001</v>
      </c>
      <c r="BY33">
        <v>6</v>
      </c>
      <c r="BZ33">
        <v>201</v>
      </c>
      <c r="CA33" t="s">
        <v>279</v>
      </c>
      <c r="CB33">
        <v>0</v>
      </c>
      <c r="CC33">
        <v>4</v>
      </c>
      <c r="CD33">
        <v>0</v>
      </c>
    </row>
    <row r="34" spans="1:82">
      <c r="A34" s="1" t="str">
        <f t="shared" si="0"/>
        <v>山形5-10</v>
      </c>
      <c r="B34">
        <v>2025</v>
      </c>
      <c r="C34">
        <v>6</v>
      </c>
      <c r="D34">
        <v>201</v>
      </c>
      <c r="E34" t="s">
        <v>279</v>
      </c>
      <c r="F34">
        <v>5</v>
      </c>
      <c r="G34">
        <v>10</v>
      </c>
      <c r="H34">
        <v>6</v>
      </c>
      <c r="I34">
        <v>201</v>
      </c>
      <c r="J34" t="s">
        <v>279</v>
      </c>
      <c r="K34">
        <v>5</v>
      </c>
      <c r="L34">
        <v>10</v>
      </c>
      <c r="M34">
        <v>1</v>
      </c>
      <c r="N34">
        <v>9421</v>
      </c>
      <c r="O34">
        <v>9505</v>
      </c>
      <c r="P34">
        <v>0</v>
      </c>
      <c r="Q34">
        <v>0</v>
      </c>
      <c r="R34">
        <v>0</v>
      </c>
      <c r="S34">
        <v>76</v>
      </c>
      <c r="T34">
        <v>2</v>
      </c>
      <c r="U34">
        <v>0</v>
      </c>
      <c r="W34" t="s">
        <v>650</v>
      </c>
      <c r="X34" t="s">
        <v>651</v>
      </c>
      <c r="Z34">
        <v>213</v>
      </c>
      <c r="AB34">
        <v>3</v>
      </c>
      <c r="AC34">
        <v>1</v>
      </c>
      <c r="AD34">
        <v>2</v>
      </c>
      <c r="AE34" t="s">
        <v>631</v>
      </c>
      <c r="AF34">
        <v>4</v>
      </c>
      <c r="AG34">
        <v>2</v>
      </c>
      <c r="AI34" t="s">
        <v>652</v>
      </c>
      <c r="AJ34">
        <v>1</v>
      </c>
      <c r="AL34">
        <v>15</v>
      </c>
      <c r="AM34">
        <v>1</v>
      </c>
      <c r="AN34">
        <v>10</v>
      </c>
      <c r="AQ34">
        <v>1</v>
      </c>
      <c r="AR34">
        <v>1</v>
      </c>
      <c r="AS34">
        <v>1</v>
      </c>
      <c r="AT34" t="s">
        <v>279</v>
      </c>
      <c r="AU34">
        <v>1600</v>
      </c>
      <c r="AW34">
        <v>1</v>
      </c>
      <c r="AX34">
        <v>4</v>
      </c>
      <c r="AY34">
        <v>80</v>
      </c>
      <c r="AZ34">
        <v>200</v>
      </c>
      <c r="BA34">
        <v>2</v>
      </c>
      <c r="BG34" t="s">
        <v>653</v>
      </c>
      <c r="BH34" t="s">
        <v>653</v>
      </c>
      <c r="BI34" t="s">
        <v>654</v>
      </c>
      <c r="BK34">
        <v>0</v>
      </c>
      <c r="BL34" t="s">
        <v>509</v>
      </c>
      <c r="BM34" t="s">
        <v>279</v>
      </c>
      <c r="BN34">
        <v>5</v>
      </c>
      <c r="BO34">
        <v>1600</v>
      </c>
      <c r="BT34">
        <v>2</v>
      </c>
      <c r="BU34">
        <v>58</v>
      </c>
      <c r="BV34">
        <v>38.237845999999998</v>
      </c>
      <c r="BW34">
        <v>140.33130199999999</v>
      </c>
      <c r="BY34">
        <v>6</v>
      </c>
      <c r="BZ34">
        <v>201</v>
      </c>
      <c r="CA34" t="s">
        <v>279</v>
      </c>
      <c r="CB34">
        <v>5</v>
      </c>
      <c r="CC34">
        <v>10</v>
      </c>
      <c r="CD34">
        <v>0</v>
      </c>
    </row>
    <row r="35" spans="1:82">
      <c r="A35" s="1" t="str">
        <f t="shared" si="0"/>
        <v>山形5-11</v>
      </c>
      <c r="B35">
        <v>2025</v>
      </c>
      <c r="C35">
        <v>6</v>
      </c>
      <c r="D35">
        <v>201</v>
      </c>
      <c r="E35" t="s">
        <v>279</v>
      </c>
      <c r="F35">
        <v>5</v>
      </c>
      <c r="G35">
        <v>11</v>
      </c>
      <c r="H35">
        <v>6</v>
      </c>
      <c r="I35">
        <v>201</v>
      </c>
      <c r="J35" t="s">
        <v>279</v>
      </c>
      <c r="K35">
        <v>5</v>
      </c>
      <c r="L35">
        <v>11</v>
      </c>
      <c r="M35">
        <v>1</v>
      </c>
      <c r="N35">
        <v>10357</v>
      </c>
      <c r="O35">
        <v>9448</v>
      </c>
      <c r="P35">
        <v>0</v>
      </c>
      <c r="Q35">
        <v>0</v>
      </c>
      <c r="R35">
        <v>0</v>
      </c>
      <c r="S35">
        <v>75</v>
      </c>
      <c r="T35">
        <v>0</v>
      </c>
      <c r="U35">
        <v>0</v>
      </c>
      <c r="W35" t="s">
        <v>655</v>
      </c>
      <c r="Z35">
        <v>403</v>
      </c>
      <c r="AB35">
        <v>7</v>
      </c>
      <c r="AC35">
        <v>2</v>
      </c>
      <c r="AD35">
        <v>1</v>
      </c>
      <c r="AE35" t="s">
        <v>656</v>
      </c>
      <c r="AF35">
        <v>4</v>
      </c>
      <c r="AG35">
        <v>2</v>
      </c>
      <c r="AI35" t="s">
        <v>657</v>
      </c>
      <c r="AJ35">
        <v>3</v>
      </c>
      <c r="AL35">
        <v>9</v>
      </c>
      <c r="AM35">
        <v>1</v>
      </c>
      <c r="AN35">
        <v>24</v>
      </c>
      <c r="AQ35">
        <v>1</v>
      </c>
      <c r="AR35">
        <v>1</v>
      </c>
      <c r="AS35">
        <v>1</v>
      </c>
      <c r="AT35" t="s">
        <v>508</v>
      </c>
      <c r="AU35">
        <v>12000</v>
      </c>
      <c r="AW35">
        <v>3</v>
      </c>
      <c r="AY35">
        <v>70</v>
      </c>
      <c r="AZ35">
        <v>400</v>
      </c>
      <c r="BC35">
        <v>24</v>
      </c>
      <c r="BG35" t="s">
        <v>2106</v>
      </c>
      <c r="BH35" t="s">
        <v>658</v>
      </c>
      <c r="BI35" t="s">
        <v>659</v>
      </c>
      <c r="BK35">
        <v>0</v>
      </c>
      <c r="BM35" t="s">
        <v>508</v>
      </c>
      <c r="BN35">
        <v>5</v>
      </c>
      <c r="BO35">
        <v>12000</v>
      </c>
      <c r="BT35">
        <v>2</v>
      </c>
      <c r="BU35">
        <v>41</v>
      </c>
      <c r="BV35">
        <v>38.163756999999997</v>
      </c>
      <c r="BW35">
        <v>140.39540199999999</v>
      </c>
      <c r="BY35">
        <v>6</v>
      </c>
      <c r="BZ35">
        <v>201</v>
      </c>
      <c r="CA35" t="s">
        <v>279</v>
      </c>
      <c r="CB35">
        <v>5</v>
      </c>
      <c r="CC35">
        <v>11</v>
      </c>
      <c r="CD35">
        <v>0</v>
      </c>
    </row>
    <row r="36" spans="1:82">
      <c r="A36" s="1" t="str">
        <f t="shared" si="0"/>
        <v>山形5-12</v>
      </c>
      <c r="B36">
        <v>2025</v>
      </c>
      <c r="C36">
        <v>6</v>
      </c>
      <c r="D36">
        <v>201</v>
      </c>
      <c r="E36" t="s">
        <v>279</v>
      </c>
      <c r="F36">
        <v>5</v>
      </c>
      <c r="G36">
        <v>12</v>
      </c>
      <c r="H36">
        <v>6</v>
      </c>
      <c r="I36">
        <v>201</v>
      </c>
      <c r="J36" t="s">
        <v>279</v>
      </c>
      <c r="K36">
        <v>5</v>
      </c>
      <c r="L36">
        <v>12</v>
      </c>
      <c r="M36">
        <v>1</v>
      </c>
      <c r="N36">
        <v>9448</v>
      </c>
      <c r="O36">
        <v>9421</v>
      </c>
      <c r="P36">
        <v>0</v>
      </c>
      <c r="Q36">
        <v>0</v>
      </c>
      <c r="R36">
        <v>0</v>
      </c>
      <c r="S36">
        <v>76</v>
      </c>
      <c r="T36">
        <v>1</v>
      </c>
      <c r="U36">
        <v>0</v>
      </c>
      <c r="W36" t="s">
        <v>660</v>
      </c>
      <c r="X36" t="s">
        <v>661</v>
      </c>
      <c r="Z36">
        <v>253</v>
      </c>
      <c r="AB36">
        <v>3</v>
      </c>
      <c r="AC36">
        <v>1</v>
      </c>
      <c r="AD36">
        <v>2.5</v>
      </c>
      <c r="AE36" t="s">
        <v>631</v>
      </c>
      <c r="AF36">
        <v>4</v>
      </c>
      <c r="AG36">
        <v>2</v>
      </c>
      <c r="AI36" t="s">
        <v>662</v>
      </c>
      <c r="AJ36">
        <v>1</v>
      </c>
      <c r="AL36">
        <v>18</v>
      </c>
      <c r="AM36">
        <v>1</v>
      </c>
      <c r="AN36">
        <v>31</v>
      </c>
      <c r="AQ36">
        <v>1</v>
      </c>
      <c r="AR36">
        <v>1</v>
      </c>
      <c r="AS36">
        <v>1</v>
      </c>
      <c r="AT36" t="s">
        <v>279</v>
      </c>
      <c r="AU36">
        <v>1600</v>
      </c>
      <c r="AW36">
        <v>1</v>
      </c>
      <c r="AX36">
        <v>5</v>
      </c>
      <c r="AY36">
        <v>80</v>
      </c>
      <c r="AZ36">
        <v>400</v>
      </c>
      <c r="BA36">
        <v>2</v>
      </c>
      <c r="BG36" t="s">
        <v>663</v>
      </c>
      <c r="BH36" t="s">
        <v>663</v>
      </c>
      <c r="BI36" t="s">
        <v>664</v>
      </c>
      <c r="BK36">
        <v>0</v>
      </c>
      <c r="BL36" t="s">
        <v>509</v>
      </c>
      <c r="BM36" t="s">
        <v>279</v>
      </c>
      <c r="BN36">
        <v>8</v>
      </c>
      <c r="BO36">
        <v>1600</v>
      </c>
      <c r="BT36">
        <v>1</v>
      </c>
      <c r="BU36">
        <v>6</v>
      </c>
      <c r="BV36">
        <v>38.259369</v>
      </c>
      <c r="BW36">
        <v>140.335531</v>
      </c>
      <c r="BY36">
        <v>6</v>
      </c>
      <c r="BZ36">
        <v>201</v>
      </c>
      <c r="CA36" t="s">
        <v>279</v>
      </c>
      <c r="CB36">
        <v>5</v>
      </c>
      <c r="CC36">
        <v>12</v>
      </c>
      <c r="CD36">
        <v>0</v>
      </c>
    </row>
    <row r="37" spans="1:82">
      <c r="A37" s="1" t="str">
        <f t="shared" si="0"/>
        <v>山形5-13</v>
      </c>
      <c r="B37">
        <v>2025</v>
      </c>
      <c r="C37">
        <v>6</v>
      </c>
      <c r="D37">
        <v>201</v>
      </c>
      <c r="E37" t="s">
        <v>279</v>
      </c>
      <c r="F37">
        <v>5</v>
      </c>
      <c r="G37">
        <v>13</v>
      </c>
      <c r="H37">
        <v>6</v>
      </c>
      <c r="I37">
        <v>201</v>
      </c>
      <c r="J37" t="s">
        <v>279</v>
      </c>
      <c r="K37">
        <v>5</v>
      </c>
      <c r="L37">
        <v>13</v>
      </c>
      <c r="M37">
        <v>1</v>
      </c>
      <c r="N37">
        <v>3914</v>
      </c>
      <c r="O37">
        <v>6933</v>
      </c>
      <c r="P37">
        <v>0</v>
      </c>
      <c r="Q37">
        <v>0</v>
      </c>
      <c r="R37">
        <v>0</v>
      </c>
      <c r="S37">
        <v>77</v>
      </c>
      <c r="T37">
        <v>1</v>
      </c>
      <c r="U37">
        <v>0</v>
      </c>
      <c r="W37" t="s">
        <v>665</v>
      </c>
      <c r="X37" t="s">
        <v>666</v>
      </c>
      <c r="Z37">
        <v>567</v>
      </c>
      <c r="AB37">
        <v>3</v>
      </c>
      <c r="AC37">
        <v>1</v>
      </c>
      <c r="AD37">
        <v>1.5</v>
      </c>
      <c r="AE37" t="s">
        <v>642</v>
      </c>
      <c r="AF37">
        <v>3</v>
      </c>
      <c r="AG37">
        <v>1</v>
      </c>
      <c r="AI37" t="s">
        <v>667</v>
      </c>
      <c r="AJ37">
        <v>1</v>
      </c>
      <c r="AL37">
        <v>25</v>
      </c>
      <c r="AM37">
        <v>1</v>
      </c>
      <c r="AN37">
        <v>31</v>
      </c>
      <c r="AP37">
        <v>5</v>
      </c>
      <c r="AQ37">
        <v>1</v>
      </c>
      <c r="AR37">
        <v>1</v>
      </c>
      <c r="AS37">
        <v>1</v>
      </c>
      <c r="AT37" t="s">
        <v>279</v>
      </c>
      <c r="AU37">
        <v>3300</v>
      </c>
      <c r="AW37">
        <v>1</v>
      </c>
      <c r="AX37">
        <v>17</v>
      </c>
      <c r="AY37">
        <v>60</v>
      </c>
      <c r="AZ37">
        <v>200</v>
      </c>
      <c r="BG37" t="s">
        <v>668</v>
      </c>
      <c r="BI37" t="s">
        <v>669</v>
      </c>
      <c r="BK37">
        <v>0</v>
      </c>
      <c r="BL37" t="s">
        <v>509</v>
      </c>
      <c r="BM37" t="s">
        <v>279</v>
      </c>
      <c r="BN37">
        <v>6</v>
      </c>
      <c r="BO37">
        <v>3300</v>
      </c>
      <c r="BT37">
        <v>1</v>
      </c>
      <c r="BU37">
        <v>5</v>
      </c>
      <c r="BV37">
        <v>38.220627999999998</v>
      </c>
      <c r="BW37">
        <v>140.31929099999999</v>
      </c>
      <c r="BY37">
        <v>6</v>
      </c>
      <c r="BZ37">
        <v>201</v>
      </c>
      <c r="CA37" t="s">
        <v>279</v>
      </c>
      <c r="CB37">
        <v>5</v>
      </c>
      <c r="CC37">
        <v>13</v>
      </c>
      <c r="CD37">
        <v>0</v>
      </c>
    </row>
    <row r="38" spans="1:82">
      <c r="A38" s="1" t="str">
        <f t="shared" si="0"/>
        <v>山形5-14</v>
      </c>
      <c r="B38">
        <v>2025</v>
      </c>
      <c r="C38">
        <v>6</v>
      </c>
      <c r="D38">
        <v>201</v>
      </c>
      <c r="E38" t="s">
        <v>279</v>
      </c>
      <c r="F38">
        <v>5</v>
      </c>
      <c r="G38">
        <v>14</v>
      </c>
      <c r="H38">
        <v>6</v>
      </c>
      <c r="I38">
        <v>201</v>
      </c>
      <c r="J38" t="s">
        <v>279</v>
      </c>
      <c r="K38">
        <v>5</v>
      </c>
      <c r="L38">
        <v>14</v>
      </c>
      <c r="M38">
        <v>1</v>
      </c>
      <c r="N38">
        <v>9505</v>
      </c>
      <c r="O38">
        <v>9448</v>
      </c>
      <c r="P38">
        <v>0</v>
      </c>
      <c r="Q38">
        <v>0</v>
      </c>
      <c r="R38">
        <v>0</v>
      </c>
      <c r="S38">
        <v>77</v>
      </c>
      <c r="T38">
        <v>2</v>
      </c>
      <c r="U38">
        <v>0</v>
      </c>
      <c r="W38" t="s">
        <v>670</v>
      </c>
      <c r="X38" t="s">
        <v>671</v>
      </c>
      <c r="Z38">
        <v>1316</v>
      </c>
      <c r="AB38">
        <v>7</v>
      </c>
      <c r="AC38">
        <v>1</v>
      </c>
      <c r="AD38">
        <v>1</v>
      </c>
      <c r="AE38" t="s">
        <v>619</v>
      </c>
      <c r="AF38">
        <v>4</v>
      </c>
      <c r="AG38">
        <v>1</v>
      </c>
      <c r="AI38" t="s">
        <v>672</v>
      </c>
      <c r="AJ38">
        <v>1</v>
      </c>
      <c r="AL38">
        <v>27.5</v>
      </c>
      <c r="AM38">
        <v>1</v>
      </c>
      <c r="AN38">
        <v>10</v>
      </c>
      <c r="AQ38">
        <v>1</v>
      </c>
      <c r="AR38">
        <v>0</v>
      </c>
      <c r="AS38">
        <v>1</v>
      </c>
      <c r="AT38" t="s">
        <v>526</v>
      </c>
      <c r="AU38">
        <v>3100</v>
      </c>
      <c r="AW38">
        <v>1</v>
      </c>
      <c r="AX38">
        <v>17</v>
      </c>
      <c r="AY38">
        <v>60</v>
      </c>
      <c r="AZ38">
        <v>200</v>
      </c>
      <c r="BG38" t="s">
        <v>673</v>
      </c>
      <c r="BI38" t="s">
        <v>673</v>
      </c>
      <c r="BK38">
        <v>0</v>
      </c>
      <c r="BM38" t="s">
        <v>526</v>
      </c>
      <c r="BN38">
        <v>1</v>
      </c>
      <c r="BO38">
        <v>3100</v>
      </c>
      <c r="BT38">
        <v>1</v>
      </c>
      <c r="BU38">
        <v>6</v>
      </c>
      <c r="BV38">
        <v>38.264091000000001</v>
      </c>
      <c r="BW38">
        <v>140.36153400000001</v>
      </c>
      <c r="BY38">
        <v>6</v>
      </c>
      <c r="BZ38">
        <v>201</v>
      </c>
      <c r="CA38" t="s">
        <v>279</v>
      </c>
      <c r="CB38">
        <v>5</v>
      </c>
      <c r="CC38">
        <v>14</v>
      </c>
      <c r="CD38">
        <v>0</v>
      </c>
    </row>
    <row r="39" spans="1:82">
      <c r="A39" s="1" t="str">
        <f t="shared" si="0"/>
        <v>山形5-15</v>
      </c>
      <c r="B39">
        <v>2025</v>
      </c>
      <c r="C39">
        <v>6</v>
      </c>
      <c r="D39">
        <v>201</v>
      </c>
      <c r="E39" t="s">
        <v>279</v>
      </c>
      <c r="F39">
        <v>5</v>
      </c>
      <c r="G39">
        <v>15</v>
      </c>
      <c r="H39">
        <v>6</v>
      </c>
      <c r="I39">
        <v>201</v>
      </c>
      <c r="J39" t="s">
        <v>279</v>
      </c>
      <c r="K39">
        <v>5</v>
      </c>
      <c r="L39">
        <v>15</v>
      </c>
      <c r="M39">
        <v>1</v>
      </c>
      <c r="N39">
        <v>5885</v>
      </c>
      <c r="O39">
        <v>9421</v>
      </c>
      <c r="P39">
        <v>0</v>
      </c>
      <c r="Q39">
        <v>0</v>
      </c>
      <c r="R39">
        <v>0</v>
      </c>
      <c r="S39">
        <v>76</v>
      </c>
      <c r="T39">
        <v>2</v>
      </c>
      <c r="U39">
        <v>0</v>
      </c>
      <c r="W39" t="s">
        <v>674</v>
      </c>
      <c r="X39" t="s">
        <v>675</v>
      </c>
      <c r="Z39">
        <v>495</v>
      </c>
      <c r="AB39">
        <v>3</v>
      </c>
      <c r="AC39">
        <v>1</v>
      </c>
      <c r="AD39">
        <v>1.5</v>
      </c>
      <c r="AE39" t="s">
        <v>676</v>
      </c>
      <c r="AF39">
        <v>3</v>
      </c>
      <c r="AG39">
        <v>3</v>
      </c>
      <c r="AI39" t="s">
        <v>677</v>
      </c>
      <c r="AJ39">
        <v>2</v>
      </c>
      <c r="AL39">
        <v>14.5</v>
      </c>
      <c r="AM39">
        <v>1</v>
      </c>
      <c r="AN39">
        <v>31</v>
      </c>
      <c r="AQ39">
        <v>1</v>
      </c>
      <c r="AR39">
        <v>1</v>
      </c>
      <c r="AS39">
        <v>1</v>
      </c>
      <c r="AT39" t="s">
        <v>526</v>
      </c>
      <c r="AU39">
        <v>1600</v>
      </c>
      <c r="AW39">
        <v>1</v>
      </c>
      <c r="AX39">
        <v>8</v>
      </c>
      <c r="AY39">
        <v>60</v>
      </c>
      <c r="AZ39">
        <v>200</v>
      </c>
      <c r="BA39">
        <v>2</v>
      </c>
      <c r="BG39" t="s">
        <v>678</v>
      </c>
      <c r="BI39" t="s">
        <v>678</v>
      </c>
      <c r="BK39">
        <v>0</v>
      </c>
      <c r="BL39" t="s">
        <v>509</v>
      </c>
      <c r="BM39" t="s">
        <v>526</v>
      </c>
      <c r="BN39">
        <v>7</v>
      </c>
      <c r="BO39">
        <v>1600</v>
      </c>
      <c r="BT39">
        <v>1</v>
      </c>
      <c r="BU39">
        <v>9</v>
      </c>
      <c r="BV39">
        <v>38.276325</v>
      </c>
      <c r="BW39">
        <v>140.326753</v>
      </c>
      <c r="BY39">
        <v>6</v>
      </c>
      <c r="BZ39">
        <v>201</v>
      </c>
      <c r="CA39" t="s">
        <v>279</v>
      </c>
      <c r="CB39">
        <v>5</v>
      </c>
      <c r="CC39">
        <v>15</v>
      </c>
      <c r="CD39">
        <v>0</v>
      </c>
    </row>
    <row r="40" spans="1:82">
      <c r="A40" s="1" t="str">
        <f t="shared" si="0"/>
        <v>山形5-16</v>
      </c>
      <c r="B40">
        <v>2025</v>
      </c>
      <c r="C40">
        <v>6</v>
      </c>
      <c r="D40">
        <v>201</v>
      </c>
      <c r="E40" t="s">
        <v>279</v>
      </c>
      <c r="F40">
        <v>5</v>
      </c>
      <c r="G40">
        <v>16</v>
      </c>
      <c r="H40">
        <v>6</v>
      </c>
      <c r="I40">
        <v>201</v>
      </c>
      <c r="J40" t="s">
        <v>279</v>
      </c>
      <c r="K40">
        <v>5</v>
      </c>
      <c r="L40">
        <v>16</v>
      </c>
      <c r="M40">
        <v>1</v>
      </c>
      <c r="N40">
        <v>6933</v>
      </c>
      <c r="O40">
        <v>5885</v>
      </c>
      <c r="P40">
        <v>0</v>
      </c>
      <c r="Q40">
        <v>0</v>
      </c>
      <c r="R40">
        <v>0</v>
      </c>
      <c r="S40">
        <v>76</v>
      </c>
      <c r="T40">
        <v>2</v>
      </c>
      <c r="U40">
        <v>0</v>
      </c>
      <c r="W40" t="s">
        <v>679</v>
      </c>
      <c r="X40" t="s">
        <v>680</v>
      </c>
      <c r="Z40">
        <v>681</v>
      </c>
      <c r="AB40">
        <v>3</v>
      </c>
      <c r="AC40">
        <v>1</v>
      </c>
      <c r="AD40">
        <v>1.2</v>
      </c>
      <c r="AE40" t="s">
        <v>642</v>
      </c>
      <c r="AF40">
        <v>6</v>
      </c>
      <c r="AG40">
        <v>1</v>
      </c>
      <c r="AI40" t="s">
        <v>681</v>
      </c>
      <c r="AJ40">
        <v>3</v>
      </c>
      <c r="AL40">
        <v>16</v>
      </c>
      <c r="AM40">
        <v>1</v>
      </c>
      <c r="AN40">
        <v>31</v>
      </c>
      <c r="AQ40">
        <v>1</v>
      </c>
      <c r="AR40">
        <v>1</v>
      </c>
      <c r="AS40">
        <v>1</v>
      </c>
      <c r="AT40" t="s">
        <v>279</v>
      </c>
      <c r="AU40">
        <v>2900</v>
      </c>
      <c r="AW40">
        <v>1</v>
      </c>
      <c r="AX40">
        <v>8</v>
      </c>
      <c r="AY40">
        <v>60</v>
      </c>
      <c r="AZ40">
        <v>200</v>
      </c>
      <c r="BA40">
        <v>2</v>
      </c>
      <c r="BG40" t="s">
        <v>682</v>
      </c>
      <c r="BI40" t="s">
        <v>683</v>
      </c>
      <c r="BK40">
        <v>0</v>
      </c>
      <c r="BL40" t="s">
        <v>509</v>
      </c>
      <c r="BM40" t="s">
        <v>279</v>
      </c>
      <c r="BN40">
        <v>6</v>
      </c>
      <c r="BO40">
        <v>2900</v>
      </c>
      <c r="BT40">
        <v>1</v>
      </c>
      <c r="BU40">
        <v>4</v>
      </c>
      <c r="BV40">
        <v>38.229168000000001</v>
      </c>
      <c r="BW40">
        <v>140.313785</v>
      </c>
      <c r="BY40">
        <v>6</v>
      </c>
      <c r="BZ40">
        <v>201</v>
      </c>
      <c r="CA40" t="s">
        <v>279</v>
      </c>
      <c r="CB40">
        <v>5</v>
      </c>
      <c r="CC40">
        <v>16</v>
      </c>
      <c r="CD40">
        <v>0</v>
      </c>
    </row>
    <row r="41" spans="1:82">
      <c r="A41" s="1" t="str">
        <f t="shared" si="0"/>
        <v>山形5-17</v>
      </c>
      <c r="B41">
        <v>2025</v>
      </c>
      <c r="C41">
        <v>6</v>
      </c>
      <c r="D41">
        <v>201</v>
      </c>
      <c r="E41" t="s">
        <v>279</v>
      </c>
      <c r="F41">
        <v>5</v>
      </c>
      <c r="G41">
        <v>17</v>
      </c>
      <c r="H41">
        <v>6</v>
      </c>
      <c r="I41">
        <v>201</v>
      </c>
      <c r="J41" t="s">
        <v>279</v>
      </c>
      <c r="K41">
        <v>5</v>
      </c>
      <c r="L41">
        <v>17</v>
      </c>
      <c r="M41">
        <v>1</v>
      </c>
      <c r="N41">
        <v>7557</v>
      </c>
      <c r="O41">
        <v>7936</v>
      </c>
      <c r="P41">
        <v>0</v>
      </c>
      <c r="Q41">
        <v>0</v>
      </c>
      <c r="R41">
        <v>0</v>
      </c>
      <c r="S41">
        <v>75</v>
      </c>
      <c r="T41">
        <v>2</v>
      </c>
      <c r="U41">
        <v>0</v>
      </c>
      <c r="W41" t="s">
        <v>684</v>
      </c>
      <c r="X41" t="s">
        <v>685</v>
      </c>
      <c r="Z41">
        <v>128</v>
      </c>
      <c r="AB41">
        <v>5</v>
      </c>
      <c r="AC41">
        <v>1</v>
      </c>
      <c r="AD41">
        <v>3</v>
      </c>
      <c r="AE41" t="s">
        <v>631</v>
      </c>
      <c r="AF41">
        <v>4</v>
      </c>
      <c r="AG41">
        <v>2</v>
      </c>
      <c r="AI41" t="s">
        <v>686</v>
      </c>
      <c r="AJ41">
        <v>4</v>
      </c>
      <c r="AL41">
        <v>12</v>
      </c>
      <c r="AM41">
        <v>1</v>
      </c>
      <c r="AN41">
        <v>31</v>
      </c>
      <c r="AQ41">
        <v>1</v>
      </c>
      <c r="AR41">
        <v>1</v>
      </c>
      <c r="AS41">
        <v>1</v>
      </c>
      <c r="AT41" t="s">
        <v>279</v>
      </c>
      <c r="AU41">
        <v>1200</v>
      </c>
      <c r="AW41">
        <v>1</v>
      </c>
      <c r="AX41">
        <v>5</v>
      </c>
      <c r="AY41">
        <v>80</v>
      </c>
      <c r="AZ41">
        <v>400</v>
      </c>
      <c r="BA41">
        <v>2</v>
      </c>
      <c r="BG41" t="s">
        <v>2107</v>
      </c>
      <c r="BI41" t="s">
        <v>687</v>
      </c>
      <c r="BK41">
        <v>0</v>
      </c>
      <c r="BM41" t="s">
        <v>279</v>
      </c>
      <c r="BO41">
        <v>1200</v>
      </c>
      <c r="BT41">
        <v>2</v>
      </c>
      <c r="BU41">
        <v>56</v>
      </c>
      <c r="BV41">
        <v>38.254573499999999</v>
      </c>
      <c r="BW41">
        <v>140.33484000000001</v>
      </c>
      <c r="BY41">
        <v>6</v>
      </c>
      <c r="BZ41">
        <v>201</v>
      </c>
      <c r="CA41" t="s">
        <v>279</v>
      </c>
      <c r="CB41">
        <v>5</v>
      </c>
      <c r="CC41">
        <v>17</v>
      </c>
      <c r="CD41">
        <v>0</v>
      </c>
    </row>
    <row r="42" spans="1:82">
      <c r="A42" s="1" t="str">
        <f t="shared" si="0"/>
        <v>山形5-18</v>
      </c>
      <c r="B42">
        <v>2025</v>
      </c>
      <c r="C42">
        <v>6</v>
      </c>
      <c r="D42">
        <v>201</v>
      </c>
      <c r="E42" t="s">
        <v>279</v>
      </c>
      <c r="F42">
        <v>5</v>
      </c>
      <c r="G42">
        <v>18</v>
      </c>
      <c r="H42">
        <v>6</v>
      </c>
      <c r="I42">
        <v>201</v>
      </c>
      <c r="J42" t="s">
        <v>279</v>
      </c>
      <c r="K42">
        <v>5</v>
      </c>
      <c r="L42">
        <v>301</v>
      </c>
      <c r="M42">
        <v>1</v>
      </c>
      <c r="N42">
        <v>9505</v>
      </c>
      <c r="O42">
        <v>7557</v>
      </c>
      <c r="P42">
        <v>0</v>
      </c>
      <c r="Q42">
        <v>0</v>
      </c>
      <c r="R42">
        <v>0</v>
      </c>
      <c r="S42">
        <v>77</v>
      </c>
      <c r="T42">
        <v>2</v>
      </c>
      <c r="U42">
        <v>0</v>
      </c>
      <c r="W42" t="s">
        <v>688</v>
      </c>
      <c r="X42" t="s">
        <v>689</v>
      </c>
      <c r="Z42">
        <v>885</v>
      </c>
      <c r="AB42">
        <v>3</v>
      </c>
      <c r="AC42">
        <v>1.5</v>
      </c>
      <c r="AD42">
        <v>1</v>
      </c>
      <c r="AE42" t="s">
        <v>642</v>
      </c>
      <c r="AF42">
        <v>3</v>
      </c>
      <c r="AG42">
        <v>1</v>
      </c>
      <c r="AI42" t="s">
        <v>690</v>
      </c>
      <c r="AJ42">
        <v>3</v>
      </c>
      <c r="AL42">
        <v>17</v>
      </c>
      <c r="AM42">
        <v>1</v>
      </c>
      <c r="AN42">
        <v>31</v>
      </c>
      <c r="AO42">
        <v>4</v>
      </c>
      <c r="AP42">
        <v>1</v>
      </c>
      <c r="AQ42">
        <v>1</v>
      </c>
      <c r="AR42">
        <v>1</v>
      </c>
      <c r="AS42">
        <v>1</v>
      </c>
      <c r="AT42" t="s">
        <v>506</v>
      </c>
      <c r="AU42">
        <v>1500</v>
      </c>
      <c r="AW42">
        <v>1</v>
      </c>
      <c r="AX42">
        <v>16</v>
      </c>
      <c r="AY42">
        <v>60</v>
      </c>
      <c r="AZ42">
        <v>200</v>
      </c>
      <c r="BG42" t="s">
        <v>691</v>
      </c>
      <c r="BI42" t="s">
        <v>692</v>
      </c>
      <c r="BK42">
        <v>0</v>
      </c>
      <c r="BM42" t="s">
        <v>506</v>
      </c>
      <c r="BN42">
        <v>6</v>
      </c>
      <c r="BO42">
        <v>1500</v>
      </c>
      <c r="BT42">
        <v>1</v>
      </c>
      <c r="BU42">
        <v>10</v>
      </c>
      <c r="BV42">
        <v>38.282316000000002</v>
      </c>
      <c r="BW42">
        <v>140.331976</v>
      </c>
      <c r="BY42">
        <v>6</v>
      </c>
      <c r="BZ42">
        <v>201</v>
      </c>
      <c r="CA42" t="s">
        <v>279</v>
      </c>
      <c r="CB42">
        <v>5</v>
      </c>
      <c r="CC42">
        <v>301</v>
      </c>
      <c r="CD42">
        <v>0</v>
      </c>
    </row>
    <row r="43" spans="1:82">
      <c r="A43" s="1" t="str">
        <f t="shared" si="0"/>
        <v>山形9-1</v>
      </c>
      <c r="B43">
        <v>2025</v>
      </c>
      <c r="C43">
        <v>6</v>
      </c>
      <c r="D43">
        <v>201</v>
      </c>
      <c r="E43" t="s">
        <v>279</v>
      </c>
      <c r="F43">
        <v>9</v>
      </c>
      <c r="G43">
        <v>1</v>
      </c>
      <c r="H43">
        <v>6</v>
      </c>
      <c r="I43">
        <v>201</v>
      </c>
      <c r="J43" t="s">
        <v>279</v>
      </c>
      <c r="K43">
        <v>9</v>
      </c>
      <c r="L43">
        <v>1</v>
      </c>
      <c r="M43">
        <v>1</v>
      </c>
      <c r="N43">
        <v>9421</v>
      </c>
      <c r="O43">
        <v>8485</v>
      </c>
      <c r="P43">
        <v>0</v>
      </c>
      <c r="Q43">
        <v>0</v>
      </c>
      <c r="R43">
        <v>0</v>
      </c>
      <c r="S43">
        <v>84</v>
      </c>
      <c r="T43">
        <v>0</v>
      </c>
      <c r="U43">
        <v>0</v>
      </c>
      <c r="W43" t="s">
        <v>693</v>
      </c>
      <c r="Z43">
        <v>1425</v>
      </c>
      <c r="AB43">
        <v>3</v>
      </c>
      <c r="AC43">
        <v>1</v>
      </c>
      <c r="AD43">
        <v>1.2</v>
      </c>
      <c r="AE43" t="s">
        <v>694</v>
      </c>
      <c r="AF43">
        <v>3</v>
      </c>
      <c r="AG43">
        <v>1</v>
      </c>
      <c r="AI43" t="s">
        <v>695</v>
      </c>
      <c r="AJ43">
        <v>5</v>
      </c>
      <c r="AL43">
        <v>8</v>
      </c>
      <c r="AM43">
        <v>1</v>
      </c>
      <c r="AN43">
        <v>31</v>
      </c>
      <c r="AQ43">
        <v>1</v>
      </c>
      <c r="AR43">
        <v>0</v>
      </c>
      <c r="AS43">
        <v>1</v>
      </c>
      <c r="AT43" t="s">
        <v>696</v>
      </c>
      <c r="AU43">
        <v>290</v>
      </c>
      <c r="AW43">
        <v>1</v>
      </c>
      <c r="AX43">
        <v>7</v>
      </c>
      <c r="AY43">
        <v>60</v>
      </c>
      <c r="AZ43">
        <v>200</v>
      </c>
      <c r="BA43">
        <v>2</v>
      </c>
      <c r="BG43" t="s">
        <v>697</v>
      </c>
      <c r="BH43" t="s">
        <v>697</v>
      </c>
      <c r="BK43">
        <v>0</v>
      </c>
      <c r="BT43">
        <v>2</v>
      </c>
      <c r="BU43">
        <v>48</v>
      </c>
      <c r="BV43">
        <v>38.273102999999999</v>
      </c>
      <c r="BW43">
        <v>140.33639099999999</v>
      </c>
      <c r="BY43">
        <v>6</v>
      </c>
      <c r="BZ43">
        <v>201</v>
      </c>
      <c r="CA43" t="s">
        <v>279</v>
      </c>
      <c r="CB43">
        <v>9</v>
      </c>
      <c r="CC43">
        <v>1</v>
      </c>
      <c r="CD43">
        <v>0</v>
      </c>
    </row>
    <row r="44" spans="1:82">
      <c r="A44" s="1" t="str">
        <f t="shared" si="0"/>
        <v>山形9-2</v>
      </c>
      <c r="B44">
        <v>2025</v>
      </c>
      <c r="C44">
        <v>6</v>
      </c>
      <c r="D44">
        <v>201</v>
      </c>
      <c r="E44" t="s">
        <v>279</v>
      </c>
      <c r="F44">
        <v>9</v>
      </c>
      <c r="G44">
        <v>2</v>
      </c>
      <c r="H44">
        <v>6</v>
      </c>
      <c r="I44">
        <v>201</v>
      </c>
      <c r="J44" t="s">
        <v>279</v>
      </c>
      <c r="K44">
        <v>9</v>
      </c>
      <c r="L44">
        <v>2</v>
      </c>
      <c r="M44">
        <v>1</v>
      </c>
      <c r="N44">
        <v>3914</v>
      </c>
      <c r="O44">
        <v>7936</v>
      </c>
      <c r="P44">
        <v>0</v>
      </c>
      <c r="Q44">
        <v>0</v>
      </c>
      <c r="R44">
        <v>0</v>
      </c>
      <c r="S44">
        <v>81</v>
      </c>
      <c r="T44">
        <v>0</v>
      </c>
      <c r="U44">
        <v>0</v>
      </c>
      <c r="W44" t="s">
        <v>698</v>
      </c>
      <c r="Z44">
        <v>3646</v>
      </c>
      <c r="AB44">
        <v>3</v>
      </c>
      <c r="AC44">
        <v>1</v>
      </c>
      <c r="AD44">
        <v>1.5</v>
      </c>
      <c r="AE44" t="s">
        <v>619</v>
      </c>
      <c r="AF44">
        <v>3</v>
      </c>
      <c r="AG44">
        <v>2</v>
      </c>
      <c r="AI44" t="s">
        <v>699</v>
      </c>
      <c r="AJ44">
        <v>3</v>
      </c>
      <c r="AL44">
        <v>16</v>
      </c>
      <c r="AM44">
        <v>1</v>
      </c>
      <c r="AN44">
        <v>31</v>
      </c>
      <c r="AQ44">
        <v>1</v>
      </c>
      <c r="AR44">
        <v>0</v>
      </c>
      <c r="AS44">
        <v>1</v>
      </c>
      <c r="AT44" t="s">
        <v>700</v>
      </c>
      <c r="AU44">
        <v>2000</v>
      </c>
      <c r="AW44">
        <v>1</v>
      </c>
      <c r="AX44">
        <v>6</v>
      </c>
      <c r="AY44">
        <v>60</v>
      </c>
      <c r="AZ44">
        <v>200</v>
      </c>
      <c r="BA44">
        <v>2</v>
      </c>
      <c r="BG44" t="s">
        <v>701</v>
      </c>
      <c r="BH44" t="s">
        <v>701</v>
      </c>
      <c r="BI44" t="s">
        <v>701</v>
      </c>
      <c r="BK44">
        <v>0</v>
      </c>
      <c r="BT44">
        <v>2</v>
      </c>
      <c r="BU44">
        <v>53</v>
      </c>
      <c r="BV44">
        <v>38.240217000000001</v>
      </c>
      <c r="BW44">
        <v>140.280047</v>
      </c>
      <c r="BY44">
        <v>6</v>
      </c>
      <c r="BZ44">
        <v>201</v>
      </c>
      <c r="CA44" t="s">
        <v>279</v>
      </c>
      <c r="CB44">
        <v>9</v>
      </c>
      <c r="CC44">
        <v>2</v>
      </c>
      <c r="CD44">
        <v>0</v>
      </c>
    </row>
    <row r="45" spans="1:82">
      <c r="A45" s="1" t="str">
        <f t="shared" si="0"/>
        <v>山形9-3</v>
      </c>
      <c r="B45">
        <v>2025</v>
      </c>
      <c r="C45">
        <v>6</v>
      </c>
      <c r="D45">
        <v>201</v>
      </c>
      <c r="E45" t="s">
        <v>279</v>
      </c>
      <c r="F45">
        <v>9</v>
      </c>
      <c r="G45">
        <v>3</v>
      </c>
      <c r="H45">
        <v>6</v>
      </c>
      <c r="I45">
        <v>201</v>
      </c>
      <c r="J45" t="s">
        <v>279</v>
      </c>
      <c r="K45">
        <v>9</v>
      </c>
      <c r="L45">
        <v>3</v>
      </c>
      <c r="M45">
        <v>1</v>
      </c>
      <c r="N45">
        <v>6933</v>
      </c>
      <c r="O45">
        <v>5885</v>
      </c>
      <c r="P45">
        <v>0</v>
      </c>
      <c r="Q45">
        <v>0</v>
      </c>
      <c r="R45">
        <v>0</v>
      </c>
      <c r="S45">
        <v>81</v>
      </c>
      <c r="T45">
        <v>0</v>
      </c>
      <c r="U45">
        <v>0</v>
      </c>
      <c r="W45" t="s">
        <v>702</v>
      </c>
      <c r="Z45">
        <v>35757</v>
      </c>
      <c r="AB45">
        <v>3</v>
      </c>
      <c r="AC45">
        <v>1</v>
      </c>
      <c r="AD45">
        <v>2</v>
      </c>
      <c r="AE45" t="s">
        <v>694</v>
      </c>
      <c r="AI45" t="s">
        <v>703</v>
      </c>
      <c r="AJ45">
        <v>4</v>
      </c>
      <c r="AL45">
        <v>20</v>
      </c>
      <c r="AM45">
        <v>1</v>
      </c>
      <c r="AN45">
        <v>31</v>
      </c>
      <c r="AP45">
        <v>2</v>
      </c>
      <c r="AQ45">
        <v>1</v>
      </c>
      <c r="AR45">
        <v>0</v>
      </c>
      <c r="AS45">
        <v>1</v>
      </c>
      <c r="AT45" t="s">
        <v>704</v>
      </c>
      <c r="AU45">
        <v>250</v>
      </c>
      <c r="AW45">
        <v>1</v>
      </c>
      <c r="AX45">
        <v>7</v>
      </c>
      <c r="AY45">
        <v>60</v>
      </c>
      <c r="AZ45">
        <v>200</v>
      </c>
      <c r="BA45">
        <v>2</v>
      </c>
      <c r="BG45" t="s">
        <v>705</v>
      </c>
      <c r="BH45" t="s">
        <v>705</v>
      </c>
      <c r="BI45" t="s">
        <v>705</v>
      </c>
      <c r="BK45">
        <v>0</v>
      </c>
      <c r="BL45" t="s">
        <v>509</v>
      </c>
      <c r="BM45" t="s">
        <v>508</v>
      </c>
      <c r="BO45">
        <v>2600</v>
      </c>
      <c r="BT45">
        <v>1</v>
      </c>
      <c r="BU45">
        <v>8</v>
      </c>
      <c r="BV45">
        <v>38.192065999999997</v>
      </c>
      <c r="BW45">
        <v>140.30863299999999</v>
      </c>
      <c r="BY45">
        <v>6</v>
      </c>
      <c r="BZ45">
        <v>201</v>
      </c>
      <c r="CA45" t="s">
        <v>279</v>
      </c>
      <c r="CB45">
        <v>9</v>
      </c>
      <c r="CC45">
        <v>3</v>
      </c>
      <c r="CD45">
        <v>0</v>
      </c>
    </row>
    <row r="46" spans="1:82">
      <c r="A46" s="1" t="str">
        <f t="shared" si="0"/>
        <v>山形9-4</v>
      </c>
      <c r="B46">
        <v>2025</v>
      </c>
      <c r="C46">
        <v>6</v>
      </c>
      <c r="D46">
        <v>201</v>
      </c>
      <c r="E46" t="s">
        <v>279</v>
      </c>
      <c r="F46">
        <v>9</v>
      </c>
      <c r="G46">
        <v>4</v>
      </c>
      <c r="H46">
        <v>6</v>
      </c>
      <c r="I46">
        <v>201</v>
      </c>
      <c r="J46" t="s">
        <v>279</v>
      </c>
      <c r="K46">
        <v>9</v>
      </c>
      <c r="L46">
        <v>4</v>
      </c>
      <c r="M46">
        <v>1</v>
      </c>
      <c r="N46">
        <v>8982</v>
      </c>
      <c r="O46">
        <v>7557</v>
      </c>
      <c r="P46">
        <v>0</v>
      </c>
      <c r="Q46">
        <v>0</v>
      </c>
      <c r="R46">
        <v>0</v>
      </c>
      <c r="S46">
        <v>85</v>
      </c>
      <c r="T46">
        <v>0</v>
      </c>
      <c r="U46">
        <v>0</v>
      </c>
      <c r="W46" t="s">
        <v>706</v>
      </c>
      <c r="Z46">
        <v>5309</v>
      </c>
      <c r="AB46">
        <v>7</v>
      </c>
      <c r="AC46">
        <v>1</v>
      </c>
      <c r="AD46">
        <v>1.2</v>
      </c>
      <c r="AE46" t="s">
        <v>707</v>
      </c>
      <c r="AF46">
        <v>3</v>
      </c>
      <c r="AG46">
        <v>2</v>
      </c>
      <c r="AI46" t="s">
        <v>708</v>
      </c>
      <c r="AJ46">
        <v>7</v>
      </c>
      <c r="AL46">
        <v>10</v>
      </c>
      <c r="AM46">
        <v>1</v>
      </c>
      <c r="AN46">
        <v>31</v>
      </c>
      <c r="AQ46">
        <v>1</v>
      </c>
      <c r="AR46">
        <v>0</v>
      </c>
      <c r="AS46">
        <v>1</v>
      </c>
      <c r="AT46" t="s">
        <v>704</v>
      </c>
      <c r="AU46">
        <v>600</v>
      </c>
      <c r="AW46">
        <v>3</v>
      </c>
      <c r="AY46">
        <v>70</v>
      </c>
      <c r="AZ46">
        <v>200</v>
      </c>
      <c r="BG46" t="s">
        <v>709</v>
      </c>
      <c r="BI46" t="s">
        <v>710</v>
      </c>
      <c r="BK46">
        <v>0</v>
      </c>
      <c r="BL46" t="s">
        <v>711</v>
      </c>
      <c r="BM46" t="s">
        <v>712</v>
      </c>
      <c r="BN46">
        <v>6</v>
      </c>
      <c r="BO46">
        <v>1600</v>
      </c>
      <c r="BT46">
        <v>1</v>
      </c>
      <c r="BU46">
        <v>3</v>
      </c>
      <c r="BV46">
        <v>38.288704899999999</v>
      </c>
      <c r="BW46">
        <v>140.36396999999999</v>
      </c>
      <c r="BY46">
        <v>6</v>
      </c>
      <c r="BZ46">
        <v>201</v>
      </c>
      <c r="CA46" t="s">
        <v>279</v>
      </c>
      <c r="CB46">
        <v>9</v>
      </c>
      <c r="CC46">
        <v>4</v>
      </c>
      <c r="CD46">
        <v>0</v>
      </c>
    </row>
    <row r="47" spans="1:82">
      <c r="A47" s="1" t="str">
        <f t="shared" si="0"/>
        <v>米沢-1</v>
      </c>
      <c r="B47">
        <v>2025</v>
      </c>
      <c r="C47">
        <v>6</v>
      </c>
      <c r="D47">
        <v>202</v>
      </c>
      <c r="E47" t="s">
        <v>296</v>
      </c>
      <c r="F47">
        <v>0</v>
      </c>
      <c r="G47">
        <v>1</v>
      </c>
      <c r="H47">
        <v>6</v>
      </c>
      <c r="I47">
        <v>202</v>
      </c>
      <c r="J47" t="s">
        <v>296</v>
      </c>
      <c r="K47">
        <v>0</v>
      </c>
      <c r="L47">
        <v>1</v>
      </c>
      <c r="M47">
        <v>1</v>
      </c>
      <c r="N47">
        <v>5885</v>
      </c>
      <c r="O47">
        <v>9505</v>
      </c>
      <c r="P47">
        <v>0</v>
      </c>
      <c r="Q47">
        <v>0</v>
      </c>
      <c r="R47">
        <v>0</v>
      </c>
      <c r="S47">
        <v>63</v>
      </c>
      <c r="T47">
        <v>1</v>
      </c>
      <c r="U47">
        <v>0</v>
      </c>
      <c r="W47" t="s">
        <v>713</v>
      </c>
      <c r="X47" t="s">
        <v>714</v>
      </c>
      <c r="Z47">
        <v>382</v>
      </c>
      <c r="AB47">
        <v>3</v>
      </c>
      <c r="AC47">
        <v>1</v>
      </c>
      <c r="AD47">
        <v>2</v>
      </c>
      <c r="AE47" t="s">
        <v>500</v>
      </c>
      <c r="AF47">
        <v>4</v>
      </c>
      <c r="AG47">
        <v>2</v>
      </c>
      <c r="AI47" t="s">
        <v>715</v>
      </c>
      <c r="AJ47">
        <v>1</v>
      </c>
      <c r="AL47">
        <v>6</v>
      </c>
      <c r="AM47">
        <v>1</v>
      </c>
      <c r="AN47">
        <v>31</v>
      </c>
      <c r="AQ47">
        <v>1</v>
      </c>
      <c r="AR47">
        <v>0</v>
      </c>
      <c r="AS47">
        <v>1</v>
      </c>
      <c r="AT47" t="s">
        <v>716</v>
      </c>
      <c r="AU47">
        <v>1500</v>
      </c>
      <c r="AW47">
        <v>2</v>
      </c>
      <c r="AX47">
        <v>15</v>
      </c>
      <c r="AY47">
        <v>60</v>
      </c>
      <c r="AZ47">
        <v>200</v>
      </c>
      <c r="BG47" t="s">
        <v>717</v>
      </c>
      <c r="BH47" t="s">
        <v>717</v>
      </c>
      <c r="BK47">
        <v>1</v>
      </c>
      <c r="BM47" t="s">
        <v>716</v>
      </c>
      <c r="BO47">
        <v>1500</v>
      </c>
      <c r="BT47">
        <v>1</v>
      </c>
      <c r="BU47">
        <v>26</v>
      </c>
      <c r="BV47">
        <v>37.913881000000003</v>
      </c>
      <c r="BW47">
        <v>140.09913399999999</v>
      </c>
      <c r="BY47">
        <v>6</v>
      </c>
      <c r="BZ47">
        <v>202</v>
      </c>
      <c r="CA47" t="s">
        <v>296</v>
      </c>
      <c r="CB47">
        <v>0</v>
      </c>
      <c r="CC47">
        <v>1</v>
      </c>
      <c r="CD47">
        <v>0</v>
      </c>
    </row>
    <row r="48" spans="1:82">
      <c r="A48" s="1" t="str">
        <f t="shared" si="0"/>
        <v>米沢-2</v>
      </c>
      <c r="B48">
        <v>2025</v>
      </c>
      <c r="C48">
        <v>6</v>
      </c>
      <c r="D48">
        <v>202</v>
      </c>
      <c r="E48" t="s">
        <v>296</v>
      </c>
      <c r="F48">
        <v>0</v>
      </c>
      <c r="G48">
        <v>2</v>
      </c>
      <c r="H48">
        <v>6</v>
      </c>
      <c r="I48">
        <v>202</v>
      </c>
      <c r="J48" t="s">
        <v>296</v>
      </c>
      <c r="K48">
        <v>0</v>
      </c>
      <c r="L48">
        <v>2</v>
      </c>
      <c r="M48">
        <v>1</v>
      </c>
      <c r="N48">
        <v>8485</v>
      </c>
      <c r="O48">
        <v>10357</v>
      </c>
      <c r="P48">
        <v>0</v>
      </c>
      <c r="Q48">
        <v>0</v>
      </c>
      <c r="R48">
        <v>0</v>
      </c>
      <c r="S48">
        <v>63</v>
      </c>
      <c r="T48">
        <v>2</v>
      </c>
      <c r="U48">
        <v>0</v>
      </c>
      <c r="W48" t="s">
        <v>718</v>
      </c>
      <c r="X48" t="s">
        <v>719</v>
      </c>
      <c r="Z48">
        <v>330</v>
      </c>
      <c r="AB48">
        <v>3</v>
      </c>
      <c r="AC48">
        <v>1</v>
      </c>
      <c r="AD48">
        <v>1.5</v>
      </c>
      <c r="AE48" t="s">
        <v>500</v>
      </c>
      <c r="AF48">
        <v>4</v>
      </c>
      <c r="AG48">
        <v>2</v>
      </c>
      <c r="AI48" t="s">
        <v>542</v>
      </c>
      <c r="AJ48">
        <v>1</v>
      </c>
      <c r="AL48">
        <v>8</v>
      </c>
      <c r="AM48">
        <v>1</v>
      </c>
      <c r="AN48">
        <v>31</v>
      </c>
      <c r="AQ48">
        <v>1</v>
      </c>
      <c r="AR48">
        <v>0</v>
      </c>
      <c r="AS48">
        <v>1</v>
      </c>
      <c r="AT48" t="s">
        <v>296</v>
      </c>
      <c r="AU48">
        <v>2300</v>
      </c>
      <c r="AW48">
        <v>2</v>
      </c>
      <c r="AX48">
        <v>14</v>
      </c>
      <c r="AY48">
        <v>60</v>
      </c>
      <c r="AZ48">
        <v>200</v>
      </c>
      <c r="BG48" t="s">
        <v>720</v>
      </c>
      <c r="BH48" t="s">
        <v>720</v>
      </c>
      <c r="BK48">
        <v>1</v>
      </c>
      <c r="BL48" t="s">
        <v>509</v>
      </c>
      <c r="BM48" t="s">
        <v>296</v>
      </c>
      <c r="BN48">
        <v>2</v>
      </c>
      <c r="BO48">
        <v>2300</v>
      </c>
      <c r="BT48">
        <v>2</v>
      </c>
      <c r="BU48">
        <v>57</v>
      </c>
      <c r="BV48">
        <v>37.891396999999998</v>
      </c>
      <c r="BW48">
        <v>140.12618599999999</v>
      </c>
      <c r="BY48">
        <v>6</v>
      </c>
      <c r="BZ48">
        <v>202</v>
      </c>
      <c r="CA48" t="s">
        <v>296</v>
      </c>
      <c r="CB48">
        <v>0</v>
      </c>
      <c r="CC48">
        <v>2</v>
      </c>
      <c r="CD48">
        <v>0</v>
      </c>
    </row>
    <row r="49" spans="1:82">
      <c r="A49" s="1" t="str">
        <f t="shared" si="0"/>
        <v>米沢-3</v>
      </c>
      <c r="B49">
        <v>2025</v>
      </c>
      <c r="C49">
        <v>6</v>
      </c>
      <c r="D49">
        <v>202</v>
      </c>
      <c r="E49" t="s">
        <v>296</v>
      </c>
      <c r="F49">
        <v>0</v>
      </c>
      <c r="G49">
        <v>3</v>
      </c>
      <c r="H49">
        <v>6</v>
      </c>
      <c r="I49">
        <v>202</v>
      </c>
      <c r="J49" t="s">
        <v>296</v>
      </c>
      <c r="K49">
        <v>0</v>
      </c>
      <c r="L49">
        <v>3</v>
      </c>
      <c r="M49">
        <v>1</v>
      </c>
      <c r="N49">
        <v>8485</v>
      </c>
      <c r="O49">
        <v>9505</v>
      </c>
      <c r="P49">
        <v>0</v>
      </c>
      <c r="Q49">
        <v>0</v>
      </c>
      <c r="R49">
        <v>0</v>
      </c>
      <c r="S49">
        <v>63</v>
      </c>
      <c r="T49">
        <v>2</v>
      </c>
      <c r="U49">
        <v>0</v>
      </c>
      <c r="W49" t="s">
        <v>721</v>
      </c>
      <c r="X49" t="s">
        <v>722</v>
      </c>
      <c r="Z49">
        <v>347</v>
      </c>
      <c r="AB49">
        <v>3</v>
      </c>
      <c r="AC49">
        <v>1</v>
      </c>
      <c r="AD49">
        <v>1.5</v>
      </c>
      <c r="AE49" t="s">
        <v>500</v>
      </c>
      <c r="AF49">
        <v>4</v>
      </c>
      <c r="AG49">
        <v>2</v>
      </c>
      <c r="AI49" t="s">
        <v>723</v>
      </c>
      <c r="AJ49">
        <v>3</v>
      </c>
      <c r="AL49">
        <v>10.8</v>
      </c>
      <c r="AM49">
        <v>1</v>
      </c>
      <c r="AN49">
        <v>31</v>
      </c>
      <c r="AQ49">
        <v>1</v>
      </c>
      <c r="AR49">
        <v>0</v>
      </c>
      <c r="AS49">
        <v>1</v>
      </c>
      <c r="AT49" t="s">
        <v>296</v>
      </c>
      <c r="AU49">
        <v>1500</v>
      </c>
      <c r="AW49">
        <v>2</v>
      </c>
      <c r="AX49">
        <v>16</v>
      </c>
      <c r="AY49">
        <v>60</v>
      </c>
      <c r="AZ49">
        <v>200</v>
      </c>
      <c r="BA49">
        <v>2</v>
      </c>
      <c r="BG49" t="s">
        <v>2245</v>
      </c>
      <c r="BH49" t="s">
        <v>2245</v>
      </c>
      <c r="BK49">
        <v>1</v>
      </c>
      <c r="BL49" t="s">
        <v>509</v>
      </c>
      <c r="BM49" t="s">
        <v>296</v>
      </c>
      <c r="BN49">
        <v>7</v>
      </c>
      <c r="BO49">
        <v>1500</v>
      </c>
      <c r="BT49">
        <v>2</v>
      </c>
      <c r="BU49">
        <v>55</v>
      </c>
      <c r="BV49">
        <v>37.913862999999999</v>
      </c>
      <c r="BW49">
        <v>140.11563799999999</v>
      </c>
      <c r="BY49">
        <v>6</v>
      </c>
      <c r="BZ49">
        <v>202</v>
      </c>
      <c r="CA49" t="s">
        <v>296</v>
      </c>
      <c r="CB49">
        <v>0</v>
      </c>
      <c r="CC49">
        <v>3</v>
      </c>
      <c r="CD49">
        <v>0</v>
      </c>
    </row>
    <row r="50" spans="1:82">
      <c r="A50" s="1" t="str">
        <f t="shared" si="0"/>
        <v>米沢-4</v>
      </c>
      <c r="B50">
        <v>2025</v>
      </c>
      <c r="C50">
        <v>6</v>
      </c>
      <c r="D50">
        <v>202</v>
      </c>
      <c r="E50" t="s">
        <v>296</v>
      </c>
      <c r="F50">
        <v>0</v>
      </c>
      <c r="G50">
        <v>4</v>
      </c>
      <c r="H50">
        <v>6</v>
      </c>
      <c r="I50">
        <v>202</v>
      </c>
      <c r="J50" t="s">
        <v>296</v>
      </c>
      <c r="K50">
        <v>0</v>
      </c>
      <c r="L50">
        <v>4</v>
      </c>
      <c r="M50">
        <v>1</v>
      </c>
      <c r="N50">
        <v>5885</v>
      </c>
      <c r="O50">
        <v>10357</v>
      </c>
      <c r="P50">
        <v>0</v>
      </c>
      <c r="Q50">
        <v>0</v>
      </c>
      <c r="R50">
        <v>0</v>
      </c>
      <c r="S50">
        <v>63</v>
      </c>
      <c r="T50">
        <v>2</v>
      </c>
      <c r="U50">
        <v>0</v>
      </c>
      <c r="W50" t="s">
        <v>724</v>
      </c>
      <c r="Z50">
        <v>292</v>
      </c>
      <c r="AB50">
        <v>3</v>
      </c>
      <c r="AC50">
        <v>1</v>
      </c>
      <c r="AD50">
        <v>1.2</v>
      </c>
      <c r="AE50" t="s">
        <v>500</v>
      </c>
      <c r="AF50">
        <v>4</v>
      </c>
      <c r="AG50">
        <v>2</v>
      </c>
      <c r="AI50" t="s">
        <v>725</v>
      </c>
      <c r="AJ50">
        <v>3</v>
      </c>
      <c r="AL50">
        <v>6</v>
      </c>
      <c r="AM50">
        <v>1</v>
      </c>
      <c r="AN50">
        <v>31</v>
      </c>
      <c r="AQ50">
        <v>1</v>
      </c>
      <c r="AR50">
        <v>0</v>
      </c>
      <c r="AS50">
        <v>0</v>
      </c>
      <c r="AT50" t="s">
        <v>726</v>
      </c>
      <c r="AU50">
        <v>2500</v>
      </c>
      <c r="AW50">
        <v>2</v>
      </c>
      <c r="AX50">
        <v>0</v>
      </c>
      <c r="AY50">
        <v>70</v>
      </c>
      <c r="AZ50">
        <v>200</v>
      </c>
      <c r="BG50" t="s">
        <v>727</v>
      </c>
      <c r="BH50" t="s">
        <v>727</v>
      </c>
      <c r="BK50">
        <v>1</v>
      </c>
      <c r="BM50" t="s">
        <v>726</v>
      </c>
      <c r="BN50">
        <v>3</v>
      </c>
      <c r="BO50">
        <v>2500</v>
      </c>
      <c r="BT50">
        <v>1</v>
      </c>
      <c r="BU50">
        <v>6</v>
      </c>
      <c r="BV50">
        <v>37.958398000000003</v>
      </c>
      <c r="BW50">
        <v>140.12484900000001</v>
      </c>
      <c r="BY50">
        <v>6</v>
      </c>
      <c r="BZ50">
        <v>202</v>
      </c>
      <c r="CA50" t="s">
        <v>296</v>
      </c>
      <c r="CB50">
        <v>0</v>
      </c>
      <c r="CC50">
        <v>4</v>
      </c>
      <c r="CD50">
        <v>0</v>
      </c>
    </row>
    <row r="51" spans="1:82">
      <c r="A51" s="1" t="str">
        <f t="shared" si="0"/>
        <v>米沢-5</v>
      </c>
      <c r="B51">
        <v>2025</v>
      </c>
      <c r="C51">
        <v>6</v>
      </c>
      <c r="D51">
        <v>202</v>
      </c>
      <c r="E51" t="s">
        <v>296</v>
      </c>
      <c r="F51">
        <v>0</v>
      </c>
      <c r="G51">
        <v>5</v>
      </c>
      <c r="H51">
        <v>6</v>
      </c>
      <c r="I51">
        <v>202</v>
      </c>
      <c r="J51" t="s">
        <v>296</v>
      </c>
      <c r="K51">
        <v>0</v>
      </c>
      <c r="L51">
        <v>5</v>
      </c>
      <c r="M51">
        <v>1</v>
      </c>
      <c r="N51">
        <v>5885</v>
      </c>
      <c r="O51">
        <v>10357</v>
      </c>
      <c r="P51">
        <v>0</v>
      </c>
      <c r="Q51">
        <v>0</v>
      </c>
      <c r="R51">
        <v>0</v>
      </c>
      <c r="S51">
        <v>63</v>
      </c>
      <c r="T51">
        <v>2</v>
      </c>
      <c r="U51">
        <v>0</v>
      </c>
      <c r="W51" t="s">
        <v>728</v>
      </c>
      <c r="X51" t="s">
        <v>729</v>
      </c>
      <c r="Z51">
        <v>247</v>
      </c>
      <c r="AB51">
        <v>3</v>
      </c>
      <c r="AC51">
        <v>1.2</v>
      </c>
      <c r="AD51">
        <v>1</v>
      </c>
      <c r="AE51" t="s">
        <v>500</v>
      </c>
      <c r="AF51">
        <v>4</v>
      </c>
      <c r="AG51">
        <v>2</v>
      </c>
      <c r="AI51" t="s">
        <v>730</v>
      </c>
      <c r="AJ51">
        <v>3</v>
      </c>
      <c r="AL51">
        <v>6</v>
      </c>
      <c r="AM51">
        <v>1</v>
      </c>
      <c r="AN51">
        <v>31</v>
      </c>
      <c r="AQ51">
        <v>1</v>
      </c>
      <c r="AR51">
        <v>0</v>
      </c>
      <c r="AS51">
        <v>1</v>
      </c>
      <c r="AT51" t="s">
        <v>716</v>
      </c>
      <c r="AU51">
        <v>2100</v>
      </c>
      <c r="AW51">
        <v>2</v>
      </c>
      <c r="AX51">
        <v>13</v>
      </c>
      <c r="AY51">
        <v>60</v>
      </c>
      <c r="AZ51">
        <v>200</v>
      </c>
      <c r="BG51" t="s">
        <v>731</v>
      </c>
      <c r="BH51" t="s">
        <v>731</v>
      </c>
      <c r="BK51">
        <v>1</v>
      </c>
      <c r="BM51" t="s">
        <v>716</v>
      </c>
      <c r="BN51">
        <v>6</v>
      </c>
      <c r="BO51">
        <v>2100</v>
      </c>
      <c r="BT51">
        <v>1</v>
      </c>
      <c r="BU51">
        <v>20</v>
      </c>
      <c r="BV51">
        <v>37.911575999999997</v>
      </c>
      <c r="BW51">
        <v>140.071494</v>
      </c>
      <c r="BY51">
        <v>6</v>
      </c>
      <c r="BZ51">
        <v>202</v>
      </c>
      <c r="CA51" t="s">
        <v>296</v>
      </c>
      <c r="CB51">
        <v>0</v>
      </c>
      <c r="CC51">
        <v>5</v>
      </c>
      <c r="CD51">
        <v>0</v>
      </c>
    </row>
    <row r="52" spans="1:82">
      <c r="A52" s="1" t="str">
        <f t="shared" si="0"/>
        <v>米沢5-1</v>
      </c>
      <c r="B52">
        <v>2025</v>
      </c>
      <c r="C52">
        <v>6</v>
      </c>
      <c r="D52">
        <v>202</v>
      </c>
      <c r="E52" t="s">
        <v>296</v>
      </c>
      <c r="F52">
        <v>5</v>
      </c>
      <c r="G52">
        <v>1</v>
      </c>
      <c r="H52">
        <v>6</v>
      </c>
      <c r="I52">
        <v>202</v>
      </c>
      <c r="J52" t="s">
        <v>296</v>
      </c>
      <c r="K52">
        <v>5</v>
      </c>
      <c r="L52">
        <v>1</v>
      </c>
      <c r="M52">
        <v>1</v>
      </c>
      <c r="N52">
        <v>8485</v>
      </c>
      <c r="O52">
        <v>10357</v>
      </c>
      <c r="P52">
        <v>0</v>
      </c>
      <c r="Q52">
        <v>0</v>
      </c>
      <c r="R52">
        <v>0</v>
      </c>
      <c r="S52">
        <v>75</v>
      </c>
      <c r="T52">
        <v>2</v>
      </c>
      <c r="U52">
        <v>0</v>
      </c>
      <c r="W52" t="s">
        <v>732</v>
      </c>
      <c r="X52" t="s">
        <v>733</v>
      </c>
      <c r="Z52">
        <v>369</v>
      </c>
      <c r="AB52">
        <v>3</v>
      </c>
      <c r="AC52">
        <v>1</v>
      </c>
      <c r="AD52">
        <v>2</v>
      </c>
      <c r="AE52" t="s">
        <v>642</v>
      </c>
      <c r="AF52">
        <v>3</v>
      </c>
      <c r="AG52">
        <v>4</v>
      </c>
      <c r="AI52" t="s">
        <v>734</v>
      </c>
      <c r="AJ52">
        <v>4</v>
      </c>
      <c r="AL52">
        <v>12</v>
      </c>
      <c r="AM52">
        <v>1</v>
      </c>
      <c r="AN52">
        <v>31</v>
      </c>
      <c r="AQ52">
        <v>1</v>
      </c>
      <c r="AR52">
        <v>0</v>
      </c>
      <c r="AS52">
        <v>1</v>
      </c>
      <c r="AT52" t="s">
        <v>296</v>
      </c>
      <c r="AU52">
        <v>1500</v>
      </c>
      <c r="AW52">
        <v>2</v>
      </c>
      <c r="AX52">
        <v>5</v>
      </c>
      <c r="AY52">
        <v>80</v>
      </c>
      <c r="AZ52">
        <v>400</v>
      </c>
      <c r="BA52">
        <v>1</v>
      </c>
      <c r="BG52" t="s">
        <v>735</v>
      </c>
      <c r="BH52" t="s">
        <v>735</v>
      </c>
      <c r="BI52" t="s">
        <v>736</v>
      </c>
      <c r="BJ52" t="s">
        <v>737</v>
      </c>
      <c r="BK52">
        <v>0</v>
      </c>
      <c r="BL52" t="s">
        <v>509</v>
      </c>
      <c r="BM52" t="s">
        <v>296</v>
      </c>
      <c r="BN52">
        <v>3</v>
      </c>
      <c r="BO52">
        <v>1500</v>
      </c>
      <c r="BT52">
        <v>2</v>
      </c>
      <c r="BU52">
        <v>53</v>
      </c>
      <c r="BV52">
        <v>37.912050000000001</v>
      </c>
      <c r="BW52">
        <v>140.111231</v>
      </c>
      <c r="BY52">
        <v>6</v>
      </c>
      <c r="BZ52">
        <v>202</v>
      </c>
      <c r="CA52" t="s">
        <v>296</v>
      </c>
      <c r="CB52">
        <v>5</v>
      </c>
      <c r="CC52">
        <v>1</v>
      </c>
      <c r="CD52">
        <v>0</v>
      </c>
    </row>
    <row r="53" spans="1:82">
      <c r="A53" s="1" t="str">
        <f t="shared" si="0"/>
        <v>米沢5-2</v>
      </c>
      <c r="B53">
        <v>2025</v>
      </c>
      <c r="C53">
        <v>6</v>
      </c>
      <c r="D53">
        <v>202</v>
      </c>
      <c r="E53" t="s">
        <v>296</v>
      </c>
      <c r="F53">
        <v>5</v>
      </c>
      <c r="G53">
        <v>2</v>
      </c>
      <c r="H53">
        <v>6</v>
      </c>
      <c r="I53">
        <v>202</v>
      </c>
      <c r="J53" t="s">
        <v>296</v>
      </c>
      <c r="K53">
        <v>5</v>
      </c>
      <c r="L53">
        <v>2</v>
      </c>
      <c r="M53">
        <v>1</v>
      </c>
      <c r="N53">
        <v>5885</v>
      </c>
      <c r="O53">
        <v>9505</v>
      </c>
      <c r="P53">
        <v>0</v>
      </c>
      <c r="Q53">
        <v>0</v>
      </c>
      <c r="R53">
        <v>0</v>
      </c>
      <c r="S53">
        <v>76</v>
      </c>
      <c r="T53">
        <v>1</v>
      </c>
      <c r="U53">
        <v>0</v>
      </c>
      <c r="W53" t="s">
        <v>738</v>
      </c>
      <c r="X53" t="s">
        <v>739</v>
      </c>
      <c r="Z53">
        <v>207</v>
      </c>
      <c r="AB53">
        <v>3</v>
      </c>
      <c r="AC53">
        <v>1</v>
      </c>
      <c r="AD53">
        <v>2</v>
      </c>
      <c r="AE53" t="s">
        <v>631</v>
      </c>
      <c r="AF53">
        <v>3</v>
      </c>
      <c r="AG53">
        <v>3</v>
      </c>
      <c r="AI53" t="s">
        <v>740</v>
      </c>
      <c r="AJ53">
        <v>4</v>
      </c>
      <c r="AL53">
        <v>11.6</v>
      </c>
      <c r="AM53">
        <v>1</v>
      </c>
      <c r="AN53">
        <v>24</v>
      </c>
      <c r="AQ53">
        <v>1</v>
      </c>
      <c r="AR53">
        <v>0</v>
      </c>
      <c r="AS53">
        <v>1</v>
      </c>
      <c r="AT53" t="s">
        <v>296</v>
      </c>
      <c r="AU53">
        <v>1600</v>
      </c>
      <c r="AW53">
        <v>2</v>
      </c>
      <c r="AX53">
        <v>5</v>
      </c>
      <c r="AY53">
        <v>80</v>
      </c>
      <c r="AZ53">
        <v>400</v>
      </c>
      <c r="BA53">
        <v>2</v>
      </c>
      <c r="BG53" t="s">
        <v>741</v>
      </c>
      <c r="BH53" t="s">
        <v>742</v>
      </c>
      <c r="BI53" t="s">
        <v>742</v>
      </c>
      <c r="BK53">
        <v>0</v>
      </c>
      <c r="BM53" t="s">
        <v>296</v>
      </c>
      <c r="BN53">
        <v>3</v>
      </c>
      <c r="BO53">
        <v>1600</v>
      </c>
      <c r="BT53">
        <v>2</v>
      </c>
      <c r="BU53">
        <v>54</v>
      </c>
      <c r="BV53">
        <v>37.910366000000003</v>
      </c>
      <c r="BW53">
        <v>140.10974400000001</v>
      </c>
      <c r="BY53">
        <v>6</v>
      </c>
      <c r="BZ53">
        <v>202</v>
      </c>
      <c r="CA53" t="s">
        <v>296</v>
      </c>
      <c r="CB53">
        <v>5</v>
      </c>
      <c r="CC53">
        <v>2</v>
      </c>
      <c r="CD53">
        <v>0</v>
      </c>
    </row>
    <row r="54" spans="1:82">
      <c r="A54" s="1" t="str">
        <f t="shared" si="0"/>
        <v>米沢5-3</v>
      </c>
      <c r="B54">
        <v>2025</v>
      </c>
      <c r="C54">
        <v>6</v>
      </c>
      <c r="D54">
        <v>202</v>
      </c>
      <c r="E54" t="s">
        <v>296</v>
      </c>
      <c r="F54">
        <v>5</v>
      </c>
      <c r="G54">
        <v>3</v>
      </c>
      <c r="H54">
        <v>6</v>
      </c>
      <c r="I54">
        <v>202</v>
      </c>
      <c r="J54" t="s">
        <v>296</v>
      </c>
      <c r="K54">
        <v>5</v>
      </c>
      <c r="L54">
        <v>3</v>
      </c>
      <c r="M54">
        <v>1</v>
      </c>
      <c r="N54">
        <v>8485</v>
      </c>
      <c r="O54">
        <v>9505</v>
      </c>
      <c r="P54">
        <v>0</v>
      </c>
      <c r="Q54">
        <v>0</v>
      </c>
      <c r="R54">
        <v>0</v>
      </c>
      <c r="S54">
        <v>76</v>
      </c>
      <c r="T54">
        <v>2</v>
      </c>
      <c r="U54">
        <v>0</v>
      </c>
      <c r="W54" t="s">
        <v>743</v>
      </c>
      <c r="X54" t="s">
        <v>744</v>
      </c>
      <c r="Z54">
        <v>326</v>
      </c>
      <c r="AB54">
        <v>3</v>
      </c>
      <c r="AC54">
        <v>1</v>
      </c>
      <c r="AD54">
        <v>2</v>
      </c>
      <c r="AE54" t="s">
        <v>631</v>
      </c>
      <c r="AF54">
        <v>3</v>
      </c>
      <c r="AG54">
        <v>2</v>
      </c>
      <c r="AI54" t="s">
        <v>2246</v>
      </c>
      <c r="AJ54">
        <v>2</v>
      </c>
      <c r="AL54">
        <v>10.5</v>
      </c>
      <c r="AM54">
        <v>1</v>
      </c>
      <c r="AN54">
        <v>24</v>
      </c>
      <c r="AQ54">
        <v>1</v>
      </c>
      <c r="AR54">
        <v>0</v>
      </c>
      <c r="AS54">
        <v>1</v>
      </c>
      <c r="AT54" t="s">
        <v>296</v>
      </c>
      <c r="AU54">
        <v>2500</v>
      </c>
      <c r="AW54">
        <v>2</v>
      </c>
      <c r="AX54">
        <v>4</v>
      </c>
      <c r="AY54">
        <v>80</v>
      </c>
      <c r="AZ54">
        <v>300</v>
      </c>
      <c r="BA54">
        <v>2</v>
      </c>
      <c r="BG54" t="s">
        <v>745</v>
      </c>
      <c r="BH54" t="s">
        <v>746</v>
      </c>
      <c r="BI54" t="s">
        <v>747</v>
      </c>
      <c r="BK54">
        <v>0</v>
      </c>
      <c r="BL54" t="s">
        <v>509</v>
      </c>
      <c r="BM54" t="s">
        <v>296</v>
      </c>
      <c r="BN54">
        <v>7</v>
      </c>
      <c r="BO54">
        <v>2500</v>
      </c>
      <c r="BT54">
        <v>2</v>
      </c>
      <c r="BU54">
        <v>44</v>
      </c>
      <c r="BV54">
        <v>37.919404999999998</v>
      </c>
      <c r="BW54">
        <v>140.106325</v>
      </c>
      <c r="BY54">
        <v>6</v>
      </c>
      <c r="BZ54">
        <v>202</v>
      </c>
      <c r="CA54" t="s">
        <v>296</v>
      </c>
      <c r="CB54">
        <v>5</v>
      </c>
      <c r="CC54">
        <v>3</v>
      </c>
      <c r="CD54">
        <v>0</v>
      </c>
    </row>
    <row r="55" spans="1:82">
      <c r="A55" s="1" t="str">
        <f t="shared" si="0"/>
        <v>鶴岡-1</v>
      </c>
      <c r="B55">
        <v>2025</v>
      </c>
      <c r="C55">
        <v>6</v>
      </c>
      <c r="D55">
        <v>203</v>
      </c>
      <c r="E55" t="s">
        <v>299</v>
      </c>
      <c r="F55">
        <v>0</v>
      </c>
      <c r="G55">
        <v>1</v>
      </c>
      <c r="H55">
        <v>6</v>
      </c>
      <c r="I55">
        <v>203</v>
      </c>
      <c r="J55" t="s">
        <v>299</v>
      </c>
      <c r="K55">
        <v>0</v>
      </c>
      <c r="L55">
        <v>1</v>
      </c>
      <c r="M55">
        <v>1</v>
      </c>
      <c r="N55">
        <v>7557</v>
      </c>
      <c r="O55">
        <v>9953</v>
      </c>
      <c r="P55">
        <v>0</v>
      </c>
      <c r="Q55">
        <v>0</v>
      </c>
      <c r="R55">
        <v>0</v>
      </c>
      <c r="S55">
        <v>63</v>
      </c>
      <c r="T55">
        <v>2</v>
      </c>
      <c r="U55">
        <v>0</v>
      </c>
      <c r="W55" t="s">
        <v>2108</v>
      </c>
      <c r="X55" t="s">
        <v>748</v>
      </c>
      <c r="Z55">
        <v>249</v>
      </c>
      <c r="AB55">
        <v>3</v>
      </c>
      <c r="AC55">
        <v>1</v>
      </c>
      <c r="AD55">
        <v>1.5</v>
      </c>
      <c r="AE55" t="s">
        <v>500</v>
      </c>
      <c r="AF55">
        <v>4</v>
      </c>
      <c r="AG55">
        <v>2</v>
      </c>
      <c r="AI55" t="s">
        <v>749</v>
      </c>
      <c r="AJ55">
        <v>4</v>
      </c>
      <c r="AL55">
        <v>5.3</v>
      </c>
      <c r="AM55">
        <v>1</v>
      </c>
      <c r="AN55">
        <v>31</v>
      </c>
      <c r="AQ55">
        <v>1</v>
      </c>
      <c r="AR55">
        <v>1</v>
      </c>
      <c r="AS55">
        <v>1</v>
      </c>
      <c r="AT55" t="s">
        <v>299</v>
      </c>
      <c r="AU55">
        <v>2000</v>
      </c>
      <c r="AW55">
        <v>1</v>
      </c>
      <c r="AX55">
        <v>11</v>
      </c>
      <c r="AY55">
        <v>50</v>
      </c>
      <c r="AZ55">
        <v>80</v>
      </c>
      <c r="BG55" t="s">
        <v>750</v>
      </c>
      <c r="BH55" t="s">
        <v>751</v>
      </c>
      <c r="BK55">
        <v>1</v>
      </c>
      <c r="BL55" t="s">
        <v>752</v>
      </c>
      <c r="BM55" t="s">
        <v>299</v>
      </c>
      <c r="BN55">
        <v>6</v>
      </c>
      <c r="BO55">
        <v>2000</v>
      </c>
      <c r="BT55">
        <v>2</v>
      </c>
      <c r="BU55">
        <v>55</v>
      </c>
      <c r="BV55">
        <v>38.731543000000002</v>
      </c>
      <c r="BW55">
        <v>139.82080300000001</v>
      </c>
      <c r="BY55">
        <v>6</v>
      </c>
      <c r="BZ55">
        <v>203</v>
      </c>
      <c r="CA55" t="s">
        <v>299</v>
      </c>
      <c r="CB55">
        <v>0</v>
      </c>
      <c r="CC55">
        <v>1</v>
      </c>
      <c r="CD55">
        <v>0</v>
      </c>
    </row>
    <row r="56" spans="1:82">
      <c r="A56" s="1" t="str">
        <f t="shared" si="0"/>
        <v>鶴岡-2</v>
      </c>
      <c r="B56">
        <v>2025</v>
      </c>
      <c r="C56">
        <v>6</v>
      </c>
      <c r="D56">
        <v>203</v>
      </c>
      <c r="E56" t="s">
        <v>299</v>
      </c>
      <c r="F56">
        <v>0</v>
      </c>
      <c r="G56">
        <v>2</v>
      </c>
      <c r="H56">
        <v>6</v>
      </c>
      <c r="I56">
        <v>203</v>
      </c>
      <c r="J56" t="s">
        <v>299</v>
      </c>
      <c r="K56">
        <v>0</v>
      </c>
      <c r="L56">
        <v>2</v>
      </c>
      <c r="M56">
        <v>1</v>
      </c>
      <c r="N56">
        <v>7557</v>
      </c>
      <c r="O56">
        <v>9448</v>
      </c>
      <c r="P56">
        <v>0</v>
      </c>
      <c r="Q56">
        <v>0</v>
      </c>
      <c r="R56">
        <v>0</v>
      </c>
      <c r="S56">
        <v>63</v>
      </c>
      <c r="T56">
        <v>1</v>
      </c>
      <c r="U56">
        <v>0</v>
      </c>
      <c r="W56" t="s">
        <v>753</v>
      </c>
      <c r="X56" t="s">
        <v>754</v>
      </c>
      <c r="Z56">
        <v>231</v>
      </c>
      <c r="AB56">
        <v>1</v>
      </c>
      <c r="AC56">
        <v>1</v>
      </c>
      <c r="AD56">
        <v>1</v>
      </c>
      <c r="AE56" t="s">
        <v>500</v>
      </c>
      <c r="AF56">
        <v>4</v>
      </c>
      <c r="AG56">
        <v>2</v>
      </c>
      <c r="AI56" t="s">
        <v>755</v>
      </c>
      <c r="AJ56">
        <v>5</v>
      </c>
      <c r="AL56">
        <v>6</v>
      </c>
      <c r="AM56">
        <v>1</v>
      </c>
      <c r="AN56">
        <v>31</v>
      </c>
      <c r="AQ56">
        <v>1</v>
      </c>
      <c r="AR56">
        <v>1</v>
      </c>
      <c r="AS56">
        <v>1</v>
      </c>
      <c r="AT56" t="s">
        <v>299</v>
      </c>
      <c r="AU56">
        <v>2500</v>
      </c>
      <c r="AW56">
        <v>1</v>
      </c>
      <c r="AX56">
        <v>14</v>
      </c>
      <c r="AY56">
        <v>60</v>
      </c>
      <c r="AZ56">
        <v>200</v>
      </c>
      <c r="BG56" t="s">
        <v>756</v>
      </c>
      <c r="BH56" t="s">
        <v>756</v>
      </c>
      <c r="BK56">
        <v>1</v>
      </c>
      <c r="BM56" t="s">
        <v>299</v>
      </c>
      <c r="BN56">
        <v>2</v>
      </c>
      <c r="BO56">
        <v>2500</v>
      </c>
      <c r="BT56">
        <v>2</v>
      </c>
      <c r="BU56">
        <v>54</v>
      </c>
      <c r="BV56">
        <v>38.721169000000003</v>
      </c>
      <c r="BW56">
        <v>139.838808</v>
      </c>
      <c r="BY56">
        <v>6</v>
      </c>
      <c r="BZ56">
        <v>203</v>
      </c>
      <c r="CA56" t="s">
        <v>299</v>
      </c>
      <c r="CB56">
        <v>0</v>
      </c>
      <c r="CC56">
        <v>2</v>
      </c>
      <c r="CD56">
        <v>0</v>
      </c>
    </row>
    <row r="57" spans="1:82">
      <c r="A57" s="1" t="str">
        <f t="shared" si="0"/>
        <v>鶴岡-4</v>
      </c>
      <c r="B57">
        <v>2025</v>
      </c>
      <c r="C57">
        <v>6</v>
      </c>
      <c r="D57">
        <v>203</v>
      </c>
      <c r="E57" t="s">
        <v>299</v>
      </c>
      <c r="F57">
        <v>0</v>
      </c>
      <c r="G57">
        <v>4</v>
      </c>
      <c r="H57">
        <v>6</v>
      </c>
      <c r="I57">
        <v>203</v>
      </c>
      <c r="J57" t="s">
        <v>299</v>
      </c>
      <c r="K57">
        <v>0</v>
      </c>
      <c r="L57">
        <v>4</v>
      </c>
      <c r="M57">
        <v>1</v>
      </c>
      <c r="N57">
        <v>7936</v>
      </c>
      <c r="O57">
        <v>9421</v>
      </c>
      <c r="P57">
        <v>0</v>
      </c>
      <c r="Q57">
        <v>0</v>
      </c>
      <c r="R57">
        <v>0</v>
      </c>
      <c r="S57">
        <v>63</v>
      </c>
      <c r="T57">
        <v>1</v>
      </c>
      <c r="U57">
        <v>0</v>
      </c>
      <c r="W57" t="s">
        <v>757</v>
      </c>
      <c r="Z57">
        <v>232</v>
      </c>
      <c r="AB57">
        <v>3</v>
      </c>
      <c r="AC57">
        <v>1.2</v>
      </c>
      <c r="AD57">
        <v>1</v>
      </c>
      <c r="AE57" t="s">
        <v>500</v>
      </c>
      <c r="AF57">
        <v>4</v>
      </c>
      <c r="AG57">
        <v>2</v>
      </c>
      <c r="AI57" t="s">
        <v>758</v>
      </c>
      <c r="AJ57">
        <v>3</v>
      </c>
      <c r="AL57">
        <v>6</v>
      </c>
      <c r="AM57">
        <v>1</v>
      </c>
      <c r="AN57">
        <v>31</v>
      </c>
      <c r="AQ57">
        <v>1</v>
      </c>
      <c r="AR57">
        <v>0</v>
      </c>
      <c r="AS57">
        <v>1</v>
      </c>
      <c r="AT57" t="s">
        <v>759</v>
      </c>
      <c r="AU57">
        <v>3500</v>
      </c>
      <c r="AW57">
        <v>3</v>
      </c>
      <c r="AY57">
        <v>70</v>
      </c>
      <c r="AZ57">
        <v>200</v>
      </c>
      <c r="BG57" t="s">
        <v>760</v>
      </c>
      <c r="BH57" t="s">
        <v>760</v>
      </c>
      <c r="BK57">
        <v>1</v>
      </c>
      <c r="BL57" t="s">
        <v>752</v>
      </c>
      <c r="BM57" t="s">
        <v>759</v>
      </c>
      <c r="BN57">
        <v>5</v>
      </c>
      <c r="BO57">
        <v>3500</v>
      </c>
      <c r="BT57">
        <v>1</v>
      </c>
      <c r="BU57">
        <v>8</v>
      </c>
      <c r="BV57">
        <v>38.726646000000002</v>
      </c>
      <c r="BW57">
        <v>139.787216</v>
      </c>
      <c r="BY57">
        <v>6</v>
      </c>
      <c r="BZ57">
        <v>203</v>
      </c>
      <c r="CA57" t="s">
        <v>299</v>
      </c>
      <c r="CB57">
        <v>0</v>
      </c>
      <c r="CC57">
        <v>4</v>
      </c>
      <c r="CD57">
        <v>0</v>
      </c>
    </row>
    <row r="58" spans="1:82">
      <c r="A58" s="1" t="str">
        <f t="shared" si="0"/>
        <v>鶴岡-5</v>
      </c>
      <c r="B58">
        <v>2025</v>
      </c>
      <c r="C58">
        <v>6</v>
      </c>
      <c r="D58">
        <v>203</v>
      </c>
      <c r="E58" t="s">
        <v>299</v>
      </c>
      <c r="F58">
        <v>0</v>
      </c>
      <c r="G58">
        <v>5</v>
      </c>
      <c r="H58">
        <v>6</v>
      </c>
      <c r="I58">
        <v>203</v>
      </c>
      <c r="J58" t="s">
        <v>299</v>
      </c>
      <c r="K58">
        <v>0</v>
      </c>
      <c r="L58">
        <v>5</v>
      </c>
      <c r="M58">
        <v>1</v>
      </c>
      <c r="N58">
        <v>7557</v>
      </c>
      <c r="O58">
        <v>8485</v>
      </c>
      <c r="P58">
        <v>0</v>
      </c>
      <c r="Q58">
        <v>0</v>
      </c>
      <c r="R58">
        <v>0</v>
      </c>
      <c r="S58">
        <v>63</v>
      </c>
      <c r="T58">
        <v>2</v>
      </c>
      <c r="U58">
        <v>0</v>
      </c>
      <c r="W58" t="s">
        <v>761</v>
      </c>
      <c r="X58" t="s">
        <v>762</v>
      </c>
      <c r="Z58">
        <v>165</v>
      </c>
      <c r="AB58">
        <v>3</v>
      </c>
      <c r="AC58">
        <v>1</v>
      </c>
      <c r="AD58">
        <v>1.2</v>
      </c>
      <c r="AE58" t="s">
        <v>500</v>
      </c>
      <c r="AF58">
        <v>4</v>
      </c>
      <c r="AG58">
        <v>2</v>
      </c>
      <c r="AI58" t="s">
        <v>763</v>
      </c>
      <c r="AJ58">
        <v>5</v>
      </c>
      <c r="AL58">
        <v>6</v>
      </c>
      <c r="AM58">
        <v>1</v>
      </c>
      <c r="AN58">
        <v>31</v>
      </c>
      <c r="AQ58">
        <v>1</v>
      </c>
      <c r="AR58">
        <v>1</v>
      </c>
      <c r="AS58">
        <v>1</v>
      </c>
      <c r="AT58" t="s">
        <v>299</v>
      </c>
      <c r="AU58">
        <v>2000</v>
      </c>
      <c r="AW58">
        <v>1</v>
      </c>
      <c r="AX58">
        <v>14</v>
      </c>
      <c r="AY58">
        <v>60</v>
      </c>
      <c r="AZ58">
        <v>200</v>
      </c>
      <c r="BG58" t="s">
        <v>764</v>
      </c>
      <c r="BH58" t="s">
        <v>764</v>
      </c>
      <c r="BK58">
        <v>1</v>
      </c>
      <c r="BL58" t="s">
        <v>752</v>
      </c>
      <c r="BM58" t="s">
        <v>299</v>
      </c>
      <c r="BN58">
        <v>3</v>
      </c>
      <c r="BO58">
        <v>2000</v>
      </c>
      <c r="BT58">
        <v>2</v>
      </c>
      <c r="BU58">
        <v>60</v>
      </c>
      <c r="BV58">
        <v>38.739652</v>
      </c>
      <c r="BW58">
        <v>139.81918400000001</v>
      </c>
      <c r="BY58">
        <v>6</v>
      </c>
      <c r="BZ58">
        <v>203</v>
      </c>
      <c r="CA58" t="s">
        <v>299</v>
      </c>
      <c r="CB58">
        <v>0</v>
      </c>
      <c r="CC58">
        <v>5</v>
      </c>
      <c r="CD58">
        <v>0</v>
      </c>
    </row>
    <row r="59" spans="1:82">
      <c r="A59" s="1" t="str">
        <f t="shared" si="0"/>
        <v>鶴岡-6</v>
      </c>
      <c r="B59">
        <v>2025</v>
      </c>
      <c r="C59">
        <v>6</v>
      </c>
      <c r="D59">
        <v>203</v>
      </c>
      <c r="E59" t="s">
        <v>299</v>
      </c>
      <c r="F59">
        <v>0</v>
      </c>
      <c r="G59">
        <v>6</v>
      </c>
      <c r="H59">
        <v>6</v>
      </c>
      <c r="I59">
        <v>203</v>
      </c>
      <c r="J59" t="s">
        <v>299</v>
      </c>
      <c r="K59">
        <v>0</v>
      </c>
      <c r="L59">
        <v>6</v>
      </c>
      <c r="M59">
        <v>1</v>
      </c>
      <c r="N59">
        <v>6933</v>
      </c>
      <c r="O59">
        <v>10357</v>
      </c>
      <c r="P59">
        <v>0</v>
      </c>
      <c r="Q59">
        <v>0</v>
      </c>
      <c r="R59">
        <v>0</v>
      </c>
      <c r="S59">
        <v>65</v>
      </c>
      <c r="T59">
        <v>0</v>
      </c>
      <c r="U59">
        <v>0</v>
      </c>
      <c r="W59" t="s">
        <v>765</v>
      </c>
      <c r="Z59">
        <v>590</v>
      </c>
      <c r="AB59">
        <v>3</v>
      </c>
      <c r="AC59">
        <v>1</v>
      </c>
      <c r="AD59">
        <v>2</v>
      </c>
      <c r="AE59" t="s">
        <v>500</v>
      </c>
      <c r="AF59">
        <v>4</v>
      </c>
      <c r="AG59">
        <v>2</v>
      </c>
      <c r="AI59" t="s">
        <v>766</v>
      </c>
      <c r="AJ59">
        <v>1</v>
      </c>
      <c r="AL59">
        <v>5.5</v>
      </c>
      <c r="AM59">
        <v>1</v>
      </c>
      <c r="AN59">
        <v>31</v>
      </c>
      <c r="AQ59">
        <v>1</v>
      </c>
      <c r="AR59">
        <v>0</v>
      </c>
      <c r="AS59">
        <v>1</v>
      </c>
      <c r="AT59" t="s">
        <v>299</v>
      </c>
      <c r="AU59">
        <v>10000</v>
      </c>
      <c r="AW59">
        <v>3</v>
      </c>
      <c r="AY59">
        <v>70</v>
      </c>
      <c r="AZ59">
        <v>200</v>
      </c>
      <c r="BG59" t="s">
        <v>2109</v>
      </c>
      <c r="BH59" t="s">
        <v>767</v>
      </c>
      <c r="BK59">
        <v>1</v>
      </c>
      <c r="BL59" t="s">
        <v>752</v>
      </c>
      <c r="BM59" t="s">
        <v>299</v>
      </c>
      <c r="BN59">
        <v>2</v>
      </c>
      <c r="BO59">
        <v>10000</v>
      </c>
      <c r="BT59">
        <v>2</v>
      </c>
      <c r="BU59">
        <v>51</v>
      </c>
      <c r="BV59">
        <v>38.652054</v>
      </c>
      <c r="BW59">
        <v>139.84274400000001</v>
      </c>
      <c r="BY59">
        <v>6</v>
      </c>
      <c r="BZ59">
        <v>203</v>
      </c>
      <c r="CA59" t="s">
        <v>299</v>
      </c>
      <c r="CB59">
        <v>0</v>
      </c>
      <c r="CC59">
        <v>6</v>
      </c>
      <c r="CD59">
        <v>0</v>
      </c>
    </row>
    <row r="60" spans="1:82">
      <c r="A60" s="1" t="str">
        <f t="shared" si="0"/>
        <v>鶴岡-7</v>
      </c>
      <c r="B60">
        <v>2025</v>
      </c>
      <c r="C60">
        <v>6</v>
      </c>
      <c r="D60">
        <v>203</v>
      </c>
      <c r="E60" t="s">
        <v>299</v>
      </c>
      <c r="F60">
        <v>0</v>
      </c>
      <c r="G60">
        <v>7</v>
      </c>
      <c r="H60">
        <v>6</v>
      </c>
      <c r="I60">
        <v>203</v>
      </c>
      <c r="J60" t="s">
        <v>299</v>
      </c>
      <c r="K60">
        <v>0</v>
      </c>
      <c r="L60">
        <v>7</v>
      </c>
      <c r="M60">
        <v>1</v>
      </c>
      <c r="N60">
        <v>7936</v>
      </c>
      <c r="O60">
        <v>9421</v>
      </c>
      <c r="P60">
        <v>0</v>
      </c>
      <c r="Q60">
        <v>0</v>
      </c>
      <c r="R60">
        <v>0</v>
      </c>
      <c r="S60">
        <v>63</v>
      </c>
      <c r="T60">
        <v>2</v>
      </c>
      <c r="U60">
        <v>0</v>
      </c>
      <c r="W60" t="s">
        <v>768</v>
      </c>
      <c r="X60" t="s">
        <v>769</v>
      </c>
      <c r="Z60">
        <v>225</v>
      </c>
      <c r="AB60">
        <v>3</v>
      </c>
      <c r="AC60">
        <v>1</v>
      </c>
      <c r="AD60">
        <v>1.5</v>
      </c>
      <c r="AE60" t="s">
        <v>500</v>
      </c>
      <c r="AF60">
        <v>4</v>
      </c>
      <c r="AG60">
        <v>2</v>
      </c>
      <c r="AI60" t="s">
        <v>770</v>
      </c>
      <c r="AJ60">
        <v>4</v>
      </c>
      <c r="AL60">
        <v>6</v>
      </c>
      <c r="AM60">
        <v>1</v>
      </c>
      <c r="AN60">
        <v>31</v>
      </c>
      <c r="AQ60">
        <v>1</v>
      </c>
      <c r="AR60">
        <v>1</v>
      </c>
      <c r="AS60">
        <v>1</v>
      </c>
      <c r="AT60" t="s">
        <v>299</v>
      </c>
      <c r="AU60">
        <v>1400</v>
      </c>
      <c r="AW60">
        <v>1</v>
      </c>
      <c r="AX60">
        <v>15</v>
      </c>
      <c r="AY60">
        <v>60</v>
      </c>
      <c r="AZ60">
        <v>200</v>
      </c>
      <c r="BG60" t="s">
        <v>771</v>
      </c>
      <c r="BH60" t="s">
        <v>771</v>
      </c>
      <c r="BK60">
        <v>1</v>
      </c>
      <c r="BL60" t="s">
        <v>752</v>
      </c>
      <c r="BM60" t="s">
        <v>299</v>
      </c>
      <c r="BN60">
        <v>8</v>
      </c>
      <c r="BO60">
        <v>1400</v>
      </c>
      <c r="BT60">
        <v>1</v>
      </c>
      <c r="BU60">
        <v>3</v>
      </c>
      <c r="BV60">
        <v>38.742510000000003</v>
      </c>
      <c r="BW60">
        <v>139.84726699999999</v>
      </c>
      <c r="BY60">
        <v>6</v>
      </c>
      <c r="BZ60">
        <v>203</v>
      </c>
      <c r="CA60" t="s">
        <v>299</v>
      </c>
      <c r="CB60">
        <v>0</v>
      </c>
      <c r="CC60">
        <v>7</v>
      </c>
      <c r="CD60">
        <v>0</v>
      </c>
    </row>
    <row r="61" spans="1:82">
      <c r="A61" s="1" t="str">
        <f t="shared" si="0"/>
        <v>鶴岡-8</v>
      </c>
      <c r="B61">
        <v>2025</v>
      </c>
      <c r="C61">
        <v>6</v>
      </c>
      <c r="D61">
        <v>203</v>
      </c>
      <c r="E61" t="s">
        <v>299</v>
      </c>
      <c r="F61">
        <v>0</v>
      </c>
      <c r="G61">
        <v>8</v>
      </c>
      <c r="H61">
        <v>6</v>
      </c>
      <c r="I61">
        <v>203</v>
      </c>
      <c r="J61" t="s">
        <v>299</v>
      </c>
      <c r="K61">
        <v>0</v>
      </c>
      <c r="L61">
        <v>8</v>
      </c>
      <c r="M61">
        <v>1</v>
      </c>
      <c r="N61">
        <v>8982</v>
      </c>
      <c r="O61">
        <v>9448</v>
      </c>
      <c r="P61">
        <v>0</v>
      </c>
      <c r="Q61">
        <v>0</v>
      </c>
      <c r="R61">
        <v>0</v>
      </c>
      <c r="S61">
        <v>63</v>
      </c>
      <c r="T61">
        <v>2</v>
      </c>
      <c r="U61">
        <v>0</v>
      </c>
      <c r="W61" t="s">
        <v>772</v>
      </c>
      <c r="X61" t="s">
        <v>773</v>
      </c>
      <c r="Z61">
        <v>316</v>
      </c>
      <c r="AB61">
        <v>3</v>
      </c>
      <c r="AC61">
        <v>1</v>
      </c>
      <c r="AD61">
        <v>1.2</v>
      </c>
      <c r="AE61" t="s">
        <v>500</v>
      </c>
      <c r="AF61">
        <v>4</v>
      </c>
      <c r="AG61">
        <v>2</v>
      </c>
      <c r="AI61" t="s">
        <v>774</v>
      </c>
      <c r="AJ61">
        <v>5</v>
      </c>
      <c r="AL61">
        <v>6</v>
      </c>
      <c r="AM61">
        <v>1</v>
      </c>
      <c r="AN61">
        <v>31</v>
      </c>
      <c r="AQ61">
        <v>1</v>
      </c>
      <c r="AR61">
        <v>1</v>
      </c>
      <c r="AS61">
        <v>1</v>
      </c>
      <c r="AT61" t="s">
        <v>299</v>
      </c>
      <c r="AU61">
        <v>3400</v>
      </c>
      <c r="AW61">
        <v>1</v>
      </c>
      <c r="AX61">
        <v>14</v>
      </c>
      <c r="AY61">
        <v>60</v>
      </c>
      <c r="AZ61">
        <v>200</v>
      </c>
      <c r="BG61" t="s">
        <v>775</v>
      </c>
      <c r="BH61" t="s">
        <v>776</v>
      </c>
      <c r="BK61">
        <v>1</v>
      </c>
      <c r="BL61" t="s">
        <v>752</v>
      </c>
      <c r="BM61" t="s">
        <v>299</v>
      </c>
      <c r="BN61">
        <v>3</v>
      </c>
      <c r="BO61">
        <v>3400</v>
      </c>
      <c r="BT61">
        <v>1</v>
      </c>
      <c r="BU61">
        <v>13</v>
      </c>
      <c r="BV61">
        <v>38.736072999999998</v>
      </c>
      <c r="BW61">
        <v>139.80130500000001</v>
      </c>
      <c r="BY61">
        <v>6</v>
      </c>
      <c r="BZ61">
        <v>203</v>
      </c>
      <c r="CA61" t="s">
        <v>299</v>
      </c>
      <c r="CB61">
        <v>0</v>
      </c>
      <c r="CC61">
        <v>8</v>
      </c>
      <c r="CD61">
        <v>0</v>
      </c>
    </row>
    <row r="62" spans="1:82">
      <c r="A62" s="1" t="str">
        <f t="shared" si="0"/>
        <v>鶴岡-9</v>
      </c>
      <c r="B62">
        <v>2025</v>
      </c>
      <c r="C62">
        <v>6</v>
      </c>
      <c r="D62">
        <v>203</v>
      </c>
      <c r="E62" t="s">
        <v>299</v>
      </c>
      <c r="F62">
        <v>0</v>
      </c>
      <c r="G62">
        <v>9</v>
      </c>
      <c r="H62">
        <v>6</v>
      </c>
      <c r="I62">
        <v>203</v>
      </c>
      <c r="J62" t="s">
        <v>299</v>
      </c>
      <c r="K62">
        <v>0</v>
      </c>
      <c r="L62">
        <v>9</v>
      </c>
      <c r="M62">
        <v>1</v>
      </c>
      <c r="N62">
        <v>7936</v>
      </c>
      <c r="O62">
        <v>9953</v>
      </c>
      <c r="P62">
        <v>0</v>
      </c>
      <c r="Q62">
        <v>0</v>
      </c>
      <c r="R62">
        <v>0</v>
      </c>
      <c r="S62">
        <v>63</v>
      </c>
      <c r="T62">
        <v>1</v>
      </c>
      <c r="U62">
        <v>0</v>
      </c>
      <c r="W62" t="s">
        <v>777</v>
      </c>
      <c r="Z62">
        <v>316</v>
      </c>
      <c r="AB62">
        <v>1</v>
      </c>
      <c r="AC62">
        <v>1</v>
      </c>
      <c r="AD62">
        <v>1</v>
      </c>
      <c r="AE62" t="s">
        <v>500</v>
      </c>
      <c r="AF62">
        <v>4</v>
      </c>
      <c r="AG62">
        <v>2</v>
      </c>
      <c r="AI62" t="s">
        <v>778</v>
      </c>
      <c r="AJ62">
        <v>1</v>
      </c>
      <c r="AL62">
        <v>6</v>
      </c>
      <c r="AM62">
        <v>1</v>
      </c>
      <c r="AN62">
        <v>31</v>
      </c>
      <c r="AQ62">
        <v>1</v>
      </c>
      <c r="AR62">
        <v>1</v>
      </c>
      <c r="AS62">
        <v>1</v>
      </c>
      <c r="AT62" t="s">
        <v>779</v>
      </c>
      <c r="AU62">
        <v>1200</v>
      </c>
      <c r="AW62">
        <v>1</v>
      </c>
      <c r="AX62">
        <v>14</v>
      </c>
      <c r="AY62">
        <v>60</v>
      </c>
      <c r="AZ62">
        <v>200</v>
      </c>
      <c r="BG62" t="s">
        <v>780</v>
      </c>
      <c r="BH62" t="s">
        <v>780</v>
      </c>
      <c r="BK62">
        <v>1</v>
      </c>
      <c r="BL62" t="s">
        <v>752</v>
      </c>
      <c r="BM62" t="s">
        <v>779</v>
      </c>
      <c r="BN62">
        <v>1</v>
      </c>
      <c r="BO62">
        <v>1200</v>
      </c>
      <c r="BT62">
        <v>2</v>
      </c>
      <c r="BU62">
        <v>52</v>
      </c>
      <c r="BV62">
        <v>38.767099000000002</v>
      </c>
      <c r="BW62">
        <v>139.90689699999999</v>
      </c>
      <c r="BY62">
        <v>6</v>
      </c>
      <c r="BZ62">
        <v>203</v>
      </c>
      <c r="CA62" t="s">
        <v>299</v>
      </c>
      <c r="CB62">
        <v>0</v>
      </c>
      <c r="CC62">
        <v>9</v>
      </c>
      <c r="CD62">
        <v>0</v>
      </c>
    </row>
    <row r="63" spans="1:82">
      <c r="A63" s="1" t="str">
        <f t="shared" si="0"/>
        <v>鶴岡-10</v>
      </c>
      <c r="B63">
        <v>2025</v>
      </c>
      <c r="C63">
        <v>6</v>
      </c>
      <c r="D63">
        <v>203</v>
      </c>
      <c r="E63" t="s">
        <v>299</v>
      </c>
      <c r="F63">
        <v>0</v>
      </c>
      <c r="G63">
        <v>10</v>
      </c>
      <c r="H63">
        <v>6</v>
      </c>
      <c r="I63">
        <v>203</v>
      </c>
      <c r="J63" t="s">
        <v>299</v>
      </c>
      <c r="K63">
        <v>0</v>
      </c>
      <c r="L63">
        <v>10</v>
      </c>
      <c r="M63">
        <v>1</v>
      </c>
      <c r="N63">
        <v>8982</v>
      </c>
      <c r="O63">
        <v>8485</v>
      </c>
      <c r="P63">
        <v>0</v>
      </c>
      <c r="Q63">
        <v>0</v>
      </c>
      <c r="R63">
        <v>0</v>
      </c>
      <c r="S63">
        <v>63</v>
      </c>
      <c r="T63">
        <v>0</v>
      </c>
      <c r="U63">
        <v>0</v>
      </c>
      <c r="W63" t="s">
        <v>781</v>
      </c>
      <c r="Z63">
        <v>383</v>
      </c>
      <c r="AB63">
        <v>1</v>
      </c>
      <c r="AC63">
        <v>1</v>
      </c>
      <c r="AD63">
        <v>1</v>
      </c>
      <c r="AE63" t="s">
        <v>500</v>
      </c>
      <c r="AF63">
        <v>4</v>
      </c>
      <c r="AG63">
        <v>2</v>
      </c>
      <c r="AI63" t="s">
        <v>782</v>
      </c>
      <c r="AJ63">
        <v>8</v>
      </c>
      <c r="AL63">
        <v>7</v>
      </c>
      <c r="AM63">
        <v>1</v>
      </c>
      <c r="AN63">
        <v>31</v>
      </c>
      <c r="AQ63">
        <v>1</v>
      </c>
      <c r="AR63">
        <v>0</v>
      </c>
      <c r="AS63">
        <v>1</v>
      </c>
      <c r="AT63" t="s">
        <v>783</v>
      </c>
      <c r="AU63">
        <v>1000</v>
      </c>
      <c r="AW63">
        <v>1</v>
      </c>
      <c r="AX63">
        <v>16</v>
      </c>
      <c r="AY63">
        <v>60</v>
      </c>
      <c r="AZ63">
        <v>200</v>
      </c>
      <c r="BG63" t="s">
        <v>784</v>
      </c>
      <c r="BH63" t="s">
        <v>784</v>
      </c>
      <c r="BK63">
        <v>1</v>
      </c>
      <c r="BL63" t="s">
        <v>752</v>
      </c>
      <c r="BM63" t="s">
        <v>783</v>
      </c>
      <c r="BN63">
        <v>8</v>
      </c>
      <c r="BO63">
        <v>1000</v>
      </c>
      <c r="BT63">
        <v>2</v>
      </c>
      <c r="BU63">
        <v>47</v>
      </c>
      <c r="BV63">
        <v>38.559679000000003</v>
      </c>
      <c r="BW63">
        <v>139.55076500000001</v>
      </c>
      <c r="BY63">
        <v>6</v>
      </c>
      <c r="BZ63">
        <v>203</v>
      </c>
      <c r="CA63" t="s">
        <v>299</v>
      </c>
      <c r="CB63">
        <v>0</v>
      </c>
      <c r="CC63">
        <v>10</v>
      </c>
      <c r="CD63">
        <v>0</v>
      </c>
    </row>
    <row r="64" spans="1:82">
      <c r="A64" s="1" t="str">
        <f t="shared" si="0"/>
        <v>鶴岡-11</v>
      </c>
      <c r="B64">
        <v>2025</v>
      </c>
      <c r="C64">
        <v>6</v>
      </c>
      <c r="D64">
        <v>203</v>
      </c>
      <c r="E64" t="s">
        <v>299</v>
      </c>
      <c r="F64">
        <v>0</v>
      </c>
      <c r="G64">
        <v>11</v>
      </c>
      <c r="H64">
        <v>6</v>
      </c>
      <c r="I64">
        <v>203</v>
      </c>
      <c r="J64" t="s">
        <v>299</v>
      </c>
      <c r="K64">
        <v>0</v>
      </c>
      <c r="L64">
        <v>11</v>
      </c>
      <c r="M64">
        <v>1</v>
      </c>
      <c r="N64">
        <v>6933</v>
      </c>
      <c r="O64">
        <v>10357</v>
      </c>
      <c r="P64">
        <v>0</v>
      </c>
      <c r="Q64">
        <v>0</v>
      </c>
      <c r="R64">
        <v>0</v>
      </c>
      <c r="S64">
        <v>63</v>
      </c>
      <c r="T64">
        <v>2</v>
      </c>
      <c r="U64">
        <v>1</v>
      </c>
      <c r="W64" t="s">
        <v>785</v>
      </c>
      <c r="Z64">
        <v>350</v>
      </c>
      <c r="AB64">
        <v>1</v>
      </c>
      <c r="AC64">
        <v>1</v>
      </c>
      <c r="AD64">
        <v>1</v>
      </c>
      <c r="AE64" t="s">
        <v>500</v>
      </c>
      <c r="AF64">
        <v>4</v>
      </c>
      <c r="AG64">
        <v>2</v>
      </c>
      <c r="AI64" t="s">
        <v>786</v>
      </c>
      <c r="AJ64">
        <v>3</v>
      </c>
      <c r="AL64">
        <v>6</v>
      </c>
      <c r="AM64">
        <v>1</v>
      </c>
      <c r="AN64">
        <v>31</v>
      </c>
      <c r="AQ64">
        <v>1</v>
      </c>
      <c r="AR64">
        <v>1</v>
      </c>
      <c r="AS64">
        <v>1</v>
      </c>
      <c r="AT64" t="s">
        <v>299</v>
      </c>
      <c r="AU64">
        <v>5500</v>
      </c>
      <c r="AW64">
        <v>3</v>
      </c>
      <c r="AY64">
        <v>70</v>
      </c>
      <c r="AZ64">
        <v>200</v>
      </c>
      <c r="BG64" t="s">
        <v>787</v>
      </c>
      <c r="BH64" t="s">
        <v>787</v>
      </c>
      <c r="BK64">
        <v>1</v>
      </c>
      <c r="BL64" t="s">
        <v>752</v>
      </c>
      <c r="BM64" t="s">
        <v>299</v>
      </c>
      <c r="BN64">
        <v>2</v>
      </c>
      <c r="BO64">
        <v>5500</v>
      </c>
      <c r="BT64">
        <v>2</v>
      </c>
      <c r="BU64">
        <v>63</v>
      </c>
      <c r="BV64">
        <v>38.693725999999998</v>
      </c>
      <c r="BW64">
        <v>139.83647099999999</v>
      </c>
      <c r="BY64">
        <v>6</v>
      </c>
      <c r="BZ64">
        <v>203</v>
      </c>
      <c r="CA64" t="s">
        <v>299</v>
      </c>
      <c r="CB64">
        <v>0</v>
      </c>
      <c r="CC64">
        <v>11</v>
      </c>
      <c r="CD64">
        <v>0</v>
      </c>
    </row>
    <row r="65" spans="1:82">
      <c r="A65" s="1" t="str">
        <f t="shared" si="0"/>
        <v>鶴岡5-1</v>
      </c>
      <c r="B65">
        <v>2025</v>
      </c>
      <c r="C65">
        <v>6</v>
      </c>
      <c r="D65">
        <v>203</v>
      </c>
      <c r="E65" t="s">
        <v>299</v>
      </c>
      <c r="F65">
        <v>5</v>
      </c>
      <c r="G65">
        <v>1</v>
      </c>
      <c r="H65">
        <v>6</v>
      </c>
      <c r="I65">
        <v>203</v>
      </c>
      <c r="J65" t="s">
        <v>299</v>
      </c>
      <c r="K65">
        <v>5</v>
      </c>
      <c r="L65">
        <v>1</v>
      </c>
      <c r="M65">
        <v>1</v>
      </c>
      <c r="N65">
        <v>6933</v>
      </c>
      <c r="O65">
        <v>9448</v>
      </c>
      <c r="P65">
        <v>0</v>
      </c>
      <c r="Q65">
        <v>0</v>
      </c>
      <c r="R65">
        <v>0</v>
      </c>
      <c r="S65">
        <v>75</v>
      </c>
      <c r="T65">
        <v>1</v>
      </c>
      <c r="U65">
        <v>0</v>
      </c>
      <c r="W65" t="s">
        <v>788</v>
      </c>
      <c r="X65" t="s">
        <v>789</v>
      </c>
      <c r="Z65">
        <v>255</v>
      </c>
      <c r="AB65">
        <v>3</v>
      </c>
      <c r="AC65">
        <v>1</v>
      </c>
      <c r="AD65">
        <v>2</v>
      </c>
      <c r="AE65" t="s">
        <v>631</v>
      </c>
      <c r="AF65">
        <v>4</v>
      </c>
      <c r="AG65">
        <v>2</v>
      </c>
      <c r="AI65" t="s">
        <v>790</v>
      </c>
      <c r="AJ65">
        <v>1</v>
      </c>
      <c r="AL65">
        <v>22</v>
      </c>
      <c r="AM65">
        <v>1</v>
      </c>
      <c r="AN65">
        <v>24</v>
      </c>
      <c r="AQ65">
        <v>1</v>
      </c>
      <c r="AR65">
        <v>1</v>
      </c>
      <c r="AS65">
        <v>1</v>
      </c>
      <c r="AT65" t="s">
        <v>299</v>
      </c>
      <c r="AU65">
        <v>150</v>
      </c>
      <c r="AW65">
        <v>1</v>
      </c>
      <c r="AX65">
        <v>5</v>
      </c>
      <c r="AY65">
        <v>80</v>
      </c>
      <c r="AZ65">
        <v>400</v>
      </c>
      <c r="BA65">
        <v>2</v>
      </c>
      <c r="BG65" t="s">
        <v>791</v>
      </c>
      <c r="BH65" t="s">
        <v>791</v>
      </c>
      <c r="BI65" t="s">
        <v>792</v>
      </c>
      <c r="BK65">
        <v>0</v>
      </c>
      <c r="BL65" t="s">
        <v>752</v>
      </c>
      <c r="BM65" t="s">
        <v>299</v>
      </c>
      <c r="BN65">
        <v>2</v>
      </c>
      <c r="BO65">
        <v>150</v>
      </c>
      <c r="BT65">
        <v>9</v>
      </c>
      <c r="BV65">
        <v>38.738323000000001</v>
      </c>
      <c r="BW65">
        <v>139.83560499999999</v>
      </c>
      <c r="BY65">
        <v>6</v>
      </c>
      <c r="BZ65">
        <v>203</v>
      </c>
      <c r="CA65" t="s">
        <v>299</v>
      </c>
      <c r="CB65">
        <v>5</v>
      </c>
      <c r="CC65">
        <v>1</v>
      </c>
      <c r="CD65">
        <v>0</v>
      </c>
    </row>
    <row r="66" spans="1:82">
      <c r="A66" s="1" t="str">
        <f t="shared" si="0"/>
        <v>鶴岡5-2</v>
      </c>
      <c r="B66">
        <v>2025</v>
      </c>
      <c r="C66">
        <v>6</v>
      </c>
      <c r="D66">
        <v>203</v>
      </c>
      <c r="E66" t="s">
        <v>299</v>
      </c>
      <c r="F66">
        <v>5</v>
      </c>
      <c r="G66">
        <v>2</v>
      </c>
      <c r="H66">
        <v>6</v>
      </c>
      <c r="I66">
        <v>203</v>
      </c>
      <c r="J66" t="s">
        <v>299</v>
      </c>
      <c r="K66">
        <v>5</v>
      </c>
      <c r="L66">
        <v>2</v>
      </c>
      <c r="M66">
        <v>1</v>
      </c>
      <c r="N66">
        <v>8982</v>
      </c>
      <c r="O66">
        <v>8485</v>
      </c>
      <c r="P66">
        <v>0</v>
      </c>
      <c r="Q66">
        <v>0</v>
      </c>
      <c r="R66">
        <v>0</v>
      </c>
      <c r="S66">
        <v>75</v>
      </c>
      <c r="T66">
        <v>0</v>
      </c>
      <c r="U66">
        <v>0</v>
      </c>
      <c r="W66" t="s">
        <v>793</v>
      </c>
      <c r="Z66">
        <v>430</v>
      </c>
      <c r="AB66">
        <v>3</v>
      </c>
      <c r="AC66">
        <v>1</v>
      </c>
      <c r="AD66">
        <v>1.5</v>
      </c>
      <c r="AE66" t="s">
        <v>794</v>
      </c>
      <c r="AF66">
        <v>4</v>
      </c>
      <c r="AG66">
        <v>3</v>
      </c>
      <c r="AI66" t="s">
        <v>795</v>
      </c>
      <c r="AJ66">
        <v>4</v>
      </c>
      <c r="AL66">
        <v>13</v>
      </c>
      <c r="AM66">
        <v>1</v>
      </c>
      <c r="AN66">
        <v>24</v>
      </c>
      <c r="AQ66">
        <v>1</v>
      </c>
      <c r="AR66">
        <v>0</v>
      </c>
      <c r="AS66">
        <v>1</v>
      </c>
      <c r="AT66" t="s">
        <v>796</v>
      </c>
      <c r="AU66">
        <v>2600</v>
      </c>
      <c r="AW66">
        <v>1</v>
      </c>
      <c r="AX66">
        <v>5</v>
      </c>
      <c r="AY66">
        <v>80</v>
      </c>
      <c r="AZ66">
        <v>400</v>
      </c>
      <c r="BC66">
        <v>64</v>
      </c>
      <c r="BG66" t="s">
        <v>797</v>
      </c>
      <c r="BH66" t="s">
        <v>798</v>
      </c>
      <c r="BK66">
        <v>0</v>
      </c>
      <c r="BL66" t="s">
        <v>752</v>
      </c>
      <c r="BM66" t="s">
        <v>796</v>
      </c>
      <c r="BN66">
        <v>5</v>
      </c>
      <c r="BO66">
        <v>2600</v>
      </c>
      <c r="BT66">
        <v>9</v>
      </c>
      <c r="BV66">
        <v>38.616104999999997</v>
      </c>
      <c r="BW66">
        <v>139.60916399999999</v>
      </c>
      <c r="BY66">
        <v>6</v>
      </c>
      <c r="BZ66">
        <v>203</v>
      </c>
      <c r="CA66" t="s">
        <v>299</v>
      </c>
      <c r="CB66">
        <v>5</v>
      </c>
      <c r="CC66">
        <v>2</v>
      </c>
      <c r="CD66">
        <v>0</v>
      </c>
    </row>
    <row r="67" spans="1:82">
      <c r="A67" s="1" t="str">
        <f t="shared" ref="A67:A130" si="1">E67&amp;IF(F67=0,"",F67)&amp;"-"&amp;G67</f>
        <v>鶴岡5-3</v>
      </c>
      <c r="B67">
        <v>2025</v>
      </c>
      <c r="C67">
        <v>6</v>
      </c>
      <c r="D67">
        <v>203</v>
      </c>
      <c r="E67" t="s">
        <v>299</v>
      </c>
      <c r="F67">
        <v>5</v>
      </c>
      <c r="G67">
        <v>3</v>
      </c>
      <c r="H67">
        <v>6</v>
      </c>
      <c r="I67">
        <v>203</v>
      </c>
      <c r="J67" t="s">
        <v>299</v>
      </c>
      <c r="K67">
        <v>5</v>
      </c>
      <c r="L67">
        <v>3</v>
      </c>
      <c r="M67">
        <v>1</v>
      </c>
      <c r="N67">
        <v>7557</v>
      </c>
      <c r="O67">
        <v>9953</v>
      </c>
      <c r="P67">
        <v>0</v>
      </c>
      <c r="Q67">
        <v>0</v>
      </c>
      <c r="R67">
        <v>0</v>
      </c>
      <c r="S67">
        <v>77</v>
      </c>
      <c r="T67">
        <v>2</v>
      </c>
      <c r="U67">
        <v>0</v>
      </c>
      <c r="W67" t="s">
        <v>799</v>
      </c>
      <c r="X67" t="s">
        <v>800</v>
      </c>
      <c r="Z67">
        <v>1491</v>
      </c>
      <c r="AB67">
        <v>3</v>
      </c>
      <c r="AC67">
        <v>1</v>
      </c>
      <c r="AD67">
        <v>2</v>
      </c>
      <c r="AE67" t="s">
        <v>801</v>
      </c>
      <c r="AF67">
        <v>3</v>
      </c>
      <c r="AG67">
        <v>2</v>
      </c>
      <c r="AI67" t="s">
        <v>802</v>
      </c>
      <c r="AJ67">
        <v>6</v>
      </c>
      <c r="AL67">
        <v>31.5</v>
      </c>
      <c r="AM67">
        <v>1</v>
      </c>
      <c r="AN67">
        <v>31</v>
      </c>
      <c r="AP67">
        <v>5</v>
      </c>
      <c r="AQ67">
        <v>1</v>
      </c>
      <c r="AR67">
        <v>1</v>
      </c>
      <c r="AS67">
        <v>1</v>
      </c>
      <c r="AT67" t="s">
        <v>299</v>
      </c>
      <c r="AU67">
        <v>3900</v>
      </c>
      <c r="AW67">
        <v>1</v>
      </c>
      <c r="AX67">
        <v>8</v>
      </c>
      <c r="AY67">
        <v>60</v>
      </c>
      <c r="AZ67">
        <v>200</v>
      </c>
      <c r="BG67" t="s">
        <v>803</v>
      </c>
      <c r="BH67" t="s">
        <v>803</v>
      </c>
      <c r="BK67">
        <v>0</v>
      </c>
      <c r="BL67" t="s">
        <v>752</v>
      </c>
      <c r="BM67" t="s">
        <v>299</v>
      </c>
      <c r="BN67">
        <v>3</v>
      </c>
      <c r="BO67">
        <v>3900</v>
      </c>
      <c r="BT67">
        <v>1</v>
      </c>
      <c r="BU67">
        <v>15</v>
      </c>
      <c r="BV67">
        <v>38.736080999999999</v>
      </c>
      <c r="BW67">
        <v>139.79715300000001</v>
      </c>
      <c r="BY67">
        <v>6</v>
      </c>
      <c r="BZ67">
        <v>203</v>
      </c>
      <c r="CA67" t="s">
        <v>299</v>
      </c>
      <c r="CB67">
        <v>5</v>
      </c>
      <c r="CC67">
        <v>3</v>
      </c>
      <c r="CD67">
        <v>0</v>
      </c>
    </row>
    <row r="68" spans="1:82">
      <c r="A68" s="1" t="str">
        <f t="shared" si="1"/>
        <v>鶴岡5-4</v>
      </c>
      <c r="B68">
        <v>2025</v>
      </c>
      <c r="C68">
        <v>6</v>
      </c>
      <c r="D68">
        <v>203</v>
      </c>
      <c r="E68" t="s">
        <v>299</v>
      </c>
      <c r="F68">
        <v>5</v>
      </c>
      <c r="G68">
        <v>4</v>
      </c>
      <c r="H68">
        <v>6</v>
      </c>
      <c r="I68">
        <v>203</v>
      </c>
      <c r="J68" t="s">
        <v>299</v>
      </c>
      <c r="K68">
        <v>5</v>
      </c>
      <c r="L68">
        <v>4</v>
      </c>
      <c r="M68">
        <v>1</v>
      </c>
      <c r="N68">
        <v>7936</v>
      </c>
      <c r="O68">
        <v>9953</v>
      </c>
      <c r="P68">
        <v>0</v>
      </c>
      <c r="Q68">
        <v>0</v>
      </c>
      <c r="R68">
        <v>0</v>
      </c>
      <c r="S68">
        <v>76</v>
      </c>
      <c r="T68">
        <v>1</v>
      </c>
      <c r="U68">
        <v>0</v>
      </c>
      <c r="W68" t="s">
        <v>804</v>
      </c>
      <c r="Z68">
        <v>291</v>
      </c>
      <c r="AB68">
        <v>3</v>
      </c>
      <c r="AC68">
        <v>1</v>
      </c>
      <c r="AD68">
        <v>2</v>
      </c>
      <c r="AE68" t="s">
        <v>619</v>
      </c>
      <c r="AF68">
        <v>4</v>
      </c>
      <c r="AG68">
        <v>2</v>
      </c>
      <c r="AI68" t="s">
        <v>805</v>
      </c>
      <c r="AJ68">
        <v>4</v>
      </c>
      <c r="AL68">
        <v>20</v>
      </c>
      <c r="AM68">
        <v>1</v>
      </c>
      <c r="AN68">
        <v>24</v>
      </c>
      <c r="AQ68">
        <v>1</v>
      </c>
      <c r="AR68">
        <v>1</v>
      </c>
      <c r="AS68">
        <v>1</v>
      </c>
      <c r="AT68" t="s">
        <v>779</v>
      </c>
      <c r="AU68">
        <v>600</v>
      </c>
      <c r="AW68">
        <v>1</v>
      </c>
      <c r="AX68">
        <v>4</v>
      </c>
      <c r="AY68">
        <v>80</v>
      </c>
      <c r="AZ68">
        <v>300</v>
      </c>
      <c r="BG68" t="s">
        <v>806</v>
      </c>
      <c r="BH68" t="s">
        <v>806</v>
      </c>
      <c r="BI68" t="s">
        <v>807</v>
      </c>
      <c r="BK68">
        <v>0</v>
      </c>
      <c r="BL68" t="s">
        <v>752</v>
      </c>
      <c r="BM68" t="s">
        <v>779</v>
      </c>
      <c r="BN68">
        <v>1</v>
      </c>
      <c r="BO68">
        <v>600</v>
      </c>
      <c r="BT68">
        <v>2</v>
      </c>
      <c r="BU68">
        <v>62</v>
      </c>
      <c r="BV68">
        <v>38.767287000000003</v>
      </c>
      <c r="BW68">
        <v>139.90131099999999</v>
      </c>
      <c r="BY68">
        <v>6</v>
      </c>
      <c r="BZ68">
        <v>203</v>
      </c>
      <c r="CA68" t="s">
        <v>299</v>
      </c>
      <c r="CB68">
        <v>5</v>
      </c>
      <c r="CC68">
        <v>4</v>
      </c>
      <c r="CD68">
        <v>0</v>
      </c>
    </row>
    <row r="69" spans="1:82">
      <c r="A69" s="1" t="str">
        <f t="shared" si="1"/>
        <v>鶴岡5-5</v>
      </c>
      <c r="B69">
        <v>2025</v>
      </c>
      <c r="C69">
        <v>6</v>
      </c>
      <c r="D69">
        <v>203</v>
      </c>
      <c r="E69" t="s">
        <v>299</v>
      </c>
      <c r="F69">
        <v>5</v>
      </c>
      <c r="G69">
        <v>5</v>
      </c>
      <c r="H69">
        <v>6</v>
      </c>
      <c r="I69">
        <v>203</v>
      </c>
      <c r="J69" t="s">
        <v>299</v>
      </c>
      <c r="K69">
        <v>5</v>
      </c>
      <c r="L69">
        <v>5</v>
      </c>
      <c r="M69">
        <v>1</v>
      </c>
      <c r="N69">
        <v>6933</v>
      </c>
      <c r="O69">
        <v>10357</v>
      </c>
      <c r="P69">
        <v>0</v>
      </c>
      <c r="Q69">
        <v>0</v>
      </c>
      <c r="R69">
        <v>0</v>
      </c>
      <c r="S69">
        <v>76</v>
      </c>
      <c r="T69">
        <v>0</v>
      </c>
      <c r="U69">
        <v>0</v>
      </c>
      <c r="W69" t="s">
        <v>808</v>
      </c>
      <c r="Z69">
        <v>376</v>
      </c>
      <c r="AB69">
        <v>5</v>
      </c>
      <c r="AC69">
        <v>1</v>
      </c>
      <c r="AD69">
        <v>2</v>
      </c>
      <c r="AE69" t="s">
        <v>631</v>
      </c>
      <c r="AF69">
        <v>4</v>
      </c>
      <c r="AG69">
        <v>2</v>
      </c>
      <c r="AI69" t="s">
        <v>809</v>
      </c>
      <c r="AJ69">
        <v>4</v>
      </c>
      <c r="AL69">
        <v>15</v>
      </c>
      <c r="AM69">
        <v>1</v>
      </c>
      <c r="AN69">
        <v>31</v>
      </c>
      <c r="AO69">
        <v>1</v>
      </c>
      <c r="AP69">
        <v>1</v>
      </c>
      <c r="AQ69">
        <v>1</v>
      </c>
      <c r="AR69">
        <v>0</v>
      </c>
      <c r="AS69">
        <v>1</v>
      </c>
      <c r="AT69" t="s">
        <v>299</v>
      </c>
      <c r="AU69">
        <v>7600</v>
      </c>
      <c r="AW69">
        <v>3</v>
      </c>
      <c r="AY69">
        <v>70</v>
      </c>
      <c r="AZ69">
        <v>200</v>
      </c>
      <c r="BG69" t="s">
        <v>810</v>
      </c>
      <c r="BI69" t="s">
        <v>811</v>
      </c>
      <c r="BK69">
        <v>0</v>
      </c>
      <c r="BL69" t="s">
        <v>752</v>
      </c>
      <c r="BM69" t="s">
        <v>299</v>
      </c>
      <c r="BN69">
        <v>2</v>
      </c>
      <c r="BO69">
        <v>7600</v>
      </c>
      <c r="BV69">
        <v>38.679592499999998</v>
      </c>
      <c r="BW69">
        <v>139.8481366</v>
      </c>
      <c r="BY69">
        <v>6</v>
      </c>
      <c r="BZ69">
        <v>203</v>
      </c>
      <c r="CA69" t="s">
        <v>299</v>
      </c>
      <c r="CB69">
        <v>5</v>
      </c>
      <c r="CC69">
        <v>5</v>
      </c>
      <c r="CD69">
        <v>0</v>
      </c>
    </row>
    <row r="70" spans="1:82">
      <c r="A70" s="1" t="str">
        <f t="shared" si="1"/>
        <v>鶴岡5-6</v>
      </c>
      <c r="B70">
        <v>2025</v>
      </c>
      <c r="C70">
        <v>6</v>
      </c>
      <c r="D70">
        <v>203</v>
      </c>
      <c r="E70" t="s">
        <v>299</v>
      </c>
      <c r="F70">
        <v>5</v>
      </c>
      <c r="G70">
        <v>6</v>
      </c>
      <c r="H70">
        <v>6</v>
      </c>
      <c r="I70">
        <v>203</v>
      </c>
      <c r="J70" t="s">
        <v>299</v>
      </c>
      <c r="K70">
        <v>5</v>
      </c>
      <c r="L70">
        <v>6</v>
      </c>
      <c r="M70">
        <v>1</v>
      </c>
      <c r="N70">
        <v>8982</v>
      </c>
      <c r="O70">
        <v>9421</v>
      </c>
      <c r="P70">
        <v>0</v>
      </c>
      <c r="Q70">
        <v>0</v>
      </c>
      <c r="R70">
        <v>0</v>
      </c>
      <c r="S70">
        <v>75</v>
      </c>
      <c r="T70">
        <v>2</v>
      </c>
      <c r="U70">
        <v>0</v>
      </c>
      <c r="W70" t="s">
        <v>812</v>
      </c>
      <c r="X70" t="s">
        <v>813</v>
      </c>
      <c r="Z70">
        <v>181</v>
      </c>
      <c r="AB70">
        <v>3</v>
      </c>
      <c r="AC70">
        <v>1</v>
      </c>
      <c r="AD70">
        <v>3</v>
      </c>
      <c r="AE70" t="s">
        <v>642</v>
      </c>
      <c r="AF70">
        <v>4</v>
      </c>
      <c r="AG70">
        <v>2</v>
      </c>
      <c r="AI70" t="s">
        <v>814</v>
      </c>
      <c r="AJ70">
        <v>3</v>
      </c>
      <c r="AL70">
        <v>14.5</v>
      </c>
      <c r="AM70">
        <v>1</v>
      </c>
      <c r="AN70">
        <v>31</v>
      </c>
      <c r="AQ70">
        <v>1</v>
      </c>
      <c r="AR70">
        <v>1</v>
      </c>
      <c r="AS70">
        <v>1</v>
      </c>
      <c r="AT70" t="s">
        <v>299</v>
      </c>
      <c r="AU70">
        <v>1500</v>
      </c>
      <c r="AW70">
        <v>1</v>
      </c>
      <c r="AX70">
        <v>5</v>
      </c>
      <c r="AY70">
        <v>80</v>
      </c>
      <c r="AZ70">
        <v>400</v>
      </c>
      <c r="BA70">
        <v>2</v>
      </c>
      <c r="BG70" t="s">
        <v>815</v>
      </c>
      <c r="BH70" t="s">
        <v>816</v>
      </c>
      <c r="BI70" t="s">
        <v>817</v>
      </c>
      <c r="BJ70" t="s">
        <v>818</v>
      </c>
      <c r="BK70">
        <v>0</v>
      </c>
      <c r="BL70" t="s">
        <v>752</v>
      </c>
      <c r="BM70" t="s">
        <v>299</v>
      </c>
      <c r="BN70">
        <v>2</v>
      </c>
      <c r="BO70">
        <v>1500</v>
      </c>
      <c r="BT70">
        <v>9</v>
      </c>
      <c r="BV70">
        <v>38.727300999999997</v>
      </c>
      <c r="BW70">
        <v>139.83179899999999</v>
      </c>
      <c r="BY70">
        <v>6</v>
      </c>
      <c r="BZ70">
        <v>203</v>
      </c>
      <c r="CA70" t="s">
        <v>299</v>
      </c>
      <c r="CB70">
        <v>5</v>
      </c>
      <c r="CC70">
        <v>6</v>
      </c>
      <c r="CD70">
        <v>0</v>
      </c>
    </row>
    <row r="71" spans="1:82">
      <c r="A71" s="1" t="str">
        <f t="shared" si="1"/>
        <v>酒田-1</v>
      </c>
      <c r="B71">
        <v>2025</v>
      </c>
      <c r="C71">
        <v>6</v>
      </c>
      <c r="D71">
        <v>204</v>
      </c>
      <c r="E71" t="s">
        <v>309</v>
      </c>
      <c r="F71">
        <v>0</v>
      </c>
      <c r="G71">
        <v>1</v>
      </c>
      <c r="H71">
        <v>6</v>
      </c>
      <c r="I71">
        <v>204</v>
      </c>
      <c r="J71" t="s">
        <v>309</v>
      </c>
      <c r="K71">
        <v>0</v>
      </c>
      <c r="L71">
        <v>1</v>
      </c>
      <c r="M71">
        <v>1</v>
      </c>
      <c r="N71">
        <v>6705</v>
      </c>
      <c r="O71">
        <v>7557</v>
      </c>
      <c r="P71">
        <v>0</v>
      </c>
      <c r="Q71">
        <v>0</v>
      </c>
      <c r="R71">
        <v>0</v>
      </c>
      <c r="S71">
        <v>63</v>
      </c>
      <c r="T71">
        <v>1</v>
      </c>
      <c r="U71">
        <v>0</v>
      </c>
      <c r="W71" t="s">
        <v>819</v>
      </c>
      <c r="X71" t="s">
        <v>820</v>
      </c>
      <c r="Z71">
        <v>170</v>
      </c>
      <c r="AB71">
        <v>3</v>
      </c>
      <c r="AC71">
        <v>1</v>
      </c>
      <c r="AD71">
        <v>3</v>
      </c>
      <c r="AE71" t="s">
        <v>500</v>
      </c>
      <c r="AF71">
        <v>4</v>
      </c>
      <c r="AG71">
        <v>2</v>
      </c>
      <c r="AI71" t="s">
        <v>821</v>
      </c>
      <c r="AJ71">
        <v>3</v>
      </c>
      <c r="AL71">
        <v>6</v>
      </c>
      <c r="AM71">
        <v>1</v>
      </c>
      <c r="AN71">
        <v>31</v>
      </c>
      <c r="AQ71">
        <v>1</v>
      </c>
      <c r="AR71">
        <v>1</v>
      </c>
      <c r="AS71">
        <v>1</v>
      </c>
      <c r="AT71" t="s">
        <v>309</v>
      </c>
      <c r="AU71">
        <v>2100</v>
      </c>
      <c r="AW71">
        <v>1</v>
      </c>
      <c r="AX71">
        <v>13</v>
      </c>
      <c r="AY71">
        <v>60</v>
      </c>
      <c r="AZ71">
        <v>200</v>
      </c>
      <c r="BG71" t="s">
        <v>822</v>
      </c>
      <c r="BH71" t="s">
        <v>822</v>
      </c>
      <c r="BK71">
        <v>1</v>
      </c>
      <c r="BL71" t="s">
        <v>752</v>
      </c>
      <c r="BM71" t="s">
        <v>309</v>
      </c>
      <c r="BN71">
        <v>2</v>
      </c>
      <c r="BO71">
        <v>2100</v>
      </c>
      <c r="BT71">
        <v>2</v>
      </c>
      <c r="BU71">
        <v>41</v>
      </c>
      <c r="BV71">
        <v>38.907114</v>
      </c>
      <c r="BW71">
        <v>139.838651</v>
      </c>
      <c r="BY71">
        <v>6</v>
      </c>
      <c r="BZ71">
        <v>204</v>
      </c>
      <c r="CA71" t="s">
        <v>309</v>
      </c>
      <c r="CB71">
        <v>0</v>
      </c>
      <c r="CC71">
        <v>1</v>
      </c>
      <c r="CD71">
        <v>0</v>
      </c>
    </row>
    <row r="72" spans="1:82">
      <c r="A72" s="1" t="str">
        <f t="shared" si="1"/>
        <v>酒田-2</v>
      </c>
      <c r="B72">
        <v>2025</v>
      </c>
      <c r="C72">
        <v>6</v>
      </c>
      <c r="D72">
        <v>204</v>
      </c>
      <c r="E72" t="s">
        <v>309</v>
      </c>
      <c r="F72">
        <v>0</v>
      </c>
      <c r="G72">
        <v>2</v>
      </c>
      <c r="H72">
        <v>6</v>
      </c>
      <c r="I72">
        <v>204</v>
      </c>
      <c r="J72" t="s">
        <v>309</v>
      </c>
      <c r="K72">
        <v>0</v>
      </c>
      <c r="L72">
        <v>17</v>
      </c>
      <c r="M72">
        <v>1</v>
      </c>
      <c r="N72">
        <v>8485</v>
      </c>
      <c r="O72">
        <v>10357</v>
      </c>
      <c r="P72">
        <v>0</v>
      </c>
      <c r="Q72">
        <v>0</v>
      </c>
      <c r="R72">
        <v>0</v>
      </c>
      <c r="S72">
        <v>64</v>
      </c>
      <c r="T72">
        <v>2</v>
      </c>
      <c r="U72">
        <v>0</v>
      </c>
      <c r="W72" t="s">
        <v>869</v>
      </c>
      <c r="X72" t="s">
        <v>870</v>
      </c>
      <c r="Z72">
        <v>343</v>
      </c>
      <c r="AB72">
        <v>3</v>
      </c>
      <c r="AC72">
        <v>1</v>
      </c>
      <c r="AD72">
        <v>2</v>
      </c>
      <c r="AE72" t="s">
        <v>500</v>
      </c>
      <c r="AF72">
        <v>4</v>
      </c>
      <c r="AG72">
        <v>2</v>
      </c>
      <c r="AI72" t="s">
        <v>871</v>
      </c>
      <c r="AJ72">
        <v>6</v>
      </c>
      <c r="AL72">
        <v>6</v>
      </c>
      <c r="AM72">
        <v>1</v>
      </c>
      <c r="AN72">
        <v>31</v>
      </c>
      <c r="AQ72">
        <v>1</v>
      </c>
      <c r="AR72">
        <v>1</v>
      </c>
      <c r="AS72">
        <v>1</v>
      </c>
      <c r="AT72" t="s">
        <v>309</v>
      </c>
      <c r="AU72">
        <v>5000</v>
      </c>
      <c r="AW72">
        <v>1</v>
      </c>
      <c r="AX72">
        <v>13</v>
      </c>
      <c r="AY72">
        <v>60</v>
      </c>
      <c r="AZ72">
        <v>200</v>
      </c>
      <c r="BG72" t="s">
        <v>872</v>
      </c>
      <c r="BH72" t="s">
        <v>873</v>
      </c>
      <c r="BK72">
        <v>1</v>
      </c>
      <c r="BL72" t="s">
        <v>752</v>
      </c>
      <c r="BM72" t="s">
        <v>309</v>
      </c>
      <c r="BN72">
        <v>5</v>
      </c>
      <c r="BO72">
        <v>5000</v>
      </c>
      <c r="BT72">
        <v>1</v>
      </c>
      <c r="BU72">
        <v>6</v>
      </c>
      <c r="BV72">
        <v>38.887050500000001</v>
      </c>
      <c r="BW72">
        <v>139.86202399999999</v>
      </c>
      <c r="BY72">
        <v>6</v>
      </c>
      <c r="BZ72">
        <v>204</v>
      </c>
      <c r="CA72" t="s">
        <v>309</v>
      </c>
      <c r="CB72">
        <v>0</v>
      </c>
      <c r="CC72">
        <v>17</v>
      </c>
      <c r="CD72">
        <v>0</v>
      </c>
    </row>
    <row r="73" spans="1:82">
      <c r="A73" s="1" t="str">
        <f t="shared" si="1"/>
        <v>酒田-3</v>
      </c>
      <c r="B73">
        <v>2025</v>
      </c>
      <c r="C73">
        <v>6</v>
      </c>
      <c r="D73">
        <v>204</v>
      </c>
      <c r="E73" t="s">
        <v>309</v>
      </c>
      <c r="F73">
        <v>0</v>
      </c>
      <c r="G73">
        <v>3</v>
      </c>
      <c r="H73">
        <v>6</v>
      </c>
      <c r="I73">
        <v>204</v>
      </c>
      <c r="J73" t="s">
        <v>309</v>
      </c>
      <c r="K73">
        <v>0</v>
      </c>
      <c r="L73">
        <v>3</v>
      </c>
      <c r="M73">
        <v>1</v>
      </c>
      <c r="N73">
        <v>8485</v>
      </c>
      <c r="O73">
        <v>10357</v>
      </c>
      <c r="P73">
        <v>0</v>
      </c>
      <c r="Q73">
        <v>0</v>
      </c>
      <c r="R73">
        <v>0</v>
      </c>
      <c r="S73">
        <v>63</v>
      </c>
      <c r="T73">
        <v>2</v>
      </c>
      <c r="U73">
        <v>0</v>
      </c>
      <c r="W73" t="s">
        <v>823</v>
      </c>
      <c r="X73" t="s">
        <v>824</v>
      </c>
      <c r="Z73">
        <v>333</v>
      </c>
      <c r="AB73">
        <v>3</v>
      </c>
      <c r="AC73">
        <v>1</v>
      </c>
      <c r="AD73">
        <v>2.5</v>
      </c>
      <c r="AE73" t="s">
        <v>500</v>
      </c>
      <c r="AF73">
        <v>4</v>
      </c>
      <c r="AG73">
        <v>2</v>
      </c>
      <c r="AI73" t="s">
        <v>723</v>
      </c>
      <c r="AJ73">
        <v>3</v>
      </c>
      <c r="AL73">
        <v>5</v>
      </c>
      <c r="AM73">
        <v>1</v>
      </c>
      <c r="AN73">
        <v>31</v>
      </c>
      <c r="AQ73">
        <v>1</v>
      </c>
      <c r="AR73">
        <v>1</v>
      </c>
      <c r="AS73">
        <v>1</v>
      </c>
      <c r="AT73" t="s">
        <v>309</v>
      </c>
      <c r="AU73">
        <v>1400</v>
      </c>
      <c r="AW73">
        <v>1</v>
      </c>
      <c r="AX73">
        <v>13</v>
      </c>
      <c r="AY73">
        <v>60</v>
      </c>
      <c r="AZ73">
        <v>200</v>
      </c>
      <c r="BG73" t="s">
        <v>825</v>
      </c>
      <c r="BH73" t="s">
        <v>825</v>
      </c>
      <c r="BK73">
        <v>1</v>
      </c>
      <c r="BL73" t="s">
        <v>752</v>
      </c>
      <c r="BM73" t="s">
        <v>309</v>
      </c>
      <c r="BN73">
        <v>7</v>
      </c>
      <c r="BO73">
        <v>1400</v>
      </c>
      <c r="BT73">
        <v>2</v>
      </c>
      <c r="BU73">
        <v>40</v>
      </c>
      <c r="BV73">
        <v>38.930191000000001</v>
      </c>
      <c r="BW73">
        <v>139.838482</v>
      </c>
      <c r="BY73">
        <v>6</v>
      </c>
      <c r="BZ73">
        <v>204</v>
      </c>
      <c r="CA73" t="s">
        <v>309</v>
      </c>
      <c r="CB73">
        <v>0</v>
      </c>
      <c r="CC73">
        <v>3</v>
      </c>
      <c r="CD73">
        <v>0</v>
      </c>
    </row>
    <row r="74" spans="1:82">
      <c r="A74" s="1" t="str">
        <f t="shared" si="1"/>
        <v>酒田-4</v>
      </c>
      <c r="B74">
        <v>2025</v>
      </c>
      <c r="C74">
        <v>6</v>
      </c>
      <c r="D74">
        <v>204</v>
      </c>
      <c r="E74" t="s">
        <v>309</v>
      </c>
      <c r="F74">
        <v>0</v>
      </c>
      <c r="G74">
        <v>4</v>
      </c>
      <c r="H74">
        <v>6</v>
      </c>
      <c r="I74">
        <v>204</v>
      </c>
      <c r="J74" t="s">
        <v>309</v>
      </c>
      <c r="K74">
        <v>0</v>
      </c>
      <c r="L74">
        <v>4</v>
      </c>
      <c r="M74">
        <v>1</v>
      </c>
      <c r="N74">
        <v>9505</v>
      </c>
      <c r="O74">
        <v>9448</v>
      </c>
      <c r="P74">
        <v>0</v>
      </c>
      <c r="Q74">
        <v>0</v>
      </c>
      <c r="R74">
        <v>0</v>
      </c>
      <c r="S74">
        <v>63</v>
      </c>
      <c r="T74">
        <v>2</v>
      </c>
      <c r="U74">
        <v>0</v>
      </c>
      <c r="W74" t="s">
        <v>826</v>
      </c>
      <c r="X74" t="s">
        <v>827</v>
      </c>
      <c r="Z74">
        <v>183</v>
      </c>
      <c r="AB74">
        <v>3</v>
      </c>
      <c r="AC74">
        <v>1</v>
      </c>
      <c r="AD74">
        <v>2</v>
      </c>
      <c r="AE74" t="s">
        <v>500</v>
      </c>
      <c r="AF74">
        <v>4</v>
      </c>
      <c r="AG74">
        <v>2</v>
      </c>
      <c r="AI74" t="s">
        <v>828</v>
      </c>
      <c r="AJ74">
        <v>7</v>
      </c>
      <c r="AL74">
        <v>7</v>
      </c>
      <c r="AM74">
        <v>1</v>
      </c>
      <c r="AN74">
        <v>31</v>
      </c>
      <c r="AQ74">
        <v>1</v>
      </c>
      <c r="AR74">
        <v>0</v>
      </c>
      <c r="AS74">
        <v>1</v>
      </c>
      <c r="AT74" t="s">
        <v>309</v>
      </c>
      <c r="AU74">
        <v>550</v>
      </c>
      <c r="AW74">
        <v>1</v>
      </c>
      <c r="AX74">
        <v>15</v>
      </c>
      <c r="AY74">
        <v>60</v>
      </c>
      <c r="AZ74">
        <v>200</v>
      </c>
      <c r="BG74" t="s">
        <v>829</v>
      </c>
      <c r="BH74" t="s">
        <v>830</v>
      </c>
      <c r="BK74">
        <v>1</v>
      </c>
      <c r="BL74" t="s">
        <v>752</v>
      </c>
      <c r="BM74" t="s">
        <v>309</v>
      </c>
      <c r="BN74">
        <v>1</v>
      </c>
      <c r="BO74">
        <v>550</v>
      </c>
      <c r="BT74">
        <v>1</v>
      </c>
      <c r="BU74">
        <v>5</v>
      </c>
      <c r="BV74">
        <v>38.922308000000001</v>
      </c>
      <c r="BW74">
        <v>139.850955</v>
      </c>
      <c r="BY74">
        <v>6</v>
      </c>
      <c r="BZ74">
        <v>204</v>
      </c>
      <c r="CA74" t="s">
        <v>309</v>
      </c>
      <c r="CB74">
        <v>0</v>
      </c>
      <c r="CC74">
        <v>4</v>
      </c>
      <c r="CD74">
        <v>0</v>
      </c>
    </row>
    <row r="75" spans="1:82">
      <c r="A75" s="1" t="str">
        <f t="shared" si="1"/>
        <v>酒田-5</v>
      </c>
      <c r="B75">
        <v>2025</v>
      </c>
      <c r="C75">
        <v>6</v>
      </c>
      <c r="D75">
        <v>204</v>
      </c>
      <c r="E75" t="s">
        <v>309</v>
      </c>
      <c r="F75">
        <v>0</v>
      </c>
      <c r="G75">
        <v>5</v>
      </c>
      <c r="H75">
        <v>6</v>
      </c>
      <c r="I75">
        <v>204</v>
      </c>
      <c r="J75" t="s">
        <v>309</v>
      </c>
      <c r="K75">
        <v>0</v>
      </c>
      <c r="L75">
        <v>5</v>
      </c>
      <c r="M75">
        <v>1</v>
      </c>
      <c r="N75">
        <v>9505</v>
      </c>
      <c r="O75">
        <v>9448</v>
      </c>
      <c r="P75">
        <v>0</v>
      </c>
      <c r="Q75">
        <v>0</v>
      </c>
      <c r="R75">
        <v>0</v>
      </c>
      <c r="S75">
        <v>63</v>
      </c>
      <c r="T75">
        <v>2</v>
      </c>
      <c r="U75">
        <v>0</v>
      </c>
      <c r="W75" t="s">
        <v>831</v>
      </c>
      <c r="X75" t="s">
        <v>832</v>
      </c>
      <c r="Z75">
        <v>270</v>
      </c>
      <c r="AB75">
        <v>3</v>
      </c>
      <c r="AC75">
        <v>1</v>
      </c>
      <c r="AD75">
        <v>1.2</v>
      </c>
      <c r="AE75" t="s">
        <v>500</v>
      </c>
      <c r="AF75">
        <v>3</v>
      </c>
      <c r="AG75">
        <v>2</v>
      </c>
      <c r="AI75" t="s">
        <v>833</v>
      </c>
      <c r="AJ75">
        <v>3</v>
      </c>
      <c r="AL75">
        <v>6</v>
      </c>
      <c r="AM75">
        <v>1</v>
      </c>
      <c r="AN75">
        <v>31</v>
      </c>
      <c r="AQ75">
        <v>1</v>
      </c>
      <c r="AR75">
        <v>1</v>
      </c>
      <c r="AS75">
        <v>1</v>
      </c>
      <c r="AT75" t="s">
        <v>309</v>
      </c>
      <c r="AU75">
        <v>4400</v>
      </c>
      <c r="AW75">
        <v>1</v>
      </c>
      <c r="AX75">
        <v>11</v>
      </c>
      <c r="AY75">
        <v>50</v>
      </c>
      <c r="AZ75">
        <v>80</v>
      </c>
      <c r="BG75" t="s">
        <v>834</v>
      </c>
      <c r="BH75" t="s">
        <v>834</v>
      </c>
      <c r="BK75">
        <v>1</v>
      </c>
      <c r="BL75" t="s">
        <v>752</v>
      </c>
      <c r="BM75" t="s">
        <v>309</v>
      </c>
      <c r="BN75">
        <v>6</v>
      </c>
      <c r="BO75">
        <v>4400</v>
      </c>
      <c r="BT75">
        <v>2</v>
      </c>
      <c r="BU75">
        <v>49</v>
      </c>
      <c r="BV75">
        <v>38.90408</v>
      </c>
      <c r="BW75">
        <v>139.81342100000001</v>
      </c>
      <c r="BY75">
        <v>6</v>
      </c>
      <c r="BZ75">
        <v>204</v>
      </c>
      <c r="CA75" t="s">
        <v>309</v>
      </c>
      <c r="CB75">
        <v>0</v>
      </c>
      <c r="CC75">
        <v>5</v>
      </c>
      <c r="CD75">
        <v>0</v>
      </c>
    </row>
    <row r="76" spans="1:82">
      <c r="A76" s="1" t="str">
        <f t="shared" si="1"/>
        <v>酒田-6</v>
      </c>
      <c r="B76">
        <v>2025</v>
      </c>
      <c r="C76">
        <v>6</v>
      </c>
      <c r="D76">
        <v>204</v>
      </c>
      <c r="E76" t="s">
        <v>309</v>
      </c>
      <c r="F76">
        <v>0</v>
      </c>
      <c r="G76">
        <v>6</v>
      </c>
      <c r="H76">
        <v>6</v>
      </c>
      <c r="I76">
        <v>204</v>
      </c>
      <c r="J76" t="s">
        <v>309</v>
      </c>
      <c r="K76">
        <v>0</v>
      </c>
      <c r="L76">
        <v>6</v>
      </c>
      <c r="M76">
        <v>1</v>
      </c>
      <c r="N76">
        <v>8485</v>
      </c>
      <c r="O76">
        <v>9421</v>
      </c>
      <c r="P76">
        <v>0</v>
      </c>
      <c r="Q76">
        <v>0</v>
      </c>
      <c r="R76">
        <v>0</v>
      </c>
      <c r="S76">
        <v>63</v>
      </c>
      <c r="T76">
        <v>1</v>
      </c>
      <c r="U76">
        <v>0</v>
      </c>
      <c r="W76" t="s">
        <v>835</v>
      </c>
      <c r="Z76">
        <v>186</v>
      </c>
      <c r="AB76">
        <v>3</v>
      </c>
      <c r="AC76">
        <v>1</v>
      </c>
      <c r="AD76">
        <v>1.2</v>
      </c>
      <c r="AE76" t="s">
        <v>500</v>
      </c>
      <c r="AF76">
        <v>4</v>
      </c>
      <c r="AG76">
        <v>2</v>
      </c>
      <c r="AI76" t="s">
        <v>828</v>
      </c>
      <c r="AJ76">
        <v>2</v>
      </c>
      <c r="AL76">
        <v>6</v>
      </c>
      <c r="AM76">
        <v>1</v>
      </c>
      <c r="AN76">
        <v>31</v>
      </c>
      <c r="AQ76">
        <v>1</v>
      </c>
      <c r="AR76">
        <v>1</v>
      </c>
      <c r="AS76">
        <v>1</v>
      </c>
      <c r="AT76" t="s">
        <v>309</v>
      </c>
      <c r="AU76">
        <v>5800</v>
      </c>
      <c r="AW76">
        <v>1</v>
      </c>
      <c r="AX76">
        <v>13</v>
      </c>
      <c r="AY76">
        <v>60</v>
      </c>
      <c r="AZ76">
        <v>200</v>
      </c>
      <c r="BG76" t="s">
        <v>836</v>
      </c>
      <c r="BH76" t="s">
        <v>836</v>
      </c>
      <c r="BK76">
        <v>1</v>
      </c>
      <c r="BL76" t="s">
        <v>752</v>
      </c>
      <c r="BM76" t="s">
        <v>309</v>
      </c>
      <c r="BN76">
        <v>2</v>
      </c>
      <c r="BO76">
        <v>5800</v>
      </c>
      <c r="BT76">
        <v>2</v>
      </c>
      <c r="BU76">
        <v>62</v>
      </c>
      <c r="BV76">
        <v>38.882444</v>
      </c>
      <c r="BW76">
        <v>139.833349</v>
      </c>
      <c r="BY76">
        <v>6</v>
      </c>
      <c r="BZ76">
        <v>204</v>
      </c>
      <c r="CA76" t="s">
        <v>309</v>
      </c>
      <c r="CB76">
        <v>0</v>
      </c>
      <c r="CC76">
        <v>6</v>
      </c>
      <c r="CD76">
        <v>0</v>
      </c>
    </row>
    <row r="77" spans="1:82">
      <c r="A77" s="1" t="str">
        <f t="shared" si="1"/>
        <v>酒田-7</v>
      </c>
      <c r="B77">
        <v>2025</v>
      </c>
      <c r="C77">
        <v>6</v>
      </c>
      <c r="D77">
        <v>204</v>
      </c>
      <c r="E77" t="s">
        <v>309</v>
      </c>
      <c r="F77">
        <v>0</v>
      </c>
      <c r="G77">
        <v>7</v>
      </c>
      <c r="H77">
        <v>6</v>
      </c>
      <c r="I77">
        <v>204</v>
      </c>
      <c r="J77" t="s">
        <v>309</v>
      </c>
      <c r="K77">
        <v>0</v>
      </c>
      <c r="L77">
        <v>7</v>
      </c>
      <c r="M77">
        <v>1</v>
      </c>
      <c r="N77">
        <v>7936</v>
      </c>
      <c r="O77">
        <v>9421</v>
      </c>
      <c r="P77">
        <v>0</v>
      </c>
      <c r="Q77">
        <v>0</v>
      </c>
      <c r="R77">
        <v>0</v>
      </c>
      <c r="S77">
        <v>63</v>
      </c>
      <c r="T77">
        <v>2</v>
      </c>
      <c r="U77">
        <v>0</v>
      </c>
      <c r="W77" t="s">
        <v>837</v>
      </c>
      <c r="Z77">
        <v>233</v>
      </c>
      <c r="AB77">
        <v>3</v>
      </c>
      <c r="AC77">
        <v>1</v>
      </c>
      <c r="AD77">
        <v>2</v>
      </c>
      <c r="AE77" t="s">
        <v>500</v>
      </c>
      <c r="AF77">
        <v>4</v>
      </c>
      <c r="AG77">
        <v>2</v>
      </c>
      <c r="AI77" t="s">
        <v>516</v>
      </c>
      <c r="AJ77">
        <v>3</v>
      </c>
      <c r="AL77">
        <v>6</v>
      </c>
      <c r="AM77">
        <v>1</v>
      </c>
      <c r="AN77">
        <v>31</v>
      </c>
      <c r="AQ77">
        <v>1</v>
      </c>
      <c r="AR77">
        <v>1</v>
      </c>
      <c r="AS77">
        <v>1</v>
      </c>
      <c r="AT77" t="s">
        <v>309</v>
      </c>
      <c r="AU77">
        <v>1700</v>
      </c>
      <c r="AW77">
        <v>1</v>
      </c>
      <c r="AX77">
        <v>13</v>
      </c>
      <c r="AY77">
        <v>60</v>
      </c>
      <c r="AZ77">
        <v>200</v>
      </c>
      <c r="BG77" t="s">
        <v>838</v>
      </c>
      <c r="BH77" t="s">
        <v>839</v>
      </c>
      <c r="BK77">
        <v>1</v>
      </c>
      <c r="BM77" t="s">
        <v>309</v>
      </c>
      <c r="BN77">
        <v>1</v>
      </c>
      <c r="BO77">
        <v>1700</v>
      </c>
      <c r="BT77">
        <v>1</v>
      </c>
      <c r="BU77">
        <v>3</v>
      </c>
      <c r="BV77">
        <v>38.919496000000002</v>
      </c>
      <c r="BW77">
        <v>139.862415</v>
      </c>
      <c r="BY77">
        <v>6</v>
      </c>
      <c r="BZ77">
        <v>204</v>
      </c>
      <c r="CA77" t="s">
        <v>309</v>
      </c>
      <c r="CB77">
        <v>0</v>
      </c>
      <c r="CC77">
        <v>7</v>
      </c>
      <c r="CD77">
        <v>0</v>
      </c>
    </row>
    <row r="78" spans="1:82">
      <c r="A78" s="1" t="str">
        <f t="shared" si="1"/>
        <v>酒田-8</v>
      </c>
      <c r="B78">
        <v>2025</v>
      </c>
      <c r="C78">
        <v>6</v>
      </c>
      <c r="D78">
        <v>204</v>
      </c>
      <c r="E78" t="s">
        <v>309</v>
      </c>
      <c r="F78">
        <v>0</v>
      </c>
      <c r="G78">
        <v>8</v>
      </c>
      <c r="H78">
        <v>6</v>
      </c>
      <c r="I78">
        <v>204</v>
      </c>
      <c r="J78" t="s">
        <v>309</v>
      </c>
      <c r="K78">
        <v>0</v>
      </c>
      <c r="L78">
        <v>8</v>
      </c>
      <c r="M78">
        <v>1</v>
      </c>
      <c r="N78">
        <v>9953</v>
      </c>
      <c r="O78">
        <v>9448</v>
      </c>
      <c r="P78">
        <v>0</v>
      </c>
      <c r="Q78">
        <v>0</v>
      </c>
      <c r="R78">
        <v>0</v>
      </c>
      <c r="S78">
        <v>63</v>
      </c>
      <c r="T78">
        <v>2</v>
      </c>
      <c r="U78">
        <v>0</v>
      </c>
      <c r="W78" t="s">
        <v>840</v>
      </c>
      <c r="X78" t="s">
        <v>841</v>
      </c>
      <c r="Z78">
        <v>249</v>
      </c>
      <c r="AB78">
        <v>3</v>
      </c>
      <c r="AC78">
        <v>1</v>
      </c>
      <c r="AD78">
        <v>2.5</v>
      </c>
      <c r="AE78" t="s">
        <v>500</v>
      </c>
      <c r="AF78">
        <v>4</v>
      </c>
      <c r="AG78">
        <v>2</v>
      </c>
      <c r="AI78" t="s">
        <v>782</v>
      </c>
      <c r="AJ78">
        <v>3</v>
      </c>
      <c r="AL78">
        <v>6</v>
      </c>
      <c r="AM78">
        <v>1</v>
      </c>
      <c r="AN78">
        <v>31</v>
      </c>
      <c r="AQ78">
        <v>1</v>
      </c>
      <c r="AR78">
        <v>1</v>
      </c>
      <c r="AS78">
        <v>1</v>
      </c>
      <c r="AT78" t="s">
        <v>309</v>
      </c>
      <c r="AU78">
        <v>3300</v>
      </c>
      <c r="AW78">
        <v>1</v>
      </c>
      <c r="AX78">
        <v>14</v>
      </c>
      <c r="AY78">
        <v>60</v>
      </c>
      <c r="AZ78">
        <v>200</v>
      </c>
      <c r="BG78" t="s">
        <v>842</v>
      </c>
      <c r="BH78" t="s">
        <v>843</v>
      </c>
      <c r="BK78">
        <v>1</v>
      </c>
      <c r="BL78" t="s">
        <v>752</v>
      </c>
      <c r="BM78" t="s">
        <v>309</v>
      </c>
      <c r="BN78">
        <v>2</v>
      </c>
      <c r="BO78">
        <v>3300</v>
      </c>
      <c r="BT78">
        <v>1</v>
      </c>
      <c r="BU78">
        <v>18</v>
      </c>
      <c r="BV78">
        <v>38.898136000000001</v>
      </c>
      <c r="BW78">
        <v>139.84707700000001</v>
      </c>
      <c r="BY78">
        <v>6</v>
      </c>
      <c r="BZ78">
        <v>204</v>
      </c>
      <c r="CA78" t="s">
        <v>309</v>
      </c>
      <c r="CB78">
        <v>0</v>
      </c>
      <c r="CC78">
        <v>8</v>
      </c>
      <c r="CD78">
        <v>0</v>
      </c>
    </row>
    <row r="79" spans="1:82">
      <c r="A79" s="1" t="str">
        <f t="shared" si="1"/>
        <v>酒田-9</v>
      </c>
      <c r="B79">
        <v>2025</v>
      </c>
      <c r="C79">
        <v>6</v>
      </c>
      <c r="D79">
        <v>204</v>
      </c>
      <c r="E79" t="s">
        <v>309</v>
      </c>
      <c r="F79">
        <v>0</v>
      </c>
      <c r="G79">
        <v>9</v>
      </c>
      <c r="H79">
        <v>6</v>
      </c>
      <c r="I79">
        <v>204</v>
      </c>
      <c r="J79" t="s">
        <v>309</v>
      </c>
      <c r="K79">
        <v>0</v>
      </c>
      <c r="L79">
        <v>9</v>
      </c>
      <c r="M79">
        <v>1</v>
      </c>
      <c r="N79">
        <v>7936</v>
      </c>
      <c r="O79">
        <v>10357</v>
      </c>
      <c r="P79">
        <v>0</v>
      </c>
      <c r="Q79">
        <v>0</v>
      </c>
      <c r="R79">
        <v>0</v>
      </c>
      <c r="S79">
        <v>63</v>
      </c>
      <c r="T79">
        <v>0</v>
      </c>
      <c r="U79">
        <v>0</v>
      </c>
      <c r="W79" t="s">
        <v>844</v>
      </c>
      <c r="Z79">
        <v>232</v>
      </c>
      <c r="AB79">
        <v>3</v>
      </c>
      <c r="AC79">
        <v>1</v>
      </c>
      <c r="AD79">
        <v>2</v>
      </c>
      <c r="AE79" t="s">
        <v>500</v>
      </c>
      <c r="AF79">
        <v>4</v>
      </c>
      <c r="AG79">
        <v>1</v>
      </c>
      <c r="AI79" t="s">
        <v>782</v>
      </c>
      <c r="AJ79">
        <v>4</v>
      </c>
      <c r="AL79">
        <v>5.5</v>
      </c>
      <c r="AM79">
        <v>1</v>
      </c>
      <c r="AN79">
        <v>31</v>
      </c>
      <c r="AQ79">
        <v>1</v>
      </c>
      <c r="AR79">
        <v>0</v>
      </c>
      <c r="AS79">
        <v>1</v>
      </c>
      <c r="AT79" t="s">
        <v>845</v>
      </c>
      <c r="AU79">
        <v>5700</v>
      </c>
      <c r="AW79">
        <v>2</v>
      </c>
      <c r="AX79">
        <v>15</v>
      </c>
      <c r="AY79">
        <v>60</v>
      </c>
      <c r="AZ79">
        <v>200</v>
      </c>
      <c r="BG79" t="s">
        <v>846</v>
      </c>
      <c r="BH79" t="s">
        <v>633</v>
      </c>
      <c r="BK79">
        <v>1</v>
      </c>
      <c r="BL79" t="s">
        <v>752</v>
      </c>
      <c r="BM79" t="s">
        <v>845</v>
      </c>
      <c r="BN79">
        <v>1</v>
      </c>
      <c r="BO79">
        <v>5700</v>
      </c>
      <c r="BT79">
        <v>1</v>
      </c>
      <c r="BU79">
        <v>14</v>
      </c>
      <c r="BV79">
        <v>38.967719000000002</v>
      </c>
      <c r="BW79">
        <v>139.93941000000001</v>
      </c>
      <c r="BY79">
        <v>6</v>
      </c>
      <c r="BZ79">
        <v>204</v>
      </c>
      <c r="CA79" t="s">
        <v>309</v>
      </c>
      <c r="CB79">
        <v>0</v>
      </c>
      <c r="CC79">
        <v>9</v>
      </c>
      <c r="CD79">
        <v>0</v>
      </c>
    </row>
    <row r="80" spans="1:82">
      <c r="A80" s="1" t="str">
        <f t="shared" si="1"/>
        <v>酒田-10</v>
      </c>
      <c r="B80">
        <v>2025</v>
      </c>
      <c r="C80">
        <v>6</v>
      </c>
      <c r="D80">
        <v>204</v>
      </c>
      <c r="E80" t="s">
        <v>309</v>
      </c>
      <c r="F80">
        <v>0</v>
      </c>
      <c r="G80">
        <v>10</v>
      </c>
      <c r="H80">
        <v>6</v>
      </c>
      <c r="I80">
        <v>204</v>
      </c>
      <c r="J80" t="s">
        <v>309</v>
      </c>
      <c r="K80">
        <v>0</v>
      </c>
      <c r="L80">
        <v>10</v>
      </c>
      <c r="M80">
        <v>1</v>
      </c>
      <c r="N80">
        <v>9953</v>
      </c>
      <c r="O80">
        <v>7557</v>
      </c>
      <c r="P80">
        <v>0</v>
      </c>
      <c r="Q80">
        <v>0</v>
      </c>
      <c r="R80">
        <v>0</v>
      </c>
      <c r="S80">
        <v>63</v>
      </c>
      <c r="T80">
        <v>2</v>
      </c>
      <c r="U80">
        <v>0</v>
      </c>
      <c r="W80" t="s">
        <v>847</v>
      </c>
      <c r="X80" t="s">
        <v>848</v>
      </c>
      <c r="Z80">
        <v>181</v>
      </c>
      <c r="AB80">
        <v>3</v>
      </c>
      <c r="AC80">
        <v>1</v>
      </c>
      <c r="AD80">
        <v>2</v>
      </c>
      <c r="AE80" t="s">
        <v>500</v>
      </c>
      <c r="AF80">
        <v>4</v>
      </c>
      <c r="AG80">
        <v>2</v>
      </c>
      <c r="AI80" t="s">
        <v>849</v>
      </c>
      <c r="AJ80">
        <v>3</v>
      </c>
      <c r="AL80">
        <v>6</v>
      </c>
      <c r="AM80">
        <v>1</v>
      </c>
      <c r="AN80">
        <v>31</v>
      </c>
      <c r="AQ80">
        <v>1</v>
      </c>
      <c r="AR80">
        <v>1</v>
      </c>
      <c r="AS80">
        <v>1</v>
      </c>
      <c r="AT80" t="s">
        <v>309</v>
      </c>
      <c r="AU80">
        <v>500</v>
      </c>
      <c r="AW80">
        <v>1</v>
      </c>
      <c r="AX80">
        <v>15</v>
      </c>
      <c r="AY80">
        <v>60</v>
      </c>
      <c r="AZ80">
        <v>200</v>
      </c>
      <c r="BA80">
        <v>2</v>
      </c>
      <c r="BG80" t="s">
        <v>850</v>
      </c>
      <c r="BH80" t="s">
        <v>850</v>
      </c>
      <c r="BK80">
        <v>1</v>
      </c>
      <c r="BL80" t="s">
        <v>752</v>
      </c>
      <c r="BM80" t="s">
        <v>309</v>
      </c>
      <c r="BN80">
        <v>7</v>
      </c>
      <c r="BO80">
        <v>500</v>
      </c>
      <c r="BT80">
        <v>1</v>
      </c>
      <c r="BU80">
        <v>7</v>
      </c>
      <c r="BV80">
        <v>38.924852999999999</v>
      </c>
      <c r="BW80">
        <v>139.84226200000001</v>
      </c>
      <c r="BY80">
        <v>6</v>
      </c>
      <c r="BZ80">
        <v>204</v>
      </c>
      <c r="CA80" t="s">
        <v>309</v>
      </c>
      <c r="CB80">
        <v>0</v>
      </c>
      <c r="CC80">
        <v>10</v>
      </c>
      <c r="CD80">
        <v>0</v>
      </c>
    </row>
    <row r="81" spans="1:82">
      <c r="A81" s="1" t="str">
        <f t="shared" si="1"/>
        <v>酒田-11</v>
      </c>
      <c r="B81">
        <v>2025</v>
      </c>
      <c r="C81">
        <v>6</v>
      </c>
      <c r="D81">
        <v>204</v>
      </c>
      <c r="E81" t="s">
        <v>309</v>
      </c>
      <c r="F81">
        <v>0</v>
      </c>
      <c r="G81">
        <v>11</v>
      </c>
      <c r="H81">
        <v>6</v>
      </c>
      <c r="I81">
        <v>204</v>
      </c>
      <c r="J81" t="s">
        <v>309</v>
      </c>
      <c r="K81">
        <v>0</v>
      </c>
      <c r="L81">
        <v>11</v>
      </c>
      <c r="M81">
        <v>1</v>
      </c>
      <c r="N81">
        <v>8485</v>
      </c>
      <c r="O81">
        <v>8982</v>
      </c>
      <c r="P81">
        <v>0</v>
      </c>
      <c r="Q81">
        <v>0</v>
      </c>
      <c r="R81">
        <v>0</v>
      </c>
      <c r="S81">
        <v>66</v>
      </c>
      <c r="T81">
        <v>2</v>
      </c>
      <c r="U81">
        <v>0</v>
      </c>
      <c r="W81" t="s">
        <v>851</v>
      </c>
      <c r="Z81">
        <v>842</v>
      </c>
      <c r="AB81">
        <v>3</v>
      </c>
      <c r="AC81">
        <v>1</v>
      </c>
      <c r="AD81">
        <v>1.2</v>
      </c>
      <c r="AE81" t="s">
        <v>500</v>
      </c>
      <c r="AF81">
        <v>4</v>
      </c>
      <c r="AG81">
        <v>1</v>
      </c>
      <c r="AI81" t="s">
        <v>852</v>
      </c>
      <c r="AJ81">
        <v>3</v>
      </c>
      <c r="AL81">
        <v>3.5</v>
      </c>
      <c r="AM81">
        <v>1</v>
      </c>
      <c r="AN81">
        <v>31</v>
      </c>
      <c r="AQ81">
        <v>1</v>
      </c>
      <c r="AR81">
        <v>0</v>
      </c>
      <c r="AS81">
        <v>1</v>
      </c>
      <c r="AT81" t="s">
        <v>309</v>
      </c>
      <c r="AU81">
        <v>6300</v>
      </c>
      <c r="AW81">
        <v>3</v>
      </c>
      <c r="AY81">
        <v>70</v>
      </c>
      <c r="AZ81">
        <v>200</v>
      </c>
      <c r="BG81" t="s">
        <v>853</v>
      </c>
      <c r="BH81" t="s">
        <v>854</v>
      </c>
      <c r="BK81">
        <v>1</v>
      </c>
      <c r="BL81" t="s">
        <v>752</v>
      </c>
      <c r="BM81" t="s">
        <v>309</v>
      </c>
      <c r="BN81">
        <v>4</v>
      </c>
      <c r="BO81">
        <v>6300</v>
      </c>
      <c r="BT81">
        <v>0</v>
      </c>
      <c r="BV81">
        <v>38.972360000000002</v>
      </c>
      <c r="BW81">
        <v>139.84074899999999</v>
      </c>
      <c r="BY81">
        <v>6</v>
      </c>
      <c r="BZ81">
        <v>204</v>
      </c>
      <c r="CA81" t="s">
        <v>309</v>
      </c>
      <c r="CB81">
        <v>0</v>
      </c>
      <c r="CC81">
        <v>11</v>
      </c>
      <c r="CD81">
        <v>0</v>
      </c>
    </row>
    <row r="82" spans="1:82">
      <c r="A82" s="1" t="str">
        <f t="shared" si="1"/>
        <v>酒田-12</v>
      </c>
      <c r="B82">
        <v>2025</v>
      </c>
      <c r="C82">
        <v>6</v>
      </c>
      <c r="D82">
        <v>204</v>
      </c>
      <c r="E82" t="s">
        <v>309</v>
      </c>
      <c r="F82">
        <v>0</v>
      </c>
      <c r="G82">
        <v>12</v>
      </c>
      <c r="H82">
        <v>6</v>
      </c>
      <c r="I82">
        <v>204</v>
      </c>
      <c r="J82" t="s">
        <v>309</v>
      </c>
      <c r="K82">
        <v>0</v>
      </c>
      <c r="L82">
        <v>12</v>
      </c>
      <c r="M82">
        <v>1</v>
      </c>
      <c r="N82">
        <v>9448</v>
      </c>
      <c r="O82">
        <v>8982</v>
      </c>
      <c r="P82">
        <v>0</v>
      </c>
      <c r="Q82">
        <v>0</v>
      </c>
      <c r="R82">
        <v>0</v>
      </c>
      <c r="S82">
        <v>63</v>
      </c>
      <c r="T82">
        <v>2</v>
      </c>
      <c r="U82">
        <v>0</v>
      </c>
      <c r="W82" t="s">
        <v>855</v>
      </c>
      <c r="Z82">
        <v>247</v>
      </c>
      <c r="AB82">
        <v>3</v>
      </c>
      <c r="AC82">
        <v>1</v>
      </c>
      <c r="AD82">
        <v>2</v>
      </c>
      <c r="AE82" t="s">
        <v>500</v>
      </c>
      <c r="AF82">
        <v>4</v>
      </c>
      <c r="AG82">
        <v>2</v>
      </c>
      <c r="AI82" t="s">
        <v>856</v>
      </c>
      <c r="AJ82">
        <v>6</v>
      </c>
      <c r="AL82">
        <v>6</v>
      </c>
      <c r="AM82">
        <v>1</v>
      </c>
      <c r="AN82">
        <v>31</v>
      </c>
      <c r="AQ82">
        <v>1</v>
      </c>
      <c r="AR82">
        <v>1</v>
      </c>
      <c r="AS82">
        <v>1</v>
      </c>
      <c r="AT82" t="s">
        <v>309</v>
      </c>
      <c r="AU82">
        <v>1700</v>
      </c>
      <c r="AW82">
        <v>1</v>
      </c>
      <c r="AX82">
        <v>13</v>
      </c>
      <c r="AY82">
        <v>60</v>
      </c>
      <c r="AZ82">
        <v>200</v>
      </c>
      <c r="BG82" t="s">
        <v>857</v>
      </c>
      <c r="BH82" t="s">
        <v>857</v>
      </c>
      <c r="BK82">
        <v>1</v>
      </c>
      <c r="BL82" t="s">
        <v>752</v>
      </c>
      <c r="BM82" t="s">
        <v>309</v>
      </c>
      <c r="BN82">
        <v>5</v>
      </c>
      <c r="BO82">
        <v>1700</v>
      </c>
      <c r="BT82">
        <v>2</v>
      </c>
      <c r="BU82">
        <v>44</v>
      </c>
      <c r="BV82">
        <v>38.911585000000002</v>
      </c>
      <c r="BW82">
        <v>139.85504399999999</v>
      </c>
      <c r="BY82">
        <v>6</v>
      </c>
      <c r="BZ82">
        <v>204</v>
      </c>
      <c r="CA82" t="s">
        <v>309</v>
      </c>
      <c r="CB82">
        <v>0</v>
      </c>
      <c r="CC82">
        <v>12</v>
      </c>
      <c r="CD82">
        <v>0</v>
      </c>
    </row>
    <row r="83" spans="1:82">
      <c r="A83" s="1" t="str">
        <f t="shared" si="1"/>
        <v>酒田-13</v>
      </c>
      <c r="B83">
        <v>2025</v>
      </c>
      <c r="C83">
        <v>6</v>
      </c>
      <c r="D83">
        <v>204</v>
      </c>
      <c r="E83" t="s">
        <v>309</v>
      </c>
      <c r="F83">
        <v>0</v>
      </c>
      <c r="G83">
        <v>13</v>
      </c>
      <c r="H83">
        <v>6</v>
      </c>
      <c r="I83">
        <v>204</v>
      </c>
      <c r="J83" t="s">
        <v>309</v>
      </c>
      <c r="K83">
        <v>0</v>
      </c>
      <c r="L83">
        <v>13</v>
      </c>
      <c r="M83">
        <v>1</v>
      </c>
      <c r="N83">
        <v>6705</v>
      </c>
      <c r="O83">
        <v>7557</v>
      </c>
      <c r="P83">
        <v>0</v>
      </c>
      <c r="Q83">
        <v>0</v>
      </c>
      <c r="R83">
        <v>0</v>
      </c>
      <c r="S83">
        <v>63</v>
      </c>
      <c r="T83">
        <v>2</v>
      </c>
      <c r="U83">
        <v>0</v>
      </c>
      <c r="W83" t="s">
        <v>858</v>
      </c>
      <c r="Z83">
        <v>224</v>
      </c>
      <c r="AB83">
        <v>3</v>
      </c>
      <c r="AC83">
        <v>1</v>
      </c>
      <c r="AD83">
        <v>1.5</v>
      </c>
      <c r="AE83" t="s">
        <v>500</v>
      </c>
      <c r="AF83">
        <v>4</v>
      </c>
      <c r="AG83">
        <v>2</v>
      </c>
      <c r="AI83" t="s">
        <v>516</v>
      </c>
      <c r="AJ83">
        <v>1</v>
      </c>
      <c r="AL83">
        <v>6</v>
      </c>
      <c r="AM83">
        <v>1</v>
      </c>
      <c r="AN83">
        <v>31</v>
      </c>
      <c r="AQ83">
        <v>1</v>
      </c>
      <c r="AR83">
        <v>1</v>
      </c>
      <c r="AS83">
        <v>1</v>
      </c>
      <c r="AT83" t="s">
        <v>309</v>
      </c>
      <c r="AU83">
        <v>1200</v>
      </c>
      <c r="AW83">
        <v>1</v>
      </c>
      <c r="AX83">
        <v>11</v>
      </c>
      <c r="AY83">
        <v>50</v>
      </c>
      <c r="AZ83">
        <v>60</v>
      </c>
      <c r="BG83" t="s">
        <v>859</v>
      </c>
      <c r="BH83" t="s">
        <v>859</v>
      </c>
      <c r="BK83">
        <v>1</v>
      </c>
      <c r="BL83" t="s">
        <v>752</v>
      </c>
      <c r="BM83" t="s">
        <v>309</v>
      </c>
      <c r="BN83">
        <v>4</v>
      </c>
      <c r="BO83">
        <v>1200</v>
      </c>
      <c r="BT83">
        <v>2</v>
      </c>
      <c r="BU83">
        <v>57</v>
      </c>
      <c r="BV83">
        <v>38.931266999999998</v>
      </c>
      <c r="BW83">
        <v>139.84827000000001</v>
      </c>
      <c r="BY83">
        <v>6</v>
      </c>
      <c r="BZ83">
        <v>204</v>
      </c>
      <c r="CA83" t="s">
        <v>309</v>
      </c>
      <c r="CB83">
        <v>0</v>
      </c>
      <c r="CC83">
        <v>13</v>
      </c>
      <c r="CD83">
        <v>0</v>
      </c>
    </row>
    <row r="84" spans="1:82">
      <c r="A84" s="1" t="str">
        <f t="shared" si="1"/>
        <v>酒田-14</v>
      </c>
      <c r="B84">
        <v>2025</v>
      </c>
      <c r="C84">
        <v>6</v>
      </c>
      <c r="D84">
        <v>204</v>
      </c>
      <c r="E84" t="s">
        <v>309</v>
      </c>
      <c r="F84">
        <v>0</v>
      </c>
      <c r="G84">
        <v>14</v>
      </c>
      <c r="H84">
        <v>6</v>
      </c>
      <c r="I84">
        <v>204</v>
      </c>
      <c r="J84" t="s">
        <v>309</v>
      </c>
      <c r="K84">
        <v>0</v>
      </c>
      <c r="L84">
        <v>14</v>
      </c>
      <c r="M84">
        <v>1</v>
      </c>
      <c r="N84">
        <v>9505</v>
      </c>
      <c r="O84">
        <v>6933</v>
      </c>
      <c r="P84">
        <v>0</v>
      </c>
      <c r="Q84">
        <v>0</v>
      </c>
      <c r="R84">
        <v>0</v>
      </c>
      <c r="S84">
        <v>66</v>
      </c>
      <c r="T84">
        <v>1</v>
      </c>
      <c r="U84">
        <v>1</v>
      </c>
      <c r="W84" t="s">
        <v>860</v>
      </c>
      <c r="Z84">
        <v>1008</v>
      </c>
      <c r="AB84">
        <v>3</v>
      </c>
      <c r="AC84">
        <v>1</v>
      </c>
      <c r="AD84">
        <v>1.2</v>
      </c>
      <c r="AE84" t="s">
        <v>500</v>
      </c>
      <c r="AF84">
        <v>4</v>
      </c>
      <c r="AG84">
        <v>2</v>
      </c>
      <c r="AI84" t="s">
        <v>861</v>
      </c>
      <c r="AJ84">
        <v>3</v>
      </c>
      <c r="AL84">
        <v>5.5</v>
      </c>
      <c r="AM84">
        <v>1</v>
      </c>
      <c r="AN84">
        <v>31</v>
      </c>
      <c r="AQ84">
        <v>1</v>
      </c>
      <c r="AR84">
        <v>0</v>
      </c>
      <c r="AS84">
        <v>1</v>
      </c>
      <c r="AT84" t="s">
        <v>309</v>
      </c>
      <c r="AU84">
        <v>6500</v>
      </c>
      <c r="AW84">
        <v>3</v>
      </c>
      <c r="AY84">
        <v>70</v>
      </c>
      <c r="AZ84">
        <v>200</v>
      </c>
      <c r="BG84" t="s">
        <v>862</v>
      </c>
      <c r="BH84" t="s">
        <v>862</v>
      </c>
      <c r="BK84">
        <v>1</v>
      </c>
      <c r="BL84" t="s">
        <v>752</v>
      </c>
      <c r="BM84" t="s">
        <v>309</v>
      </c>
      <c r="BN84">
        <v>6</v>
      </c>
      <c r="BO84">
        <v>6500</v>
      </c>
      <c r="BT84">
        <v>2</v>
      </c>
      <c r="BU84">
        <v>57</v>
      </c>
      <c r="BV84">
        <v>38.879821</v>
      </c>
      <c r="BW84">
        <v>139.80192400000001</v>
      </c>
      <c r="BY84">
        <v>6</v>
      </c>
      <c r="BZ84">
        <v>204</v>
      </c>
      <c r="CA84" t="s">
        <v>309</v>
      </c>
      <c r="CB84">
        <v>0</v>
      </c>
      <c r="CC84">
        <v>14</v>
      </c>
      <c r="CD84">
        <v>0</v>
      </c>
    </row>
    <row r="85" spans="1:82">
      <c r="A85" s="1" t="str">
        <f t="shared" si="1"/>
        <v>酒田-15</v>
      </c>
      <c r="B85">
        <v>2025</v>
      </c>
      <c r="C85">
        <v>6</v>
      </c>
      <c r="D85">
        <v>204</v>
      </c>
      <c r="E85" t="s">
        <v>309</v>
      </c>
      <c r="F85">
        <v>0</v>
      </c>
      <c r="G85">
        <v>15</v>
      </c>
      <c r="H85">
        <v>6</v>
      </c>
      <c r="I85">
        <v>204</v>
      </c>
      <c r="J85" t="s">
        <v>309</v>
      </c>
      <c r="K85">
        <v>0</v>
      </c>
      <c r="L85">
        <v>15</v>
      </c>
      <c r="M85">
        <v>1</v>
      </c>
      <c r="N85">
        <v>9448</v>
      </c>
      <c r="O85">
        <v>9421</v>
      </c>
      <c r="P85">
        <v>0</v>
      </c>
      <c r="Q85">
        <v>0</v>
      </c>
      <c r="R85">
        <v>0</v>
      </c>
      <c r="S85">
        <v>63</v>
      </c>
      <c r="T85">
        <v>2</v>
      </c>
      <c r="U85">
        <v>0</v>
      </c>
      <c r="W85" t="s">
        <v>863</v>
      </c>
      <c r="X85" t="s">
        <v>864</v>
      </c>
      <c r="Z85">
        <v>218</v>
      </c>
      <c r="AB85">
        <v>3</v>
      </c>
      <c r="AC85">
        <v>1</v>
      </c>
      <c r="AD85">
        <v>1.5</v>
      </c>
      <c r="AE85" t="s">
        <v>500</v>
      </c>
      <c r="AF85">
        <v>4</v>
      </c>
      <c r="AG85">
        <v>1</v>
      </c>
      <c r="AI85" t="s">
        <v>865</v>
      </c>
      <c r="AJ85">
        <v>1</v>
      </c>
      <c r="AL85">
        <v>7.2</v>
      </c>
      <c r="AM85">
        <v>1</v>
      </c>
      <c r="AN85">
        <v>31</v>
      </c>
      <c r="AQ85">
        <v>1</v>
      </c>
      <c r="AR85">
        <v>1</v>
      </c>
      <c r="AS85">
        <v>1</v>
      </c>
      <c r="AT85" t="s">
        <v>309</v>
      </c>
      <c r="AU85">
        <v>1700</v>
      </c>
      <c r="AW85">
        <v>1</v>
      </c>
      <c r="AX85">
        <v>15</v>
      </c>
      <c r="AY85">
        <v>60</v>
      </c>
      <c r="AZ85">
        <v>200</v>
      </c>
      <c r="BA85">
        <v>2</v>
      </c>
      <c r="BG85" t="s">
        <v>866</v>
      </c>
      <c r="BH85" t="s">
        <v>866</v>
      </c>
      <c r="BK85">
        <v>1</v>
      </c>
      <c r="BL85" t="s">
        <v>752</v>
      </c>
      <c r="BM85" t="s">
        <v>309</v>
      </c>
      <c r="BN85">
        <v>3</v>
      </c>
      <c r="BO85">
        <v>1700</v>
      </c>
      <c r="BT85">
        <v>2</v>
      </c>
      <c r="BU85">
        <v>49</v>
      </c>
      <c r="BV85">
        <v>38.920710999999997</v>
      </c>
      <c r="BW85">
        <v>139.82831899999999</v>
      </c>
      <c r="BY85">
        <v>6</v>
      </c>
      <c r="BZ85">
        <v>204</v>
      </c>
      <c r="CA85" t="s">
        <v>309</v>
      </c>
      <c r="CB85">
        <v>0</v>
      </c>
      <c r="CC85">
        <v>15</v>
      </c>
      <c r="CD85">
        <v>0</v>
      </c>
    </row>
    <row r="86" spans="1:82">
      <c r="A86" s="1" t="str">
        <f t="shared" si="1"/>
        <v>酒田-16</v>
      </c>
      <c r="B86">
        <v>2025</v>
      </c>
      <c r="C86">
        <v>6</v>
      </c>
      <c r="D86">
        <v>204</v>
      </c>
      <c r="E86" t="s">
        <v>309</v>
      </c>
      <c r="F86">
        <v>0</v>
      </c>
      <c r="G86">
        <v>16</v>
      </c>
      <c r="H86">
        <v>6</v>
      </c>
      <c r="I86">
        <v>204</v>
      </c>
      <c r="J86" t="s">
        <v>309</v>
      </c>
      <c r="K86">
        <v>0</v>
      </c>
      <c r="L86">
        <v>16</v>
      </c>
      <c r="M86">
        <v>1</v>
      </c>
      <c r="N86">
        <v>9953</v>
      </c>
      <c r="O86">
        <v>6933</v>
      </c>
      <c r="P86">
        <v>0</v>
      </c>
      <c r="Q86">
        <v>0</v>
      </c>
      <c r="R86">
        <v>0</v>
      </c>
      <c r="S86">
        <v>63</v>
      </c>
      <c r="T86">
        <v>2</v>
      </c>
      <c r="U86">
        <v>0</v>
      </c>
      <c r="W86" t="s">
        <v>867</v>
      </c>
      <c r="Z86">
        <v>256</v>
      </c>
      <c r="AB86">
        <v>3</v>
      </c>
      <c r="AC86">
        <v>1</v>
      </c>
      <c r="AD86">
        <v>1.5</v>
      </c>
      <c r="AE86" t="s">
        <v>500</v>
      </c>
      <c r="AF86">
        <v>4</v>
      </c>
      <c r="AG86">
        <v>2</v>
      </c>
      <c r="AI86" t="s">
        <v>856</v>
      </c>
      <c r="AJ86">
        <v>2</v>
      </c>
      <c r="AL86">
        <v>6</v>
      </c>
      <c r="AM86">
        <v>1</v>
      </c>
      <c r="AN86">
        <v>31</v>
      </c>
      <c r="AQ86">
        <v>1</v>
      </c>
      <c r="AR86">
        <v>1</v>
      </c>
      <c r="AS86">
        <v>1</v>
      </c>
      <c r="AT86" t="s">
        <v>309</v>
      </c>
      <c r="AU86">
        <v>1100</v>
      </c>
      <c r="AW86">
        <v>1</v>
      </c>
      <c r="AX86">
        <v>13</v>
      </c>
      <c r="AY86">
        <v>60</v>
      </c>
      <c r="AZ86">
        <v>200</v>
      </c>
      <c r="BG86" t="s">
        <v>868</v>
      </c>
      <c r="BH86" t="s">
        <v>868</v>
      </c>
      <c r="BK86">
        <v>1</v>
      </c>
      <c r="BL86" t="s">
        <v>752</v>
      </c>
      <c r="BM86" t="s">
        <v>309</v>
      </c>
      <c r="BN86">
        <v>1</v>
      </c>
      <c r="BO86">
        <v>1100</v>
      </c>
      <c r="BT86">
        <v>2</v>
      </c>
      <c r="BU86">
        <v>55</v>
      </c>
      <c r="BV86">
        <v>38.9234668</v>
      </c>
      <c r="BW86">
        <v>139.85639800000001</v>
      </c>
      <c r="BY86">
        <v>6</v>
      </c>
      <c r="BZ86">
        <v>204</v>
      </c>
      <c r="CA86" t="s">
        <v>309</v>
      </c>
      <c r="CB86">
        <v>0</v>
      </c>
      <c r="CC86">
        <v>16</v>
      </c>
      <c r="CD86">
        <v>0</v>
      </c>
    </row>
    <row r="87" spans="1:82">
      <c r="A87" s="1" t="str">
        <f t="shared" si="1"/>
        <v>酒田5-1</v>
      </c>
      <c r="B87">
        <v>2025</v>
      </c>
      <c r="C87">
        <v>6</v>
      </c>
      <c r="D87">
        <v>204</v>
      </c>
      <c r="E87" t="s">
        <v>309</v>
      </c>
      <c r="F87">
        <v>5</v>
      </c>
      <c r="G87">
        <v>1</v>
      </c>
      <c r="H87">
        <v>6</v>
      </c>
      <c r="I87">
        <v>204</v>
      </c>
      <c r="J87" t="s">
        <v>309</v>
      </c>
      <c r="K87">
        <v>5</v>
      </c>
      <c r="L87">
        <v>1</v>
      </c>
      <c r="M87">
        <v>1</v>
      </c>
      <c r="N87">
        <v>6705</v>
      </c>
      <c r="O87">
        <v>6933</v>
      </c>
      <c r="P87">
        <v>0</v>
      </c>
      <c r="Q87">
        <v>0</v>
      </c>
      <c r="R87">
        <v>0</v>
      </c>
      <c r="S87">
        <v>75</v>
      </c>
      <c r="T87">
        <v>2</v>
      </c>
      <c r="U87">
        <v>0</v>
      </c>
      <c r="W87" t="s">
        <v>874</v>
      </c>
      <c r="X87" t="s">
        <v>875</v>
      </c>
      <c r="Z87">
        <v>507</v>
      </c>
      <c r="AB87">
        <v>3</v>
      </c>
      <c r="AC87">
        <v>1</v>
      </c>
      <c r="AD87">
        <v>3</v>
      </c>
      <c r="AE87" t="s">
        <v>631</v>
      </c>
      <c r="AF87">
        <v>3</v>
      </c>
      <c r="AG87">
        <v>3</v>
      </c>
      <c r="AI87" t="s">
        <v>876</v>
      </c>
      <c r="AJ87">
        <v>8</v>
      </c>
      <c r="AL87">
        <v>12</v>
      </c>
      <c r="AM87">
        <v>1</v>
      </c>
      <c r="AN87">
        <v>31</v>
      </c>
      <c r="AO87">
        <v>7</v>
      </c>
      <c r="AP87">
        <v>1</v>
      </c>
      <c r="AQ87">
        <v>1</v>
      </c>
      <c r="AR87">
        <v>1</v>
      </c>
      <c r="AS87">
        <v>1</v>
      </c>
      <c r="AT87" t="s">
        <v>309</v>
      </c>
      <c r="AU87">
        <v>1400</v>
      </c>
      <c r="AW87">
        <v>1</v>
      </c>
      <c r="AX87">
        <v>5</v>
      </c>
      <c r="AY87">
        <v>80</v>
      </c>
      <c r="AZ87">
        <v>400</v>
      </c>
      <c r="BA87">
        <v>1</v>
      </c>
      <c r="BG87" t="s">
        <v>877</v>
      </c>
      <c r="BH87" t="s">
        <v>877</v>
      </c>
      <c r="BI87" t="s">
        <v>878</v>
      </c>
      <c r="BJ87" t="s">
        <v>879</v>
      </c>
      <c r="BK87">
        <v>0</v>
      </c>
      <c r="BL87" t="s">
        <v>752</v>
      </c>
      <c r="BM87" t="s">
        <v>309</v>
      </c>
      <c r="BN87">
        <v>6</v>
      </c>
      <c r="BO87">
        <v>1400</v>
      </c>
      <c r="BT87">
        <v>2</v>
      </c>
      <c r="BU87">
        <v>51</v>
      </c>
      <c r="BV87">
        <v>38.916609999999999</v>
      </c>
      <c r="BW87">
        <v>139.835947</v>
      </c>
      <c r="BY87">
        <v>6</v>
      </c>
      <c r="BZ87">
        <v>204</v>
      </c>
      <c r="CA87" t="s">
        <v>309</v>
      </c>
      <c r="CB87">
        <v>5</v>
      </c>
      <c r="CC87">
        <v>1</v>
      </c>
      <c r="CD87">
        <v>0</v>
      </c>
    </row>
    <row r="88" spans="1:82">
      <c r="A88" s="1" t="str">
        <f t="shared" si="1"/>
        <v>酒田5-2</v>
      </c>
      <c r="B88">
        <v>2025</v>
      </c>
      <c r="C88">
        <v>6</v>
      </c>
      <c r="D88">
        <v>204</v>
      </c>
      <c r="E88" t="s">
        <v>309</v>
      </c>
      <c r="F88">
        <v>5</v>
      </c>
      <c r="G88">
        <v>2</v>
      </c>
      <c r="H88">
        <v>6</v>
      </c>
      <c r="I88">
        <v>204</v>
      </c>
      <c r="J88" t="s">
        <v>309</v>
      </c>
      <c r="K88">
        <v>5</v>
      </c>
      <c r="L88">
        <v>2</v>
      </c>
      <c r="M88">
        <v>1</v>
      </c>
      <c r="N88">
        <v>7936</v>
      </c>
      <c r="O88">
        <v>8982</v>
      </c>
      <c r="P88">
        <v>0</v>
      </c>
      <c r="Q88">
        <v>0</v>
      </c>
      <c r="R88">
        <v>0</v>
      </c>
      <c r="S88">
        <v>77</v>
      </c>
      <c r="T88">
        <v>2</v>
      </c>
      <c r="U88">
        <v>0</v>
      </c>
      <c r="W88" t="s">
        <v>880</v>
      </c>
      <c r="Z88">
        <v>742</v>
      </c>
      <c r="AB88">
        <v>3</v>
      </c>
      <c r="AC88">
        <v>1</v>
      </c>
      <c r="AD88">
        <v>1.5</v>
      </c>
      <c r="AE88" t="s">
        <v>642</v>
      </c>
      <c r="AF88">
        <v>3</v>
      </c>
      <c r="AG88">
        <v>1</v>
      </c>
      <c r="AI88" t="s">
        <v>881</v>
      </c>
      <c r="AJ88">
        <v>1</v>
      </c>
      <c r="AL88">
        <v>27</v>
      </c>
      <c r="AM88">
        <v>1</v>
      </c>
      <c r="AN88">
        <v>10</v>
      </c>
      <c r="AP88">
        <v>5</v>
      </c>
      <c r="AQ88">
        <v>1</v>
      </c>
      <c r="AR88">
        <v>1</v>
      </c>
      <c r="AS88">
        <v>1</v>
      </c>
      <c r="AT88" t="s">
        <v>309</v>
      </c>
      <c r="AU88">
        <v>1400</v>
      </c>
      <c r="AW88">
        <v>1</v>
      </c>
      <c r="AX88">
        <v>17</v>
      </c>
      <c r="AY88">
        <v>60</v>
      </c>
      <c r="AZ88">
        <v>200</v>
      </c>
      <c r="BG88" t="s">
        <v>882</v>
      </c>
      <c r="BI88" t="s">
        <v>883</v>
      </c>
      <c r="BK88">
        <v>0</v>
      </c>
      <c r="BL88" t="s">
        <v>752</v>
      </c>
      <c r="BM88" t="s">
        <v>309</v>
      </c>
      <c r="BN88">
        <v>1</v>
      </c>
      <c r="BO88">
        <v>1400</v>
      </c>
      <c r="BT88">
        <v>1</v>
      </c>
      <c r="BU88">
        <v>7</v>
      </c>
      <c r="BV88">
        <v>38.923504000000001</v>
      </c>
      <c r="BW88">
        <v>139.85826399999999</v>
      </c>
      <c r="BY88">
        <v>6</v>
      </c>
      <c r="BZ88">
        <v>204</v>
      </c>
      <c r="CA88" t="s">
        <v>309</v>
      </c>
      <c r="CB88">
        <v>5</v>
      </c>
      <c r="CC88">
        <v>2</v>
      </c>
      <c r="CD88">
        <v>0</v>
      </c>
    </row>
    <row r="89" spans="1:82">
      <c r="A89" s="1" t="str">
        <f t="shared" si="1"/>
        <v>酒田5-3</v>
      </c>
      <c r="B89">
        <v>2025</v>
      </c>
      <c r="C89">
        <v>6</v>
      </c>
      <c r="D89">
        <v>204</v>
      </c>
      <c r="E89" t="s">
        <v>309</v>
      </c>
      <c r="F89">
        <v>5</v>
      </c>
      <c r="G89">
        <v>3</v>
      </c>
      <c r="H89">
        <v>6</v>
      </c>
      <c r="I89">
        <v>204</v>
      </c>
      <c r="J89" t="s">
        <v>309</v>
      </c>
      <c r="K89">
        <v>5</v>
      </c>
      <c r="L89">
        <v>3</v>
      </c>
      <c r="M89">
        <v>1</v>
      </c>
      <c r="N89">
        <v>9953</v>
      </c>
      <c r="O89">
        <v>10357</v>
      </c>
      <c r="P89">
        <v>0</v>
      </c>
      <c r="Q89">
        <v>0</v>
      </c>
      <c r="R89">
        <v>0</v>
      </c>
      <c r="S89">
        <v>77</v>
      </c>
      <c r="T89">
        <v>1</v>
      </c>
      <c r="U89">
        <v>0</v>
      </c>
      <c r="W89" t="s">
        <v>884</v>
      </c>
      <c r="Z89">
        <v>689</v>
      </c>
      <c r="AB89">
        <v>3</v>
      </c>
      <c r="AC89">
        <v>1</v>
      </c>
      <c r="AD89">
        <v>2</v>
      </c>
      <c r="AE89" t="s">
        <v>642</v>
      </c>
      <c r="AF89">
        <v>3</v>
      </c>
      <c r="AG89">
        <v>2</v>
      </c>
      <c r="AI89" t="s">
        <v>885</v>
      </c>
      <c r="AJ89">
        <v>8</v>
      </c>
      <c r="AL89">
        <v>25</v>
      </c>
      <c r="AM89">
        <v>1</v>
      </c>
      <c r="AN89">
        <v>24</v>
      </c>
      <c r="AP89">
        <v>5</v>
      </c>
      <c r="AQ89">
        <v>1</v>
      </c>
      <c r="AR89">
        <v>1</v>
      </c>
      <c r="AS89">
        <v>1</v>
      </c>
      <c r="AT89" t="s">
        <v>309</v>
      </c>
      <c r="AU89">
        <v>1900</v>
      </c>
      <c r="AW89">
        <v>1</v>
      </c>
      <c r="AX89">
        <v>4</v>
      </c>
      <c r="AY89">
        <v>80</v>
      </c>
      <c r="AZ89">
        <v>200</v>
      </c>
      <c r="BG89" t="s">
        <v>886</v>
      </c>
      <c r="BH89" t="s">
        <v>887</v>
      </c>
      <c r="BK89">
        <v>0</v>
      </c>
      <c r="BL89" t="s">
        <v>752</v>
      </c>
      <c r="BM89" t="s">
        <v>309</v>
      </c>
      <c r="BN89">
        <v>5</v>
      </c>
      <c r="BO89">
        <v>1900</v>
      </c>
      <c r="BT89">
        <v>1</v>
      </c>
      <c r="BU89">
        <v>13</v>
      </c>
      <c r="BV89">
        <v>38.908904</v>
      </c>
      <c r="BW89">
        <v>139.85373200000001</v>
      </c>
      <c r="BY89">
        <v>6</v>
      </c>
      <c r="BZ89">
        <v>204</v>
      </c>
      <c r="CA89" t="s">
        <v>309</v>
      </c>
      <c r="CB89">
        <v>5</v>
      </c>
      <c r="CC89">
        <v>3</v>
      </c>
      <c r="CD89">
        <v>0</v>
      </c>
    </row>
    <row r="90" spans="1:82">
      <c r="A90" s="1" t="str">
        <f t="shared" si="1"/>
        <v>酒田9-1</v>
      </c>
      <c r="B90">
        <v>2025</v>
      </c>
      <c r="C90">
        <v>6</v>
      </c>
      <c r="D90">
        <v>204</v>
      </c>
      <c r="E90" t="s">
        <v>309</v>
      </c>
      <c r="F90">
        <v>9</v>
      </c>
      <c r="G90">
        <v>1</v>
      </c>
      <c r="H90">
        <v>6</v>
      </c>
      <c r="I90">
        <v>204</v>
      </c>
      <c r="J90" t="s">
        <v>309</v>
      </c>
      <c r="K90">
        <v>9</v>
      </c>
      <c r="L90">
        <v>1</v>
      </c>
      <c r="M90">
        <v>1</v>
      </c>
      <c r="N90">
        <v>6705</v>
      </c>
      <c r="O90">
        <v>9421</v>
      </c>
      <c r="P90">
        <v>0</v>
      </c>
      <c r="Q90">
        <v>0</v>
      </c>
      <c r="R90">
        <v>0</v>
      </c>
      <c r="S90">
        <v>81</v>
      </c>
      <c r="T90">
        <v>0</v>
      </c>
      <c r="U90">
        <v>0</v>
      </c>
      <c r="W90" t="s">
        <v>888</v>
      </c>
      <c r="Z90">
        <v>3305</v>
      </c>
      <c r="AB90">
        <v>3</v>
      </c>
      <c r="AC90">
        <v>1</v>
      </c>
      <c r="AD90">
        <v>2.5</v>
      </c>
      <c r="AE90" t="s">
        <v>694</v>
      </c>
      <c r="AI90" t="s">
        <v>889</v>
      </c>
      <c r="AJ90">
        <v>4</v>
      </c>
      <c r="AL90">
        <v>12</v>
      </c>
      <c r="AM90">
        <v>1</v>
      </c>
      <c r="AN90">
        <v>31</v>
      </c>
      <c r="AQ90">
        <v>1</v>
      </c>
      <c r="AR90">
        <v>0</v>
      </c>
      <c r="AS90">
        <v>0</v>
      </c>
      <c r="AT90" t="s">
        <v>890</v>
      </c>
      <c r="AU90">
        <v>50</v>
      </c>
      <c r="AW90">
        <v>1</v>
      </c>
      <c r="AX90">
        <v>7</v>
      </c>
      <c r="AY90">
        <v>60</v>
      </c>
      <c r="AZ90">
        <v>200</v>
      </c>
      <c r="BG90" t="s">
        <v>891</v>
      </c>
      <c r="BH90" t="s">
        <v>891</v>
      </c>
      <c r="BI90" t="s">
        <v>892</v>
      </c>
      <c r="BK90">
        <v>0</v>
      </c>
      <c r="BT90">
        <v>1</v>
      </c>
      <c r="BU90">
        <v>2</v>
      </c>
      <c r="BV90">
        <v>38.865020999999999</v>
      </c>
      <c r="BW90">
        <v>139.84418600000001</v>
      </c>
      <c r="BY90">
        <v>6</v>
      </c>
      <c r="BZ90">
        <v>204</v>
      </c>
      <c r="CA90" t="s">
        <v>309</v>
      </c>
      <c r="CB90">
        <v>9</v>
      </c>
      <c r="CC90">
        <v>1</v>
      </c>
      <c r="CD90">
        <v>0</v>
      </c>
    </row>
    <row r="91" spans="1:82">
      <c r="A91" s="1" t="str">
        <f t="shared" si="1"/>
        <v>酒田9-2</v>
      </c>
      <c r="B91">
        <v>2025</v>
      </c>
      <c r="C91">
        <v>6</v>
      </c>
      <c r="D91">
        <v>204</v>
      </c>
      <c r="E91" t="s">
        <v>309</v>
      </c>
      <c r="F91">
        <v>9</v>
      </c>
      <c r="G91">
        <v>2</v>
      </c>
      <c r="H91">
        <v>6</v>
      </c>
      <c r="I91">
        <v>204</v>
      </c>
      <c r="J91" t="s">
        <v>309</v>
      </c>
      <c r="K91">
        <v>9</v>
      </c>
      <c r="L91">
        <v>2</v>
      </c>
      <c r="M91">
        <v>1</v>
      </c>
      <c r="N91">
        <v>9448</v>
      </c>
      <c r="O91">
        <v>8982</v>
      </c>
      <c r="P91">
        <v>0</v>
      </c>
      <c r="Q91">
        <v>0</v>
      </c>
      <c r="R91">
        <v>0</v>
      </c>
      <c r="S91">
        <v>81</v>
      </c>
      <c r="T91">
        <v>0</v>
      </c>
      <c r="U91">
        <v>0</v>
      </c>
      <c r="W91" t="s">
        <v>893</v>
      </c>
      <c r="Z91">
        <v>2481</v>
      </c>
      <c r="AB91">
        <v>1</v>
      </c>
      <c r="AC91">
        <v>1</v>
      </c>
      <c r="AD91">
        <v>1</v>
      </c>
      <c r="AE91" t="s">
        <v>694</v>
      </c>
      <c r="AI91" t="s">
        <v>894</v>
      </c>
      <c r="AJ91">
        <v>6</v>
      </c>
      <c r="AL91">
        <v>11</v>
      </c>
      <c r="AM91">
        <v>1</v>
      </c>
      <c r="AN91">
        <v>31</v>
      </c>
      <c r="AQ91">
        <v>1</v>
      </c>
      <c r="AR91">
        <v>0</v>
      </c>
      <c r="AS91">
        <v>1</v>
      </c>
      <c r="AT91" t="s">
        <v>890</v>
      </c>
      <c r="AU91">
        <v>700</v>
      </c>
      <c r="AW91">
        <v>1</v>
      </c>
      <c r="AX91">
        <v>7</v>
      </c>
      <c r="AY91">
        <v>60</v>
      </c>
      <c r="AZ91">
        <v>200</v>
      </c>
      <c r="BG91" t="s">
        <v>895</v>
      </c>
      <c r="BH91" t="s">
        <v>895</v>
      </c>
      <c r="BI91" t="s">
        <v>895</v>
      </c>
      <c r="BK91">
        <v>0</v>
      </c>
      <c r="BL91" t="s">
        <v>752</v>
      </c>
      <c r="BM91" t="s">
        <v>309</v>
      </c>
      <c r="BN91">
        <v>2</v>
      </c>
      <c r="BO91">
        <v>3500</v>
      </c>
      <c r="BT91">
        <v>2</v>
      </c>
      <c r="BU91">
        <v>44</v>
      </c>
      <c r="BV91">
        <v>38.895333000000001</v>
      </c>
      <c r="BW91">
        <v>139.84343899999999</v>
      </c>
      <c r="BY91">
        <v>6</v>
      </c>
      <c r="BZ91">
        <v>204</v>
      </c>
      <c r="CA91" t="s">
        <v>309</v>
      </c>
      <c r="CB91">
        <v>9</v>
      </c>
      <c r="CC91">
        <v>2</v>
      </c>
      <c r="CD91">
        <v>0</v>
      </c>
    </row>
    <row r="92" spans="1:82">
      <c r="A92" s="1" t="str">
        <f t="shared" si="1"/>
        <v>酒田9-3</v>
      </c>
      <c r="B92">
        <v>2025</v>
      </c>
      <c r="C92">
        <v>6</v>
      </c>
      <c r="D92">
        <v>204</v>
      </c>
      <c r="E92" t="s">
        <v>309</v>
      </c>
      <c r="F92">
        <v>9</v>
      </c>
      <c r="G92">
        <v>3</v>
      </c>
      <c r="H92">
        <v>6</v>
      </c>
      <c r="I92">
        <v>204</v>
      </c>
      <c r="J92" t="s">
        <v>309</v>
      </c>
      <c r="K92">
        <v>9</v>
      </c>
      <c r="L92">
        <v>3</v>
      </c>
      <c r="M92">
        <v>1</v>
      </c>
      <c r="N92">
        <v>9505</v>
      </c>
      <c r="O92">
        <v>10357</v>
      </c>
      <c r="P92">
        <v>0</v>
      </c>
      <c r="Q92">
        <v>0</v>
      </c>
      <c r="R92">
        <v>0</v>
      </c>
      <c r="S92">
        <v>85</v>
      </c>
      <c r="T92">
        <v>0</v>
      </c>
      <c r="U92">
        <v>0</v>
      </c>
      <c r="W92" t="s">
        <v>896</v>
      </c>
      <c r="X92" t="s">
        <v>897</v>
      </c>
      <c r="Z92">
        <v>1435</v>
      </c>
      <c r="AB92">
        <v>3</v>
      </c>
      <c r="AC92">
        <v>1</v>
      </c>
      <c r="AD92">
        <v>2.5</v>
      </c>
      <c r="AE92" t="s">
        <v>898</v>
      </c>
      <c r="AF92">
        <v>3</v>
      </c>
      <c r="AG92">
        <v>2</v>
      </c>
      <c r="AI92" t="s">
        <v>2110</v>
      </c>
      <c r="AJ92">
        <v>8</v>
      </c>
      <c r="AL92">
        <v>16</v>
      </c>
      <c r="AM92">
        <v>1</v>
      </c>
      <c r="AN92">
        <v>0</v>
      </c>
      <c r="AQ92">
        <v>1</v>
      </c>
      <c r="AR92">
        <v>1</v>
      </c>
      <c r="AS92">
        <v>1</v>
      </c>
      <c r="AT92" t="s">
        <v>899</v>
      </c>
      <c r="AU92">
        <v>400</v>
      </c>
      <c r="AW92">
        <v>1</v>
      </c>
      <c r="AX92">
        <v>8</v>
      </c>
      <c r="AY92">
        <v>60</v>
      </c>
      <c r="AZ92">
        <v>200</v>
      </c>
      <c r="BA92">
        <v>2</v>
      </c>
      <c r="BG92" t="s">
        <v>900</v>
      </c>
      <c r="BH92" t="s">
        <v>900</v>
      </c>
      <c r="BI92" t="s">
        <v>900</v>
      </c>
      <c r="BK92">
        <v>0</v>
      </c>
      <c r="BL92" t="s">
        <v>752</v>
      </c>
      <c r="BM92" t="s">
        <v>309</v>
      </c>
      <c r="BN92">
        <v>6</v>
      </c>
      <c r="BO92">
        <v>2000</v>
      </c>
      <c r="BT92">
        <v>2</v>
      </c>
      <c r="BU92">
        <v>61</v>
      </c>
      <c r="BV92">
        <v>38.913879999999999</v>
      </c>
      <c r="BW92">
        <v>139.831109</v>
      </c>
      <c r="BY92">
        <v>6</v>
      </c>
      <c r="BZ92">
        <v>204</v>
      </c>
      <c r="CA92" t="s">
        <v>309</v>
      </c>
      <c r="CB92">
        <v>9</v>
      </c>
      <c r="CC92">
        <v>3</v>
      </c>
      <c r="CD92">
        <v>0</v>
      </c>
    </row>
    <row r="93" spans="1:82">
      <c r="A93" s="1" t="str">
        <f t="shared" si="1"/>
        <v>新庄-1</v>
      </c>
      <c r="B93">
        <v>2025</v>
      </c>
      <c r="C93">
        <v>6</v>
      </c>
      <c r="D93">
        <v>205</v>
      </c>
      <c r="E93" t="s">
        <v>327</v>
      </c>
      <c r="F93">
        <v>0</v>
      </c>
      <c r="G93">
        <v>1</v>
      </c>
      <c r="H93">
        <v>6</v>
      </c>
      <c r="I93">
        <v>205</v>
      </c>
      <c r="J93" t="s">
        <v>327</v>
      </c>
      <c r="K93">
        <v>0</v>
      </c>
      <c r="L93">
        <v>1</v>
      </c>
      <c r="M93">
        <v>1</v>
      </c>
      <c r="N93">
        <v>9421</v>
      </c>
      <c r="O93">
        <v>7936</v>
      </c>
      <c r="P93">
        <v>0</v>
      </c>
      <c r="Q93">
        <v>0</v>
      </c>
      <c r="R93">
        <v>0</v>
      </c>
      <c r="S93">
        <v>63</v>
      </c>
      <c r="T93">
        <v>1</v>
      </c>
      <c r="U93">
        <v>0</v>
      </c>
      <c r="W93" t="s">
        <v>901</v>
      </c>
      <c r="X93" t="s">
        <v>902</v>
      </c>
      <c r="Z93">
        <v>171</v>
      </c>
      <c r="AB93">
        <v>3</v>
      </c>
      <c r="AC93">
        <v>1</v>
      </c>
      <c r="AD93">
        <v>2</v>
      </c>
      <c r="AE93" t="s">
        <v>500</v>
      </c>
      <c r="AF93">
        <v>4</v>
      </c>
      <c r="AG93">
        <v>2</v>
      </c>
      <c r="AI93" t="s">
        <v>821</v>
      </c>
      <c r="AJ93">
        <v>7</v>
      </c>
      <c r="AL93">
        <v>4.5</v>
      </c>
      <c r="AM93">
        <v>1</v>
      </c>
      <c r="AN93">
        <v>31</v>
      </c>
      <c r="AQ93">
        <v>1</v>
      </c>
      <c r="AR93">
        <v>1</v>
      </c>
      <c r="AS93">
        <v>1</v>
      </c>
      <c r="AT93" t="s">
        <v>327</v>
      </c>
      <c r="AU93">
        <v>800</v>
      </c>
      <c r="AW93">
        <v>2</v>
      </c>
      <c r="AX93">
        <v>15</v>
      </c>
      <c r="AY93">
        <v>60</v>
      </c>
      <c r="AZ93">
        <v>200</v>
      </c>
      <c r="BG93" t="s">
        <v>903</v>
      </c>
      <c r="BH93" t="s">
        <v>903</v>
      </c>
      <c r="BK93">
        <v>1</v>
      </c>
      <c r="BL93" t="s">
        <v>509</v>
      </c>
      <c r="BM93" t="s">
        <v>327</v>
      </c>
      <c r="BN93">
        <v>3</v>
      </c>
      <c r="BO93">
        <v>800</v>
      </c>
      <c r="BT93">
        <v>2</v>
      </c>
      <c r="BU93">
        <v>48</v>
      </c>
      <c r="BV93">
        <v>38.761004</v>
      </c>
      <c r="BW93">
        <v>140.29904999999999</v>
      </c>
      <c r="BY93">
        <v>6</v>
      </c>
      <c r="BZ93">
        <v>205</v>
      </c>
      <c r="CA93" t="s">
        <v>327</v>
      </c>
      <c r="CB93">
        <v>0</v>
      </c>
      <c r="CC93">
        <v>1</v>
      </c>
      <c r="CD93">
        <v>0</v>
      </c>
    </row>
    <row r="94" spans="1:82">
      <c r="A94" s="1" t="str">
        <f t="shared" si="1"/>
        <v>新庄-2</v>
      </c>
      <c r="B94">
        <v>2025</v>
      </c>
      <c r="C94">
        <v>6</v>
      </c>
      <c r="D94">
        <v>205</v>
      </c>
      <c r="E94" t="s">
        <v>327</v>
      </c>
      <c r="F94">
        <v>0</v>
      </c>
      <c r="G94">
        <v>2</v>
      </c>
      <c r="H94">
        <v>6</v>
      </c>
      <c r="I94">
        <v>205</v>
      </c>
      <c r="J94" t="s">
        <v>327</v>
      </c>
      <c r="K94">
        <v>0</v>
      </c>
      <c r="L94">
        <v>2</v>
      </c>
      <c r="M94">
        <v>1</v>
      </c>
      <c r="N94">
        <v>9421</v>
      </c>
      <c r="O94">
        <v>7936</v>
      </c>
      <c r="P94">
        <v>0</v>
      </c>
      <c r="Q94">
        <v>0</v>
      </c>
      <c r="R94">
        <v>0</v>
      </c>
      <c r="S94">
        <v>63</v>
      </c>
      <c r="T94">
        <v>2</v>
      </c>
      <c r="U94">
        <v>0</v>
      </c>
      <c r="W94" t="s">
        <v>904</v>
      </c>
      <c r="X94" t="s">
        <v>905</v>
      </c>
      <c r="Z94">
        <v>175</v>
      </c>
      <c r="AB94">
        <v>3</v>
      </c>
      <c r="AC94">
        <v>1</v>
      </c>
      <c r="AD94">
        <v>1.2</v>
      </c>
      <c r="AE94" t="s">
        <v>500</v>
      </c>
      <c r="AF94">
        <v>4</v>
      </c>
      <c r="AG94">
        <v>3</v>
      </c>
      <c r="AI94" t="s">
        <v>821</v>
      </c>
      <c r="AJ94">
        <v>6</v>
      </c>
      <c r="AL94">
        <v>5.5</v>
      </c>
      <c r="AM94">
        <v>1</v>
      </c>
      <c r="AN94">
        <v>31</v>
      </c>
      <c r="AQ94">
        <v>1</v>
      </c>
      <c r="AR94">
        <v>0</v>
      </c>
      <c r="AS94">
        <v>1</v>
      </c>
      <c r="AT94" t="s">
        <v>327</v>
      </c>
      <c r="AU94">
        <v>1200</v>
      </c>
      <c r="AW94">
        <v>2</v>
      </c>
      <c r="AX94">
        <v>13</v>
      </c>
      <c r="AY94">
        <v>60</v>
      </c>
      <c r="AZ94">
        <v>200</v>
      </c>
      <c r="BG94" t="s">
        <v>906</v>
      </c>
      <c r="BH94" t="s">
        <v>906</v>
      </c>
      <c r="BK94">
        <v>1</v>
      </c>
      <c r="BL94" t="s">
        <v>509</v>
      </c>
      <c r="BM94" t="s">
        <v>327</v>
      </c>
      <c r="BN94">
        <v>6</v>
      </c>
      <c r="BO94">
        <v>1200</v>
      </c>
      <c r="BT94">
        <v>1</v>
      </c>
      <c r="BU94">
        <v>16</v>
      </c>
      <c r="BV94">
        <v>38.754812000000001</v>
      </c>
      <c r="BW94">
        <v>140.301301</v>
      </c>
      <c r="BY94">
        <v>6</v>
      </c>
      <c r="BZ94">
        <v>205</v>
      </c>
      <c r="CA94" t="s">
        <v>327</v>
      </c>
      <c r="CB94">
        <v>0</v>
      </c>
      <c r="CC94">
        <v>2</v>
      </c>
      <c r="CD94">
        <v>0</v>
      </c>
    </row>
    <row r="95" spans="1:82">
      <c r="A95" s="1" t="str">
        <f t="shared" si="1"/>
        <v>新庄-3</v>
      </c>
      <c r="B95">
        <v>2025</v>
      </c>
      <c r="C95">
        <v>6</v>
      </c>
      <c r="D95">
        <v>205</v>
      </c>
      <c r="E95" t="s">
        <v>327</v>
      </c>
      <c r="F95">
        <v>0</v>
      </c>
      <c r="G95">
        <v>3</v>
      </c>
      <c r="H95">
        <v>6</v>
      </c>
      <c r="I95">
        <v>205</v>
      </c>
      <c r="J95" t="s">
        <v>327</v>
      </c>
      <c r="K95">
        <v>0</v>
      </c>
      <c r="L95">
        <v>3</v>
      </c>
      <c r="M95">
        <v>1</v>
      </c>
      <c r="N95">
        <v>9421</v>
      </c>
      <c r="O95">
        <v>7936</v>
      </c>
      <c r="P95">
        <v>0</v>
      </c>
      <c r="Q95">
        <v>0</v>
      </c>
      <c r="R95">
        <v>0</v>
      </c>
      <c r="S95">
        <v>63</v>
      </c>
      <c r="T95">
        <v>2</v>
      </c>
      <c r="U95">
        <v>0</v>
      </c>
      <c r="W95" t="s">
        <v>907</v>
      </c>
      <c r="X95" t="s">
        <v>908</v>
      </c>
      <c r="Z95">
        <v>228</v>
      </c>
      <c r="AB95">
        <v>3</v>
      </c>
      <c r="AC95">
        <v>1</v>
      </c>
      <c r="AD95">
        <v>2</v>
      </c>
      <c r="AE95" t="s">
        <v>500</v>
      </c>
      <c r="AF95">
        <v>4</v>
      </c>
      <c r="AG95">
        <v>2</v>
      </c>
      <c r="AI95" t="s">
        <v>909</v>
      </c>
      <c r="AJ95">
        <v>5</v>
      </c>
      <c r="AL95">
        <v>8.5</v>
      </c>
      <c r="AM95">
        <v>1</v>
      </c>
      <c r="AN95">
        <v>31</v>
      </c>
      <c r="AQ95">
        <v>1</v>
      </c>
      <c r="AR95">
        <v>1</v>
      </c>
      <c r="AS95">
        <v>1</v>
      </c>
      <c r="AT95" t="s">
        <v>327</v>
      </c>
      <c r="AU95">
        <v>900</v>
      </c>
      <c r="AW95">
        <v>2</v>
      </c>
      <c r="AX95">
        <v>15</v>
      </c>
      <c r="AY95">
        <v>60</v>
      </c>
      <c r="AZ95">
        <v>200</v>
      </c>
      <c r="BG95" t="s">
        <v>910</v>
      </c>
      <c r="BH95" t="s">
        <v>910</v>
      </c>
      <c r="BK95">
        <v>1</v>
      </c>
      <c r="BL95" t="s">
        <v>509</v>
      </c>
      <c r="BM95" t="s">
        <v>327</v>
      </c>
      <c r="BN95">
        <v>3</v>
      </c>
      <c r="BO95">
        <v>900</v>
      </c>
      <c r="BT95">
        <v>2</v>
      </c>
      <c r="BU95">
        <v>43</v>
      </c>
      <c r="BV95">
        <v>38.764007999999997</v>
      </c>
      <c r="BW95">
        <v>140.29690299999999</v>
      </c>
      <c r="BY95">
        <v>6</v>
      </c>
      <c r="BZ95">
        <v>205</v>
      </c>
      <c r="CA95" t="s">
        <v>327</v>
      </c>
      <c r="CB95">
        <v>0</v>
      </c>
      <c r="CC95">
        <v>3</v>
      </c>
      <c r="CD95">
        <v>0</v>
      </c>
    </row>
    <row r="96" spans="1:82">
      <c r="A96" s="1" t="str">
        <f t="shared" si="1"/>
        <v>新庄5-1</v>
      </c>
      <c r="B96">
        <v>2025</v>
      </c>
      <c r="C96">
        <v>6</v>
      </c>
      <c r="D96">
        <v>205</v>
      </c>
      <c r="E96" t="s">
        <v>327</v>
      </c>
      <c r="F96">
        <v>5</v>
      </c>
      <c r="G96">
        <v>1</v>
      </c>
      <c r="H96">
        <v>6</v>
      </c>
      <c r="I96">
        <v>205</v>
      </c>
      <c r="J96" t="s">
        <v>327</v>
      </c>
      <c r="K96">
        <v>5</v>
      </c>
      <c r="L96">
        <v>1</v>
      </c>
      <c r="M96">
        <v>1</v>
      </c>
      <c r="N96">
        <v>9421</v>
      </c>
      <c r="O96">
        <v>7936</v>
      </c>
      <c r="P96">
        <v>0</v>
      </c>
      <c r="Q96">
        <v>0</v>
      </c>
      <c r="R96">
        <v>0</v>
      </c>
      <c r="S96">
        <v>77</v>
      </c>
      <c r="T96">
        <v>2</v>
      </c>
      <c r="U96">
        <v>0</v>
      </c>
      <c r="W96" t="s">
        <v>911</v>
      </c>
      <c r="Z96">
        <v>406</v>
      </c>
      <c r="AB96">
        <v>1</v>
      </c>
      <c r="AC96">
        <v>1</v>
      </c>
      <c r="AD96">
        <v>1</v>
      </c>
      <c r="AE96" t="s">
        <v>912</v>
      </c>
      <c r="AF96">
        <v>4</v>
      </c>
      <c r="AG96">
        <v>1</v>
      </c>
      <c r="AI96" t="s">
        <v>913</v>
      </c>
      <c r="AJ96">
        <v>6</v>
      </c>
      <c r="AL96">
        <v>18</v>
      </c>
      <c r="AM96">
        <v>1</v>
      </c>
      <c r="AN96">
        <v>24</v>
      </c>
      <c r="AQ96">
        <v>1</v>
      </c>
      <c r="AR96">
        <v>1</v>
      </c>
      <c r="AS96">
        <v>1</v>
      </c>
      <c r="AT96" t="s">
        <v>327</v>
      </c>
      <c r="AU96">
        <v>2000</v>
      </c>
      <c r="AW96">
        <v>2</v>
      </c>
      <c r="AX96">
        <v>15</v>
      </c>
      <c r="AY96">
        <v>60</v>
      </c>
      <c r="AZ96">
        <v>200</v>
      </c>
      <c r="BG96" t="s">
        <v>914</v>
      </c>
      <c r="BI96" t="s">
        <v>915</v>
      </c>
      <c r="BK96">
        <v>0</v>
      </c>
      <c r="BL96" t="s">
        <v>509</v>
      </c>
      <c r="BM96" t="s">
        <v>327</v>
      </c>
      <c r="BN96">
        <v>7</v>
      </c>
      <c r="BO96">
        <v>2000</v>
      </c>
      <c r="BT96">
        <v>1</v>
      </c>
      <c r="BU96">
        <v>19</v>
      </c>
      <c r="BV96">
        <v>38.773218700000001</v>
      </c>
      <c r="BW96">
        <v>140.294039</v>
      </c>
      <c r="BY96">
        <v>6</v>
      </c>
      <c r="BZ96">
        <v>205</v>
      </c>
      <c r="CA96" t="s">
        <v>327</v>
      </c>
      <c r="CB96">
        <v>5</v>
      </c>
      <c r="CC96">
        <v>1</v>
      </c>
      <c r="CD96">
        <v>0</v>
      </c>
    </row>
    <row r="97" spans="1:82">
      <c r="A97" s="1" t="str">
        <f t="shared" si="1"/>
        <v>新庄5-2</v>
      </c>
      <c r="B97">
        <v>2025</v>
      </c>
      <c r="C97">
        <v>6</v>
      </c>
      <c r="D97">
        <v>205</v>
      </c>
      <c r="E97" t="s">
        <v>327</v>
      </c>
      <c r="F97">
        <v>5</v>
      </c>
      <c r="G97">
        <v>2</v>
      </c>
      <c r="H97">
        <v>6</v>
      </c>
      <c r="I97">
        <v>205</v>
      </c>
      <c r="J97" t="s">
        <v>327</v>
      </c>
      <c r="K97">
        <v>5</v>
      </c>
      <c r="L97">
        <v>2</v>
      </c>
      <c r="M97">
        <v>1</v>
      </c>
      <c r="N97">
        <v>9421</v>
      </c>
      <c r="O97">
        <v>7936</v>
      </c>
      <c r="P97">
        <v>0</v>
      </c>
      <c r="Q97">
        <v>0</v>
      </c>
      <c r="R97">
        <v>0</v>
      </c>
      <c r="S97">
        <v>75</v>
      </c>
      <c r="T97">
        <v>1</v>
      </c>
      <c r="U97">
        <v>0</v>
      </c>
      <c r="W97" t="s">
        <v>916</v>
      </c>
      <c r="X97" t="s">
        <v>917</v>
      </c>
      <c r="Z97">
        <v>371</v>
      </c>
      <c r="AB97">
        <v>7</v>
      </c>
      <c r="AC97">
        <v>1</v>
      </c>
      <c r="AD97">
        <v>3</v>
      </c>
      <c r="AE97" t="s">
        <v>619</v>
      </c>
      <c r="AF97">
        <v>3</v>
      </c>
      <c r="AG97">
        <v>1</v>
      </c>
      <c r="AI97" t="s">
        <v>918</v>
      </c>
      <c r="AJ97">
        <v>2</v>
      </c>
      <c r="AL97">
        <v>16.5</v>
      </c>
      <c r="AM97">
        <v>1</v>
      </c>
      <c r="AN97">
        <v>24</v>
      </c>
      <c r="AQ97">
        <v>1</v>
      </c>
      <c r="AR97">
        <v>1</v>
      </c>
      <c r="AS97">
        <v>1</v>
      </c>
      <c r="AT97" t="s">
        <v>327</v>
      </c>
      <c r="AU97">
        <v>280</v>
      </c>
      <c r="AW97">
        <v>2</v>
      </c>
      <c r="AX97">
        <v>5</v>
      </c>
      <c r="AY97">
        <v>80</v>
      </c>
      <c r="AZ97">
        <v>400</v>
      </c>
      <c r="BA97">
        <v>2</v>
      </c>
      <c r="BG97" t="s">
        <v>919</v>
      </c>
      <c r="BI97" t="s">
        <v>920</v>
      </c>
      <c r="BK97">
        <v>0</v>
      </c>
      <c r="BL97" t="s">
        <v>509</v>
      </c>
      <c r="BM97" t="s">
        <v>327</v>
      </c>
      <c r="BN97">
        <v>3</v>
      </c>
      <c r="BO97">
        <v>280</v>
      </c>
      <c r="BT97">
        <v>2</v>
      </c>
      <c r="BU97">
        <v>59</v>
      </c>
      <c r="BV97">
        <v>38.763086999999999</v>
      </c>
      <c r="BW97">
        <v>140.30345299999999</v>
      </c>
      <c r="BY97">
        <v>6</v>
      </c>
      <c r="BZ97">
        <v>205</v>
      </c>
      <c r="CA97" t="s">
        <v>327</v>
      </c>
      <c r="CB97">
        <v>5</v>
      </c>
      <c r="CC97">
        <v>2</v>
      </c>
      <c r="CD97">
        <v>0</v>
      </c>
    </row>
    <row r="98" spans="1:82">
      <c r="A98" s="1" t="str">
        <f t="shared" si="1"/>
        <v>寒河江-1</v>
      </c>
      <c r="B98">
        <v>2025</v>
      </c>
      <c r="C98">
        <v>6</v>
      </c>
      <c r="D98">
        <v>206</v>
      </c>
      <c r="E98" t="s">
        <v>335</v>
      </c>
      <c r="F98">
        <v>0</v>
      </c>
      <c r="G98">
        <v>1</v>
      </c>
      <c r="H98">
        <v>6</v>
      </c>
      <c r="I98">
        <v>206</v>
      </c>
      <c r="J98" t="s">
        <v>335</v>
      </c>
      <c r="K98">
        <v>0</v>
      </c>
      <c r="L98">
        <v>1</v>
      </c>
      <c r="M98">
        <v>1</v>
      </c>
      <c r="N98">
        <v>7557</v>
      </c>
      <c r="O98">
        <v>6705</v>
      </c>
      <c r="P98">
        <v>0</v>
      </c>
      <c r="Q98">
        <v>0</v>
      </c>
      <c r="R98">
        <v>0</v>
      </c>
      <c r="S98">
        <v>64</v>
      </c>
      <c r="T98">
        <v>2</v>
      </c>
      <c r="U98">
        <v>0</v>
      </c>
      <c r="W98" t="s">
        <v>921</v>
      </c>
      <c r="X98" t="s">
        <v>922</v>
      </c>
      <c r="Z98">
        <v>227</v>
      </c>
      <c r="AB98">
        <v>3</v>
      </c>
      <c r="AC98">
        <v>1</v>
      </c>
      <c r="AD98">
        <v>2</v>
      </c>
      <c r="AE98" t="s">
        <v>500</v>
      </c>
      <c r="AF98">
        <v>4</v>
      </c>
      <c r="AG98">
        <v>2</v>
      </c>
      <c r="AI98" t="s">
        <v>923</v>
      </c>
      <c r="AJ98">
        <v>3</v>
      </c>
      <c r="AL98">
        <v>7</v>
      </c>
      <c r="AM98">
        <v>1</v>
      </c>
      <c r="AN98">
        <v>31</v>
      </c>
      <c r="AQ98">
        <v>1</v>
      </c>
      <c r="AR98">
        <v>1</v>
      </c>
      <c r="AS98">
        <v>1</v>
      </c>
      <c r="AT98" t="s">
        <v>335</v>
      </c>
      <c r="AU98">
        <v>1400</v>
      </c>
      <c r="AW98">
        <v>2</v>
      </c>
      <c r="AX98">
        <v>15</v>
      </c>
      <c r="AY98">
        <v>60</v>
      </c>
      <c r="AZ98">
        <v>200</v>
      </c>
      <c r="BG98" t="s">
        <v>924</v>
      </c>
      <c r="BH98" t="s">
        <v>924</v>
      </c>
      <c r="BK98">
        <v>1</v>
      </c>
      <c r="BM98" t="s">
        <v>335</v>
      </c>
      <c r="BO98">
        <v>1400</v>
      </c>
      <c r="BT98">
        <v>2</v>
      </c>
      <c r="BU98">
        <v>38</v>
      </c>
      <c r="BV98">
        <v>38.382753999999998</v>
      </c>
      <c r="BW98">
        <v>140.28080499999999</v>
      </c>
      <c r="BY98">
        <v>6</v>
      </c>
      <c r="BZ98">
        <v>206</v>
      </c>
      <c r="CA98" t="s">
        <v>335</v>
      </c>
      <c r="CB98">
        <v>0</v>
      </c>
      <c r="CC98">
        <v>1</v>
      </c>
      <c r="CD98">
        <v>0</v>
      </c>
    </row>
    <row r="99" spans="1:82">
      <c r="A99" s="1" t="str">
        <f t="shared" si="1"/>
        <v>寒河江-2</v>
      </c>
      <c r="B99">
        <v>2025</v>
      </c>
      <c r="C99">
        <v>6</v>
      </c>
      <c r="D99">
        <v>206</v>
      </c>
      <c r="E99" t="s">
        <v>335</v>
      </c>
      <c r="F99">
        <v>0</v>
      </c>
      <c r="G99">
        <v>2</v>
      </c>
      <c r="H99">
        <v>6</v>
      </c>
      <c r="I99">
        <v>206</v>
      </c>
      <c r="J99" t="s">
        <v>335</v>
      </c>
      <c r="K99">
        <v>0</v>
      </c>
      <c r="L99">
        <v>2</v>
      </c>
      <c r="M99">
        <v>1</v>
      </c>
      <c r="N99">
        <v>7557</v>
      </c>
      <c r="O99">
        <v>6705</v>
      </c>
      <c r="P99">
        <v>0</v>
      </c>
      <c r="Q99">
        <v>0</v>
      </c>
      <c r="R99">
        <v>0</v>
      </c>
      <c r="S99">
        <v>63</v>
      </c>
      <c r="T99">
        <v>2</v>
      </c>
      <c r="U99">
        <v>0</v>
      </c>
      <c r="W99" t="s">
        <v>925</v>
      </c>
      <c r="X99" t="s">
        <v>926</v>
      </c>
      <c r="Z99">
        <v>276</v>
      </c>
      <c r="AB99">
        <v>3</v>
      </c>
      <c r="AC99">
        <v>1</v>
      </c>
      <c r="AD99">
        <v>2.5</v>
      </c>
      <c r="AE99" t="s">
        <v>500</v>
      </c>
      <c r="AF99">
        <v>4</v>
      </c>
      <c r="AG99">
        <v>2</v>
      </c>
      <c r="AI99" t="s">
        <v>927</v>
      </c>
      <c r="AJ99">
        <v>4</v>
      </c>
      <c r="AL99">
        <v>6</v>
      </c>
      <c r="AM99">
        <v>1</v>
      </c>
      <c r="AN99">
        <v>31</v>
      </c>
      <c r="AQ99">
        <v>1</v>
      </c>
      <c r="AR99">
        <v>0</v>
      </c>
      <c r="AS99">
        <v>1</v>
      </c>
      <c r="AT99" t="s">
        <v>335</v>
      </c>
      <c r="AU99">
        <v>550</v>
      </c>
      <c r="AW99">
        <v>2</v>
      </c>
      <c r="AX99">
        <v>14</v>
      </c>
      <c r="AY99">
        <v>60</v>
      </c>
      <c r="AZ99">
        <v>200</v>
      </c>
      <c r="BG99" t="s">
        <v>928</v>
      </c>
      <c r="BH99" t="s">
        <v>928</v>
      </c>
      <c r="BK99">
        <v>1</v>
      </c>
      <c r="BM99" t="s">
        <v>335</v>
      </c>
      <c r="BO99">
        <v>550</v>
      </c>
      <c r="BT99">
        <v>9</v>
      </c>
      <c r="BV99">
        <v>38.369518999999997</v>
      </c>
      <c r="BW99">
        <v>140.27994899999999</v>
      </c>
      <c r="BY99">
        <v>6</v>
      </c>
      <c r="BZ99">
        <v>206</v>
      </c>
      <c r="CA99" t="s">
        <v>335</v>
      </c>
      <c r="CB99">
        <v>0</v>
      </c>
      <c r="CC99">
        <v>2</v>
      </c>
      <c r="CD99">
        <v>0</v>
      </c>
    </row>
    <row r="100" spans="1:82">
      <c r="A100" s="1" t="str">
        <f t="shared" si="1"/>
        <v>寒河江-3</v>
      </c>
      <c r="B100">
        <v>2025</v>
      </c>
      <c r="C100">
        <v>6</v>
      </c>
      <c r="D100">
        <v>206</v>
      </c>
      <c r="E100" t="s">
        <v>335</v>
      </c>
      <c r="F100">
        <v>0</v>
      </c>
      <c r="G100">
        <v>3</v>
      </c>
      <c r="H100">
        <v>6</v>
      </c>
      <c r="I100">
        <v>206</v>
      </c>
      <c r="J100" t="s">
        <v>335</v>
      </c>
      <c r="K100">
        <v>0</v>
      </c>
      <c r="L100">
        <v>3</v>
      </c>
      <c r="M100">
        <v>1</v>
      </c>
      <c r="N100">
        <v>7557</v>
      </c>
      <c r="O100">
        <v>6705</v>
      </c>
      <c r="P100">
        <v>0</v>
      </c>
      <c r="Q100">
        <v>0</v>
      </c>
      <c r="R100">
        <v>0</v>
      </c>
      <c r="S100">
        <v>63</v>
      </c>
      <c r="T100">
        <v>1</v>
      </c>
      <c r="U100">
        <v>0</v>
      </c>
      <c r="W100" t="s">
        <v>929</v>
      </c>
      <c r="Z100">
        <v>299</v>
      </c>
      <c r="AB100">
        <v>3</v>
      </c>
      <c r="AC100">
        <v>1.2</v>
      </c>
      <c r="AD100">
        <v>1</v>
      </c>
      <c r="AE100" t="s">
        <v>500</v>
      </c>
      <c r="AF100">
        <v>4</v>
      </c>
      <c r="AG100">
        <v>2</v>
      </c>
      <c r="AI100" t="s">
        <v>930</v>
      </c>
      <c r="AJ100">
        <v>3</v>
      </c>
      <c r="AL100">
        <v>6</v>
      </c>
      <c r="AM100">
        <v>1</v>
      </c>
      <c r="AN100">
        <v>31</v>
      </c>
      <c r="AQ100">
        <v>1</v>
      </c>
      <c r="AR100">
        <v>0</v>
      </c>
      <c r="AS100">
        <v>1</v>
      </c>
      <c r="AT100" t="s">
        <v>335</v>
      </c>
      <c r="AU100">
        <v>1300</v>
      </c>
      <c r="AW100">
        <v>2</v>
      </c>
      <c r="AX100">
        <v>11</v>
      </c>
      <c r="AY100">
        <v>50</v>
      </c>
      <c r="AZ100">
        <v>60</v>
      </c>
      <c r="BG100" t="s">
        <v>931</v>
      </c>
      <c r="BH100" t="s">
        <v>931</v>
      </c>
      <c r="BK100">
        <v>1</v>
      </c>
      <c r="BM100" t="s">
        <v>335</v>
      </c>
      <c r="BO100">
        <v>1300</v>
      </c>
      <c r="BT100">
        <v>0</v>
      </c>
      <c r="BV100">
        <v>38.36891</v>
      </c>
      <c r="BW100">
        <v>140.26488499999999</v>
      </c>
      <c r="BY100">
        <v>6</v>
      </c>
      <c r="BZ100">
        <v>206</v>
      </c>
      <c r="CA100" t="s">
        <v>335</v>
      </c>
      <c r="CB100">
        <v>0</v>
      </c>
      <c r="CC100">
        <v>3</v>
      </c>
      <c r="CD100">
        <v>0</v>
      </c>
    </row>
    <row r="101" spans="1:82">
      <c r="A101" s="1" t="str">
        <f t="shared" si="1"/>
        <v>寒河江5-1</v>
      </c>
      <c r="B101">
        <v>2025</v>
      </c>
      <c r="C101">
        <v>6</v>
      </c>
      <c r="D101">
        <v>206</v>
      </c>
      <c r="E101" t="s">
        <v>335</v>
      </c>
      <c r="F101">
        <v>5</v>
      </c>
      <c r="G101">
        <v>1</v>
      </c>
      <c r="H101">
        <v>6</v>
      </c>
      <c r="I101">
        <v>206</v>
      </c>
      <c r="J101" t="s">
        <v>335</v>
      </c>
      <c r="K101">
        <v>5</v>
      </c>
      <c r="L101">
        <v>1</v>
      </c>
      <c r="M101">
        <v>1</v>
      </c>
      <c r="N101">
        <v>7557</v>
      </c>
      <c r="O101">
        <v>6705</v>
      </c>
      <c r="P101">
        <v>0</v>
      </c>
      <c r="Q101">
        <v>0</v>
      </c>
      <c r="R101">
        <v>0</v>
      </c>
      <c r="S101">
        <v>75</v>
      </c>
      <c r="T101">
        <v>2</v>
      </c>
      <c r="U101">
        <v>0</v>
      </c>
      <c r="W101" t="s">
        <v>932</v>
      </c>
      <c r="X101" t="s">
        <v>933</v>
      </c>
      <c r="Z101">
        <v>322</v>
      </c>
      <c r="AB101">
        <v>3</v>
      </c>
      <c r="AC101">
        <v>1.2</v>
      </c>
      <c r="AD101">
        <v>1</v>
      </c>
      <c r="AE101" t="s">
        <v>631</v>
      </c>
      <c r="AF101">
        <v>2</v>
      </c>
      <c r="AG101">
        <v>4</v>
      </c>
      <c r="AI101" t="s">
        <v>934</v>
      </c>
      <c r="AJ101">
        <v>3</v>
      </c>
      <c r="AL101">
        <v>18</v>
      </c>
      <c r="AM101">
        <v>1</v>
      </c>
      <c r="AN101">
        <v>24</v>
      </c>
      <c r="AQ101">
        <v>1</v>
      </c>
      <c r="AR101">
        <v>1</v>
      </c>
      <c r="AS101">
        <v>1</v>
      </c>
      <c r="AT101" t="s">
        <v>335</v>
      </c>
      <c r="AU101">
        <v>350</v>
      </c>
      <c r="AW101">
        <v>2</v>
      </c>
      <c r="AX101">
        <v>5</v>
      </c>
      <c r="AY101">
        <v>80</v>
      </c>
      <c r="AZ101">
        <v>400</v>
      </c>
      <c r="BG101" t="s">
        <v>935</v>
      </c>
      <c r="BI101" t="s">
        <v>936</v>
      </c>
      <c r="BK101">
        <v>0</v>
      </c>
      <c r="BL101" t="s">
        <v>937</v>
      </c>
      <c r="BM101" t="s">
        <v>335</v>
      </c>
      <c r="BN101">
        <v>4</v>
      </c>
      <c r="BO101">
        <v>350</v>
      </c>
      <c r="BT101">
        <v>1</v>
      </c>
      <c r="BU101">
        <v>14</v>
      </c>
      <c r="BV101">
        <v>38.374581999999997</v>
      </c>
      <c r="BW101">
        <v>140.275927</v>
      </c>
      <c r="BY101">
        <v>6</v>
      </c>
      <c r="BZ101">
        <v>206</v>
      </c>
      <c r="CA101" t="s">
        <v>335</v>
      </c>
      <c r="CB101">
        <v>5</v>
      </c>
      <c r="CC101">
        <v>1</v>
      </c>
      <c r="CD101">
        <v>0</v>
      </c>
    </row>
    <row r="102" spans="1:82">
      <c r="A102" s="1" t="str">
        <f t="shared" si="1"/>
        <v>寒河江5-2</v>
      </c>
      <c r="B102">
        <v>2025</v>
      </c>
      <c r="C102">
        <v>6</v>
      </c>
      <c r="D102">
        <v>206</v>
      </c>
      <c r="E102" t="s">
        <v>335</v>
      </c>
      <c r="F102">
        <v>5</v>
      </c>
      <c r="G102">
        <v>2</v>
      </c>
      <c r="H102">
        <v>6</v>
      </c>
      <c r="I102">
        <v>206</v>
      </c>
      <c r="J102" t="s">
        <v>335</v>
      </c>
      <c r="K102">
        <v>5</v>
      </c>
      <c r="L102">
        <v>2</v>
      </c>
      <c r="M102">
        <v>1</v>
      </c>
      <c r="N102">
        <v>7557</v>
      </c>
      <c r="O102">
        <v>6705</v>
      </c>
      <c r="P102">
        <v>0</v>
      </c>
      <c r="Q102">
        <v>0</v>
      </c>
      <c r="R102">
        <v>0</v>
      </c>
      <c r="S102">
        <v>76</v>
      </c>
      <c r="T102">
        <v>2</v>
      </c>
      <c r="U102">
        <v>0</v>
      </c>
      <c r="W102" t="s">
        <v>938</v>
      </c>
      <c r="X102" t="s">
        <v>939</v>
      </c>
      <c r="Z102">
        <v>254</v>
      </c>
      <c r="AB102">
        <v>3</v>
      </c>
      <c r="AC102">
        <v>1</v>
      </c>
      <c r="AD102">
        <v>1.5</v>
      </c>
      <c r="AE102" t="s">
        <v>642</v>
      </c>
      <c r="AF102">
        <v>3</v>
      </c>
      <c r="AG102">
        <v>1</v>
      </c>
      <c r="AI102" t="s">
        <v>940</v>
      </c>
      <c r="AJ102">
        <v>2</v>
      </c>
      <c r="AL102">
        <v>16</v>
      </c>
      <c r="AM102">
        <v>1</v>
      </c>
      <c r="AN102">
        <v>24</v>
      </c>
      <c r="AQ102">
        <v>1</v>
      </c>
      <c r="AR102">
        <v>0</v>
      </c>
      <c r="AS102">
        <v>1</v>
      </c>
      <c r="AT102" t="s">
        <v>335</v>
      </c>
      <c r="AU102">
        <v>850</v>
      </c>
      <c r="AW102">
        <v>2</v>
      </c>
      <c r="AX102">
        <v>4</v>
      </c>
      <c r="AY102">
        <v>80</v>
      </c>
      <c r="AZ102">
        <v>200</v>
      </c>
      <c r="BG102" t="s">
        <v>941</v>
      </c>
      <c r="BI102" t="s">
        <v>942</v>
      </c>
      <c r="BK102">
        <v>0</v>
      </c>
      <c r="BM102" t="s">
        <v>335</v>
      </c>
      <c r="BO102">
        <v>850</v>
      </c>
      <c r="BT102">
        <v>2</v>
      </c>
      <c r="BU102">
        <v>61</v>
      </c>
      <c r="BV102">
        <v>38.374600000000001</v>
      </c>
      <c r="BW102">
        <v>140.282038</v>
      </c>
      <c r="BY102">
        <v>6</v>
      </c>
      <c r="BZ102">
        <v>206</v>
      </c>
      <c r="CA102" t="s">
        <v>335</v>
      </c>
      <c r="CB102">
        <v>5</v>
      </c>
      <c r="CC102">
        <v>2</v>
      </c>
      <c r="CD102">
        <v>0</v>
      </c>
    </row>
    <row r="103" spans="1:82">
      <c r="A103" s="1" t="str">
        <f t="shared" si="1"/>
        <v>上山-2</v>
      </c>
      <c r="B103">
        <v>2025</v>
      </c>
      <c r="C103">
        <v>6</v>
      </c>
      <c r="D103">
        <v>207</v>
      </c>
      <c r="E103" t="s">
        <v>280</v>
      </c>
      <c r="F103">
        <v>0</v>
      </c>
      <c r="G103">
        <v>2</v>
      </c>
      <c r="H103">
        <v>6</v>
      </c>
      <c r="I103">
        <v>207</v>
      </c>
      <c r="J103" t="s">
        <v>280</v>
      </c>
      <c r="K103">
        <v>0</v>
      </c>
      <c r="L103">
        <v>2</v>
      </c>
      <c r="M103">
        <v>1</v>
      </c>
      <c r="N103">
        <v>6933</v>
      </c>
      <c r="O103">
        <v>5885</v>
      </c>
      <c r="P103">
        <v>0</v>
      </c>
      <c r="Q103">
        <v>0</v>
      </c>
      <c r="R103">
        <v>0</v>
      </c>
      <c r="S103">
        <v>63</v>
      </c>
      <c r="T103">
        <v>2</v>
      </c>
      <c r="U103">
        <v>0</v>
      </c>
      <c r="W103" t="s">
        <v>944</v>
      </c>
      <c r="X103" t="s">
        <v>945</v>
      </c>
      <c r="Z103">
        <v>273</v>
      </c>
      <c r="AB103">
        <v>3</v>
      </c>
      <c r="AC103">
        <v>1</v>
      </c>
      <c r="AD103">
        <v>1.5</v>
      </c>
      <c r="AE103" t="s">
        <v>500</v>
      </c>
      <c r="AF103">
        <v>4</v>
      </c>
      <c r="AG103">
        <v>2</v>
      </c>
      <c r="AI103" t="s">
        <v>946</v>
      </c>
      <c r="AJ103">
        <v>1</v>
      </c>
      <c r="AL103">
        <v>6</v>
      </c>
      <c r="AM103">
        <v>1</v>
      </c>
      <c r="AN103">
        <v>31</v>
      </c>
      <c r="AQ103">
        <v>1</v>
      </c>
      <c r="AR103">
        <v>1</v>
      </c>
      <c r="AS103">
        <v>1</v>
      </c>
      <c r="AT103" t="s">
        <v>947</v>
      </c>
      <c r="AU103">
        <v>1800</v>
      </c>
      <c r="AW103">
        <v>1</v>
      </c>
      <c r="AX103">
        <v>11</v>
      </c>
      <c r="AY103">
        <v>50</v>
      </c>
      <c r="AZ103">
        <v>80</v>
      </c>
      <c r="BG103" t="s">
        <v>948</v>
      </c>
      <c r="BH103" t="s">
        <v>949</v>
      </c>
      <c r="BK103">
        <v>1</v>
      </c>
      <c r="BM103" t="s">
        <v>947</v>
      </c>
      <c r="BO103">
        <v>1800</v>
      </c>
      <c r="BT103">
        <v>2</v>
      </c>
      <c r="BU103">
        <v>60</v>
      </c>
      <c r="BV103">
        <v>38.166995999999997</v>
      </c>
      <c r="BW103">
        <v>140.28164100000001</v>
      </c>
      <c r="BY103">
        <v>6</v>
      </c>
      <c r="BZ103">
        <v>207</v>
      </c>
      <c r="CA103" t="s">
        <v>280</v>
      </c>
      <c r="CB103">
        <v>0</v>
      </c>
      <c r="CC103">
        <v>2</v>
      </c>
      <c r="CD103">
        <v>0</v>
      </c>
    </row>
    <row r="104" spans="1:82">
      <c r="A104" s="1" t="str">
        <f t="shared" si="1"/>
        <v>上山-3</v>
      </c>
      <c r="B104">
        <v>2025</v>
      </c>
      <c r="C104">
        <v>6</v>
      </c>
      <c r="D104">
        <v>207</v>
      </c>
      <c r="E104" t="s">
        <v>280</v>
      </c>
      <c r="F104">
        <v>0</v>
      </c>
      <c r="G104">
        <v>3</v>
      </c>
      <c r="H104">
        <v>6</v>
      </c>
      <c r="I104">
        <v>207</v>
      </c>
      <c r="J104" t="s">
        <v>280</v>
      </c>
      <c r="K104">
        <v>0</v>
      </c>
      <c r="L104">
        <v>3</v>
      </c>
      <c r="M104">
        <v>1</v>
      </c>
      <c r="N104">
        <v>6705</v>
      </c>
      <c r="O104">
        <v>9953</v>
      </c>
      <c r="P104">
        <v>0</v>
      </c>
      <c r="Q104">
        <v>0</v>
      </c>
      <c r="R104">
        <v>0</v>
      </c>
      <c r="S104">
        <v>63</v>
      </c>
      <c r="T104">
        <v>1</v>
      </c>
      <c r="U104">
        <v>0</v>
      </c>
      <c r="W104" t="s">
        <v>950</v>
      </c>
      <c r="X104" t="s">
        <v>951</v>
      </c>
      <c r="Z104">
        <v>231</v>
      </c>
      <c r="AB104">
        <v>3</v>
      </c>
      <c r="AC104">
        <v>1</v>
      </c>
      <c r="AD104">
        <v>1.5</v>
      </c>
      <c r="AE104" t="s">
        <v>500</v>
      </c>
      <c r="AF104">
        <v>4</v>
      </c>
      <c r="AG104">
        <v>1</v>
      </c>
      <c r="AI104" t="s">
        <v>533</v>
      </c>
      <c r="AJ104">
        <v>4</v>
      </c>
      <c r="AL104">
        <v>4</v>
      </c>
      <c r="AM104">
        <v>1</v>
      </c>
      <c r="AN104">
        <v>31</v>
      </c>
      <c r="AQ104">
        <v>1</v>
      </c>
      <c r="AR104">
        <v>0</v>
      </c>
      <c r="AS104">
        <v>1</v>
      </c>
      <c r="AT104" t="s">
        <v>943</v>
      </c>
      <c r="AU104">
        <v>210</v>
      </c>
      <c r="AW104">
        <v>1</v>
      </c>
      <c r="AX104">
        <v>16</v>
      </c>
      <c r="AY104">
        <v>60</v>
      </c>
      <c r="AZ104">
        <v>200</v>
      </c>
      <c r="BG104" t="s">
        <v>952</v>
      </c>
      <c r="BH104" t="s">
        <v>952</v>
      </c>
      <c r="BK104">
        <v>1</v>
      </c>
      <c r="BL104" t="s">
        <v>509</v>
      </c>
      <c r="BM104" t="s">
        <v>943</v>
      </c>
      <c r="BN104">
        <v>1</v>
      </c>
      <c r="BO104">
        <v>210</v>
      </c>
      <c r="BT104">
        <v>2</v>
      </c>
      <c r="BU104">
        <v>50</v>
      </c>
      <c r="BV104">
        <v>38.152340000000002</v>
      </c>
      <c r="BW104">
        <v>140.280124</v>
      </c>
      <c r="BY104">
        <v>6</v>
      </c>
      <c r="BZ104">
        <v>207</v>
      </c>
      <c r="CA104" t="s">
        <v>280</v>
      </c>
      <c r="CB104">
        <v>0</v>
      </c>
      <c r="CC104">
        <v>3</v>
      </c>
      <c r="CD104">
        <v>0</v>
      </c>
    </row>
    <row r="105" spans="1:82">
      <c r="A105" s="1" t="str">
        <f t="shared" si="1"/>
        <v>上山-4</v>
      </c>
      <c r="B105">
        <v>2025</v>
      </c>
      <c r="C105">
        <v>6</v>
      </c>
      <c r="D105">
        <v>207</v>
      </c>
      <c r="E105" t="s">
        <v>280</v>
      </c>
      <c r="F105">
        <v>0</v>
      </c>
      <c r="G105">
        <v>4</v>
      </c>
      <c r="H105">
        <v>6</v>
      </c>
      <c r="I105">
        <v>207</v>
      </c>
      <c r="J105" t="s">
        <v>280</v>
      </c>
      <c r="K105">
        <v>0</v>
      </c>
      <c r="L105">
        <v>4</v>
      </c>
      <c r="M105">
        <v>1</v>
      </c>
      <c r="N105">
        <v>6933</v>
      </c>
      <c r="O105">
        <v>9953</v>
      </c>
      <c r="P105">
        <v>0</v>
      </c>
      <c r="Q105">
        <v>0</v>
      </c>
      <c r="R105">
        <v>0</v>
      </c>
      <c r="S105">
        <v>63</v>
      </c>
      <c r="T105">
        <v>2</v>
      </c>
      <c r="U105">
        <v>0</v>
      </c>
      <c r="W105" t="s">
        <v>953</v>
      </c>
      <c r="X105" t="s">
        <v>954</v>
      </c>
      <c r="Z105">
        <v>256</v>
      </c>
      <c r="AB105">
        <v>1</v>
      </c>
      <c r="AC105">
        <v>1</v>
      </c>
      <c r="AD105">
        <v>1</v>
      </c>
      <c r="AE105" t="s">
        <v>500</v>
      </c>
      <c r="AF105">
        <v>4</v>
      </c>
      <c r="AG105">
        <v>2</v>
      </c>
      <c r="AI105" t="s">
        <v>955</v>
      </c>
      <c r="AJ105">
        <v>4</v>
      </c>
      <c r="AL105">
        <v>6</v>
      </c>
      <c r="AM105">
        <v>1</v>
      </c>
      <c r="AN105">
        <v>31</v>
      </c>
      <c r="AQ105">
        <v>1</v>
      </c>
      <c r="AR105">
        <v>1</v>
      </c>
      <c r="AS105">
        <v>1</v>
      </c>
      <c r="AT105" t="s">
        <v>943</v>
      </c>
      <c r="AU105">
        <v>1500</v>
      </c>
      <c r="AW105">
        <v>1</v>
      </c>
      <c r="AX105">
        <v>15</v>
      </c>
      <c r="AY105">
        <v>60</v>
      </c>
      <c r="AZ105">
        <v>200</v>
      </c>
      <c r="BG105" t="s">
        <v>956</v>
      </c>
      <c r="BH105" t="s">
        <v>956</v>
      </c>
      <c r="BK105">
        <v>1</v>
      </c>
      <c r="BM105" t="s">
        <v>943</v>
      </c>
      <c r="BO105">
        <v>1500</v>
      </c>
      <c r="BT105">
        <v>1</v>
      </c>
      <c r="BU105">
        <v>6</v>
      </c>
      <c r="BV105">
        <v>38.141714</v>
      </c>
      <c r="BW105">
        <v>140.282645</v>
      </c>
      <c r="BY105">
        <v>6</v>
      </c>
      <c r="BZ105">
        <v>207</v>
      </c>
      <c r="CA105" t="s">
        <v>280</v>
      </c>
      <c r="CB105">
        <v>0</v>
      </c>
      <c r="CC105">
        <v>4</v>
      </c>
      <c r="CD105">
        <v>0</v>
      </c>
    </row>
    <row r="106" spans="1:82">
      <c r="A106" s="1" t="str">
        <f t="shared" si="1"/>
        <v>上山-5</v>
      </c>
      <c r="B106">
        <v>2025</v>
      </c>
      <c r="C106">
        <v>6</v>
      </c>
      <c r="D106">
        <v>207</v>
      </c>
      <c r="E106" t="s">
        <v>280</v>
      </c>
      <c r="F106">
        <v>0</v>
      </c>
      <c r="G106">
        <v>5</v>
      </c>
      <c r="H106">
        <v>6</v>
      </c>
      <c r="I106">
        <v>207</v>
      </c>
      <c r="J106" t="s">
        <v>280</v>
      </c>
      <c r="K106">
        <v>0</v>
      </c>
      <c r="L106">
        <v>5</v>
      </c>
      <c r="M106">
        <v>1</v>
      </c>
      <c r="N106">
        <v>6705</v>
      </c>
      <c r="O106">
        <v>5885</v>
      </c>
      <c r="P106">
        <v>0</v>
      </c>
      <c r="Q106">
        <v>0</v>
      </c>
      <c r="R106">
        <v>0</v>
      </c>
      <c r="S106">
        <v>66</v>
      </c>
      <c r="T106">
        <v>2</v>
      </c>
      <c r="U106">
        <v>0</v>
      </c>
      <c r="W106" t="s">
        <v>957</v>
      </c>
      <c r="Z106">
        <v>337</v>
      </c>
      <c r="AB106">
        <v>3</v>
      </c>
      <c r="AC106">
        <v>1</v>
      </c>
      <c r="AD106">
        <v>2</v>
      </c>
      <c r="AE106" t="s">
        <v>500</v>
      </c>
      <c r="AF106">
        <v>4</v>
      </c>
      <c r="AG106">
        <v>2</v>
      </c>
      <c r="AI106" t="s">
        <v>958</v>
      </c>
      <c r="AJ106">
        <v>2</v>
      </c>
      <c r="AL106">
        <v>4</v>
      </c>
      <c r="AM106">
        <v>1</v>
      </c>
      <c r="AN106">
        <v>31</v>
      </c>
      <c r="AQ106">
        <v>1</v>
      </c>
      <c r="AR106">
        <v>0</v>
      </c>
      <c r="AS106">
        <v>1</v>
      </c>
      <c r="AT106" t="s">
        <v>943</v>
      </c>
      <c r="AU106">
        <v>2100</v>
      </c>
      <c r="AW106">
        <v>3</v>
      </c>
      <c r="AY106">
        <v>70</v>
      </c>
      <c r="AZ106">
        <v>200</v>
      </c>
      <c r="BG106" t="s">
        <v>959</v>
      </c>
      <c r="BH106" t="s">
        <v>960</v>
      </c>
      <c r="BK106">
        <v>1</v>
      </c>
      <c r="BL106" t="s">
        <v>509</v>
      </c>
      <c r="BM106" t="s">
        <v>943</v>
      </c>
      <c r="BN106">
        <v>6</v>
      </c>
      <c r="BO106">
        <v>2100</v>
      </c>
      <c r="BT106">
        <v>1</v>
      </c>
      <c r="BU106">
        <v>9</v>
      </c>
      <c r="BV106">
        <v>38.143062999999998</v>
      </c>
      <c r="BW106">
        <v>140.26303799999999</v>
      </c>
      <c r="BY106">
        <v>6</v>
      </c>
      <c r="BZ106">
        <v>207</v>
      </c>
      <c r="CA106" t="s">
        <v>280</v>
      </c>
      <c r="CB106">
        <v>0</v>
      </c>
      <c r="CC106">
        <v>5</v>
      </c>
      <c r="CD106">
        <v>0</v>
      </c>
    </row>
    <row r="107" spans="1:82">
      <c r="A107" s="1" t="str">
        <f t="shared" si="1"/>
        <v>上山3-1</v>
      </c>
      <c r="B107">
        <v>2025</v>
      </c>
      <c r="C107">
        <v>6</v>
      </c>
      <c r="D107">
        <v>207</v>
      </c>
      <c r="E107" t="s">
        <v>280</v>
      </c>
      <c r="F107">
        <v>3</v>
      </c>
      <c r="G107">
        <v>1</v>
      </c>
      <c r="H107">
        <v>6</v>
      </c>
      <c r="I107">
        <v>207</v>
      </c>
      <c r="J107" t="s">
        <v>280</v>
      </c>
      <c r="K107">
        <v>3</v>
      </c>
      <c r="L107">
        <v>1</v>
      </c>
      <c r="M107">
        <v>1</v>
      </c>
      <c r="N107">
        <v>6933</v>
      </c>
      <c r="O107">
        <v>9953</v>
      </c>
      <c r="P107">
        <v>0</v>
      </c>
      <c r="Q107">
        <v>0</v>
      </c>
      <c r="S107">
        <v>41</v>
      </c>
      <c r="T107">
        <v>0</v>
      </c>
      <c r="U107">
        <v>0</v>
      </c>
      <c r="W107" t="s">
        <v>961</v>
      </c>
      <c r="Z107">
        <v>1008</v>
      </c>
      <c r="AB107">
        <v>7</v>
      </c>
      <c r="AC107">
        <v>1.5</v>
      </c>
      <c r="AD107">
        <v>1</v>
      </c>
      <c r="AE107" t="s">
        <v>962</v>
      </c>
      <c r="AI107" t="s">
        <v>963</v>
      </c>
      <c r="AJ107">
        <v>2</v>
      </c>
      <c r="AL107">
        <v>1.8</v>
      </c>
      <c r="AM107">
        <v>2</v>
      </c>
      <c r="AN107">
        <v>0</v>
      </c>
      <c r="AQ107">
        <v>0</v>
      </c>
      <c r="AR107">
        <v>0</v>
      </c>
      <c r="AS107">
        <v>0</v>
      </c>
      <c r="AT107" t="s">
        <v>943</v>
      </c>
      <c r="AU107">
        <v>1700</v>
      </c>
      <c r="AW107">
        <v>1</v>
      </c>
      <c r="AX107">
        <v>15</v>
      </c>
      <c r="AY107">
        <v>60</v>
      </c>
      <c r="AZ107">
        <v>200</v>
      </c>
      <c r="BG107" t="s">
        <v>964</v>
      </c>
      <c r="BK107">
        <v>0</v>
      </c>
      <c r="BL107" t="s">
        <v>509</v>
      </c>
      <c r="BM107" t="s">
        <v>943</v>
      </c>
      <c r="BN107">
        <v>2</v>
      </c>
      <c r="BO107">
        <v>1700</v>
      </c>
      <c r="BV107">
        <v>38.1398309</v>
      </c>
      <c r="BW107">
        <v>140.27522099999999</v>
      </c>
      <c r="BY107">
        <v>6</v>
      </c>
      <c r="BZ107">
        <v>207</v>
      </c>
      <c r="CA107" t="s">
        <v>280</v>
      </c>
      <c r="CB107">
        <v>3</v>
      </c>
      <c r="CC107">
        <v>1</v>
      </c>
      <c r="CD107">
        <v>0</v>
      </c>
    </row>
    <row r="108" spans="1:82">
      <c r="A108" s="1" t="str">
        <f t="shared" si="1"/>
        <v>上山5-1</v>
      </c>
      <c r="B108">
        <v>2025</v>
      </c>
      <c r="C108">
        <v>6</v>
      </c>
      <c r="D108">
        <v>207</v>
      </c>
      <c r="E108" t="s">
        <v>280</v>
      </c>
      <c r="F108">
        <v>5</v>
      </c>
      <c r="G108">
        <v>1</v>
      </c>
      <c r="H108">
        <v>6</v>
      </c>
      <c r="I108">
        <v>207</v>
      </c>
      <c r="J108" t="s">
        <v>280</v>
      </c>
      <c r="K108">
        <v>5</v>
      </c>
      <c r="L108">
        <v>1</v>
      </c>
      <c r="M108">
        <v>1</v>
      </c>
      <c r="N108">
        <v>6705</v>
      </c>
      <c r="O108">
        <v>5885</v>
      </c>
      <c r="P108">
        <v>0</v>
      </c>
      <c r="Q108">
        <v>0</v>
      </c>
      <c r="R108">
        <v>0</v>
      </c>
      <c r="S108">
        <v>75</v>
      </c>
      <c r="T108">
        <v>1</v>
      </c>
      <c r="U108">
        <v>0</v>
      </c>
      <c r="W108" t="s">
        <v>965</v>
      </c>
      <c r="X108" t="s">
        <v>966</v>
      </c>
      <c r="Z108">
        <v>120</v>
      </c>
      <c r="AB108">
        <v>3</v>
      </c>
      <c r="AC108">
        <v>1</v>
      </c>
      <c r="AD108">
        <v>1.2</v>
      </c>
      <c r="AE108" t="s">
        <v>642</v>
      </c>
      <c r="AF108">
        <v>4</v>
      </c>
      <c r="AG108">
        <v>2</v>
      </c>
      <c r="AI108" t="s">
        <v>967</v>
      </c>
      <c r="AJ108">
        <v>2</v>
      </c>
      <c r="AL108">
        <v>13</v>
      </c>
      <c r="AM108">
        <v>1</v>
      </c>
      <c r="AN108">
        <v>24</v>
      </c>
      <c r="AO108">
        <v>3</v>
      </c>
      <c r="AP108">
        <v>1</v>
      </c>
      <c r="AQ108">
        <v>1</v>
      </c>
      <c r="AR108">
        <v>0</v>
      </c>
      <c r="AS108">
        <v>1</v>
      </c>
      <c r="AT108" t="s">
        <v>943</v>
      </c>
      <c r="AU108">
        <v>150</v>
      </c>
      <c r="AW108">
        <v>1</v>
      </c>
      <c r="AX108">
        <v>5</v>
      </c>
      <c r="AY108">
        <v>80</v>
      </c>
      <c r="AZ108">
        <v>400</v>
      </c>
      <c r="BG108" t="s">
        <v>968</v>
      </c>
      <c r="BI108" t="s">
        <v>969</v>
      </c>
      <c r="BK108">
        <v>0</v>
      </c>
      <c r="BL108" t="s">
        <v>509</v>
      </c>
      <c r="BM108" t="s">
        <v>943</v>
      </c>
      <c r="BN108">
        <v>3</v>
      </c>
      <c r="BO108">
        <v>150</v>
      </c>
      <c r="BT108">
        <v>2</v>
      </c>
      <c r="BU108">
        <v>47</v>
      </c>
      <c r="BV108">
        <v>38.152675000000002</v>
      </c>
      <c r="BW108">
        <v>140.27675099999999</v>
      </c>
      <c r="BY108">
        <v>6</v>
      </c>
      <c r="BZ108">
        <v>207</v>
      </c>
      <c r="CA108" t="s">
        <v>280</v>
      </c>
      <c r="CB108">
        <v>5</v>
      </c>
      <c r="CC108">
        <v>1</v>
      </c>
      <c r="CD108">
        <v>0</v>
      </c>
    </row>
    <row r="109" spans="1:82">
      <c r="A109" s="1" t="str">
        <f t="shared" si="1"/>
        <v>上山5-2</v>
      </c>
      <c r="B109">
        <v>2025</v>
      </c>
      <c r="C109">
        <v>6</v>
      </c>
      <c r="D109">
        <v>207</v>
      </c>
      <c r="E109" t="s">
        <v>280</v>
      </c>
      <c r="F109">
        <v>5</v>
      </c>
      <c r="G109">
        <v>2</v>
      </c>
      <c r="H109">
        <v>6</v>
      </c>
      <c r="I109">
        <v>207</v>
      </c>
      <c r="J109" t="s">
        <v>280</v>
      </c>
      <c r="K109">
        <v>5</v>
      </c>
      <c r="L109">
        <v>2</v>
      </c>
      <c r="M109">
        <v>1</v>
      </c>
      <c r="N109">
        <v>6705</v>
      </c>
      <c r="O109">
        <v>5885</v>
      </c>
      <c r="P109">
        <v>0</v>
      </c>
      <c r="Q109">
        <v>0</v>
      </c>
      <c r="R109">
        <v>0</v>
      </c>
      <c r="S109">
        <v>75</v>
      </c>
      <c r="T109">
        <v>2</v>
      </c>
      <c r="U109">
        <v>0</v>
      </c>
      <c r="W109" t="s">
        <v>970</v>
      </c>
      <c r="X109" t="s">
        <v>971</v>
      </c>
      <c r="Z109">
        <v>643</v>
      </c>
      <c r="AB109">
        <v>3</v>
      </c>
      <c r="AC109">
        <v>1</v>
      </c>
      <c r="AD109">
        <v>1.5</v>
      </c>
      <c r="AE109" t="s">
        <v>642</v>
      </c>
      <c r="AF109">
        <v>4</v>
      </c>
      <c r="AG109">
        <v>1</v>
      </c>
      <c r="AI109" t="s">
        <v>972</v>
      </c>
      <c r="AJ109">
        <v>5</v>
      </c>
      <c r="AL109">
        <v>9</v>
      </c>
      <c r="AM109">
        <v>1</v>
      </c>
      <c r="AN109">
        <v>24</v>
      </c>
      <c r="AO109">
        <v>6</v>
      </c>
      <c r="AP109">
        <v>1</v>
      </c>
      <c r="AQ109">
        <v>1</v>
      </c>
      <c r="AR109">
        <v>0</v>
      </c>
      <c r="AS109">
        <v>1</v>
      </c>
      <c r="AT109" t="s">
        <v>943</v>
      </c>
      <c r="AU109">
        <v>700</v>
      </c>
      <c r="AW109">
        <v>1</v>
      </c>
      <c r="AX109">
        <v>5</v>
      </c>
      <c r="AY109">
        <v>80</v>
      </c>
      <c r="AZ109">
        <v>400</v>
      </c>
      <c r="BG109" t="s">
        <v>973</v>
      </c>
      <c r="BI109" t="s">
        <v>974</v>
      </c>
      <c r="BK109">
        <v>0</v>
      </c>
      <c r="BL109" t="s">
        <v>509</v>
      </c>
      <c r="BM109" t="s">
        <v>943</v>
      </c>
      <c r="BN109">
        <v>4</v>
      </c>
      <c r="BO109">
        <v>700</v>
      </c>
      <c r="BQ109" t="s">
        <v>975</v>
      </c>
      <c r="BS109">
        <v>1</v>
      </c>
      <c r="BT109">
        <v>1</v>
      </c>
      <c r="BU109">
        <v>25</v>
      </c>
      <c r="BV109">
        <v>38.157451000000002</v>
      </c>
      <c r="BW109">
        <v>140.27814699999999</v>
      </c>
      <c r="BY109">
        <v>6</v>
      </c>
      <c r="BZ109">
        <v>207</v>
      </c>
      <c r="CA109" t="s">
        <v>280</v>
      </c>
      <c r="CB109">
        <v>5</v>
      </c>
      <c r="CC109">
        <v>2</v>
      </c>
      <c r="CD109">
        <v>0</v>
      </c>
    </row>
    <row r="110" spans="1:82">
      <c r="A110" s="1" t="str">
        <f t="shared" si="1"/>
        <v>上山5-3</v>
      </c>
      <c r="B110">
        <v>2025</v>
      </c>
      <c r="C110">
        <v>6</v>
      </c>
      <c r="D110">
        <v>207</v>
      </c>
      <c r="E110" t="s">
        <v>280</v>
      </c>
      <c r="F110">
        <v>5</v>
      </c>
      <c r="G110">
        <v>3</v>
      </c>
      <c r="H110">
        <v>6</v>
      </c>
      <c r="I110">
        <v>207</v>
      </c>
      <c r="J110" t="s">
        <v>280</v>
      </c>
      <c r="K110">
        <v>5</v>
      </c>
      <c r="L110">
        <v>3</v>
      </c>
      <c r="M110">
        <v>1</v>
      </c>
      <c r="N110">
        <v>6933</v>
      </c>
      <c r="O110">
        <v>9953</v>
      </c>
      <c r="P110">
        <v>0</v>
      </c>
      <c r="Q110">
        <v>0</v>
      </c>
      <c r="R110">
        <v>0</v>
      </c>
      <c r="S110">
        <v>77</v>
      </c>
      <c r="T110">
        <v>1</v>
      </c>
      <c r="U110">
        <v>0</v>
      </c>
      <c r="W110" t="s">
        <v>976</v>
      </c>
      <c r="X110" t="s">
        <v>977</v>
      </c>
      <c r="Z110">
        <v>537</v>
      </c>
      <c r="AB110">
        <v>3</v>
      </c>
      <c r="AC110">
        <v>1</v>
      </c>
      <c r="AD110">
        <v>1.5</v>
      </c>
      <c r="AE110" t="s">
        <v>707</v>
      </c>
      <c r="AF110">
        <v>3</v>
      </c>
      <c r="AG110">
        <v>2</v>
      </c>
      <c r="AI110" t="s">
        <v>978</v>
      </c>
      <c r="AJ110">
        <v>5</v>
      </c>
      <c r="AL110">
        <v>14.7</v>
      </c>
      <c r="AM110">
        <v>1</v>
      </c>
      <c r="AN110">
        <v>24</v>
      </c>
      <c r="AQ110">
        <v>1</v>
      </c>
      <c r="AR110">
        <v>0</v>
      </c>
      <c r="AS110">
        <v>1</v>
      </c>
      <c r="AT110" t="s">
        <v>947</v>
      </c>
      <c r="AU110">
        <v>1200</v>
      </c>
      <c r="AW110">
        <v>1</v>
      </c>
      <c r="AX110">
        <v>16</v>
      </c>
      <c r="AY110">
        <v>60</v>
      </c>
      <c r="AZ110">
        <v>200</v>
      </c>
      <c r="BG110" t="s">
        <v>979</v>
      </c>
      <c r="BI110" t="s">
        <v>980</v>
      </c>
      <c r="BK110">
        <v>0</v>
      </c>
      <c r="BM110" t="s">
        <v>947</v>
      </c>
      <c r="BO110">
        <v>1200</v>
      </c>
      <c r="BT110">
        <v>2</v>
      </c>
      <c r="BU110">
        <v>52</v>
      </c>
      <c r="BV110">
        <v>38.166688999999998</v>
      </c>
      <c r="BW110">
        <v>140.28646499999999</v>
      </c>
      <c r="BY110">
        <v>6</v>
      </c>
      <c r="BZ110">
        <v>207</v>
      </c>
      <c r="CA110" t="s">
        <v>280</v>
      </c>
      <c r="CB110">
        <v>5</v>
      </c>
      <c r="CC110">
        <v>3</v>
      </c>
      <c r="CD110">
        <v>0</v>
      </c>
    </row>
    <row r="111" spans="1:82">
      <c r="A111" s="1" t="str">
        <f t="shared" si="1"/>
        <v>村山-1</v>
      </c>
      <c r="B111">
        <v>2025</v>
      </c>
      <c r="C111">
        <v>6</v>
      </c>
      <c r="D111">
        <v>208</v>
      </c>
      <c r="E111" t="s">
        <v>341</v>
      </c>
      <c r="F111">
        <v>0</v>
      </c>
      <c r="G111">
        <v>1</v>
      </c>
      <c r="H111">
        <v>6</v>
      </c>
      <c r="I111">
        <v>208</v>
      </c>
      <c r="J111" t="s">
        <v>341</v>
      </c>
      <c r="K111">
        <v>0</v>
      </c>
      <c r="L111">
        <v>1</v>
      </c>
      <c r="M111">
        <v>1</v>
      </c>
      <c r="N111">
        <v>10357</v>
      </c>
      <c r="O111">
        <v>8485</v>
      </c>
      <c r="P111">
        <v>0</v>
      </c>
      <c r="Q111">
        <v>0</v>
      </c>
      <c r="R111">
        <v>0</v>
      </c>
      <c r="S111">
        <v>63</v>
      </c>
      <c r="T111">
        <v>2</v>
      </c>
      <c r="U111">
        <v>0</v>
      </c>
      <c r="W111" t="s">
        <v>981</v>
      </c>
      <c r="X111" t="s">
        <v>982</v>
      </c>
      <c r="Z111">
        <v>291</v>
      </c>
      <c r="AB111">
        <v>3</v>
      </c>
      <c r="AC111">
        <v>1</v>
      </c>
      <c r="AD111">
        <v>1.5</v>
      </c>
      <c r="AE111" t="s">
        <v>500</v>
      </c>
      <c r="AF111">
        <v>4</v>
      </c>
      <c r="AG111">
        <v>2</v>
      </c>
      <c r="AI111" t="s">
        <v>983</v>
      </c>
      <c r="AJ111">
        <v>3</v>
      </c>
      <c r="AL111">
        <v>6</v>
      </c>
      <c r="AM111">
        <v>1</v>
      </c>
      <c r="AN111">
        <v>31</v>
      </c>
      <c r="AQ111">
        <v>1</v>
      </c>
      <c r="AR111">
        <v>0</v>
      </c>
      <c r="AS111">
        <v>1</v>
      </c>
      <c r="AT111" t="s">
        <v>341</v>
      </c>
      <c r="AU111">
        <v>1200</v>
      </c>
      <c r="AW111">
        <v>2</v>
      </c>
      <c r="AX111">
        <v>11</v>
      </c>
      <c r="AY111">
        <v>50</v>
      </c>
      <c r="AZ111">
        <v>80</v>
      </c>
      <c r="BG111" t="s">
        <v>984</v>
      </c>
      <c r="BH111" t="s">
        <v>984</v>
      </c>
      <c r="BK111">
        <v>1</v>
      </c>
      <c r="BL111" t="s">
        <v>509</v>
      </c>
      <c r="BM111" t="s">
        <v>341</v>
      </c>
      <c r="BN111">
        <v>5</v>
      </c>
      <c r="BO111">
        <v>1200</v>
      </c>
      <c r="BT111">
        <v>1</v>
      </c>
      <c r="BU111">
        <v>15</v>
      </c>
      <c r="BV111">
        <v>38.471255999999997</v>
      </c>
      <c r="BW111">
        <v>140.391031</v>
      </c>
      <c r="BY111">
        <v>6</v>
      </c>
      <c r="BZ111">
        <v>208</v>
      </c>
      <c r="CA111" t="s">
        <v>341</v>
      </c>
      <c r="CB111">
        <v>0</v>
      </c>
      <c r="CC111">
        <v>1</v>
      </c>
      <c r="CD111">
        <v>0</v>
      </c>
    </row>
    <row r="112" spans="1:82">
      <c r="A112" s="1" t="str">
        <f t="shared" si="1"/>
        <v>村山-2</v>
      </c>
      <c r="B112">
        <v>2025</v>
      </c>
      <c r="C112">
        <v>6</v>
      </c>
      <c r="D112">
        <v>208</v>
      </c>
      <c r="E112" t="s">
        <v>341</v>
      </c>
      <c r="F112">
        <v>0</v>
      </c>
      <c r="G112">
        <v>2</v>
      </c>
      <c r="H112">
        <v>6</v>
      </c>
      <c r="I112">
        <v>208</v>
      </c>
      <c r="J112" t="s">
        <v>341</v>
      </c>
      <c r="K112">
        <v>0</v>
      </c>
      <c r="L112">
        <v>2</v>
      </c>
      <c r="M112">
        <v>1</v>
      </c>
      <c r="N112">
        <v>10357</v>
      </c>
      <c r="O112">
        <v>8485</v>
      </c>
      <c r="P112">
        <v>0</v>
      </c>
      <c r="Q112">
        <v>0</v>
      </c>
      <c r="R112">
        <v>0</v>
      </c>
      <c r="S112">
        <v>63</v>
      </c>
      <c r="T112">
        <v>1</v>
      </c>
      <c r="U112">
        <v>0</v>
      </c>
      <c r="W112" t="s">
        <v>985</v>
      </c>
      <c r="X112" t="s">
        <v>986</v>
      </c>
      <c r="Z112">
        <v>255</v>
      </c>
      <c r="AB112">
        <v>3</v>
      </c>
      <c r="AC112">
        <v>1.2</v>
      </c>
      <c r="AD112">
        <v>1</v>
      </c>
      <c r="AE112" t="s">
        <v>500</v>
      </c>
      <c r="AF112">
        <v>4</v>
      </c>
      <c r="AG112">
        <v>2</v>
      </c>
      <c r="AI112" t="s">
        <v>782</v>
      </c>
      <c r="AJ112">
        <v>1</v>
      </c>
      <c r="AL112">
        <v>6</v>
      </c>
      <c r="AM112">
        <v>1</v>
      </c>
      <c r="AN112">
        <v>31</v>
      </c>
      <c r="AQ112">
        <v>1</v>
      </c>
      <c r="AR112">
        <v>0</v>
      </c>
      <c r="AS112">
        <v>1</v>
      </c>
      <c r="AT112" t="s">
        <v>341</v>
      </c>
      <c r="AU112">
        <v>600</v>
      </c>
      <c r="AW112">
        <v>2</v>
      </c>
      <c r="AX112">
        <v>14</v>
      </c>
      <c r="AY112">
        <v>60</v>
      </c>
      <c r="AZ112">
        <v>200</v>
      </c>
      <c r="BG112" t="s">
        <v>987</v>
      </c>
      <c r="BH112" t="s">
        <v>988</v>
      </c>
      <c r="BK112">
        <v>1</v>
      </c>
      <c r="BL112" t="s">
        <v>509</v>
      </c>
      <c r="BM112" t="s">
        <v>341</v>
      </c>
      <c r="BN112">
        <v>6</v>
      </c>
      <c r="BO112">
        <v>600</v>
      </c>
      <c r="BT112">
        <v>5</v>
      </c>
      <c r="BU112">
        <v>2</v>
      </c>
      <c r="BV112">
        <v>38.473548999999998</v>
      </c>
      <c r="BW112">
        <v>140.38410500000001</v>
      </c>
      <c r="BY112">
        <v>6</v>
      </c>
      <c r="BZ112">
        <v>208</v>
      </c>
      <c r="CA112" t="s">
        <v>341</v>
      </c>
      <c r="CB112">
        <v>0</v>
      </c>
      <c r="CC112">
        <v>2</v>
      </c>
      <c r="CD112">
        <v>0</v>
      </c>
    </row>
    <row r="113" spans="1:82">
      <c r="A113" s="1" t="str">
        <f t="shared" si="1"/>
        <v>村山5-1</v>
      </c>
      <c r="B113">
        <v>2025</v>
      </c>
      <c r="C113">
        <v>6</v>
      </c>
      <c r="D113">
        <v>208</v>
      </c>
      <c r="E113" t="s">
        <v>341</v>
      </c>
      <c r="F113">
        <v>5</v>
      </c>
      <c r="G113">
        <v>1</v>
      </c>
      <c r="H113">
        <v>6</v>
      </c>
      <c r="I113">
        <v>208</v>
      </c>
      <c r="J113" t="s">
        <v>341</v>
      </c>
      <c r="K113">
        <v>5</v>
      </c>
      <c r="L113">
        <v>1</v>
      </c>
      <c r="M113">
        <v>1</v>
      </c>
      <c r="N113">
        <v>10357</v>
      </c>
      <c r="O113">
        <v>8485</v>
      </c>
      <c r="P113">
        <v>0</v>
      </c>
      <c r="Q113">
        <v>0</v>
      </c>
      <c r="R113">
        <v>0</v>
      </c>
      <c r="S113">
        <v>75</v>
      </c>
      <c r="T113">
        <v>1</v>
      </c>
      <c r="U113">
        <v>0</v>
      </c>
      <c r="W113" t="s">
        <v>989</v>
      </c>
      <c r="X113" t="s">
        <v>990</v>
      </c>
      <c r="Z113">
        <v>320</v>
      </c>
      <c r="AB113">
        <v>3</v>
      </c>
      <c r="AC113">
        <v>1</v>
      </c>
      <c r="AD113">
        <v>6</v>
      </c>
      <c r="AE113" t="s">
        <v>991</v>
      </c>
      <c r="AF113">
        <v>4</v>
      </c>
      <c r="AG113">
        <v>2</v>
      </c>
      <c r="AI113" t="s">
        <v>992</v>
      </c>
      <c r="AJ113">
        <v>1</v>
      </c>
      <c r="AL113">
        <v>11</v>
      </c>
      <c r="AM113">
        <v>1</v>
      </c>
      <c r="AN113">
        <v>24</v>
      </c>
      <c r="AQ113">
        <v>1</v>
      </c>
      <c r="AR113">
        <v>0</v>
      </c>
      <c r="AS113">
        <v>1</v>
      </c>
      <c r="AT113" t="s">
        <v>341</v>
      </c>
      <c r="AU113">
        <v>650</v>
      </c>
      <c r="AW113">
        <v>2</v>
      </c>
      <c r="AX113">
        <v>5</v>
      </c>
      <c r="AY113">
        <v>80</v>
      </c>
      <c r="AZ113">
        <v>400</v>
      </c>
      <c r="BG113" t="s">
        <v>993</v>
      </c>
      <c r="BH113" t="s">
        <v>993</v>
      </c>
      <c r="BI113" t="s">
        <v>994</v>
      </c>
      <c r="BK113">
        <v>0</v>
      </c>
      <c r="BL113" t="s">
        <v>509</v>
      </c>
      <c r="BM113" t="s">
        <v>341</v>
      </c>
      <c r="BN113">
        <v>8</v>
      </c>
      <c r="BO113">
        <v>650</v>
      </c>
      <c r="BT113">
        <v>9</v>
      </c>
      <c r="BV113">
        <v>38.481442999999999</v>
      </c>
      <c r="BW113">
        <v>140.38952699999999</v>
      </c>
      <c r="BY113">
        <v>6</v>
      </c>
      <c r="BZ113">
        <v>208</v>
      </c>
      <c r="CA113" t="s">
        <v>341</v>
      </c>
      <c r="CB113">
        <v>5</v>
      </c>
      <c r="CC113">
        <v>1</v>
      </c>
      <c r="CD113">
        <v>0</v>
      </c>
    </row>
    <row r="114" spans="1:82">
      <c r="A114" s="1" t="str">
        <f t="shared" si="1"/>
        <v>長井-1</v>
      </c>
      <c r="B114">
        <v>2025</v>
      </c>
      <c r="C114">
        <v>6</v>
      </c>
      <c r="D114">
        <v>209</v>
      </c>
      <c r="E114" t="s">
        <v>342</v>
      </c>
      <c r="F114">
        <v>0</v>
      </c>
      <c r="G114">
        <v>1</v>
      </c>
      <c r="H114">
        <v>6</v>
      </c>
      <c r="I114">
        <v>209</v>
      </c>
      <c r="J114" t="s">
        <v>342</v>
      </c>
      <c r="K114">
        <v>0</v>
      </c>
      <c r="L114">
        <v>1</v>
      </c>
      <c r="M114">
        <v>1</v>
      </c>
      <c r="N114">
        <v>9953</v>
      </c>
      <c r="O114">
        <v>7557</v>
      </c>
      <c r="P114">
        <v>0</v>
      </c>
      <c r="Q114">
        <v>0</v>
      </c>
      <c r="R114">
        <v>0</v>
      </c>
      <c r="S114">
        <v>63</v>
      </c>
      <c r="T114">
        <v>2</v>
      </c>
      <c r="U114">
        <v>0</v>
      </c>
      <c r="W114" t="s">
        <v>995</v>
      </c>
      <c r="X114" t="s">
        <v>996</v>
      </c>
      <c r="Z114">
        <v>275</v>
      </c>
      <c r="AB114">
        <v>5</v>
      </c>
      <c r="AC114">
        <v>2</v>
      </c>
      <c r="AD114">
        <v>1</v>
      </c>
      <c r="AE114" t="s">
        <v>500</v>
      </c>
      <c r="AF114">
        <v>4</v>
      </c>
      <c r="AG114">
        <v>2</v>
      </c>
      <c r="AI114" t="s">
        <v>997</v>
      </c>
      <c r="AJ114">
        <v>1</v>
      </c>
      <c r="AL114">
        <v>7.5</v>
      </c>
      <c r="AM114">
        <v>1</v>
      </c>
      <c r="AN114">
        <v>31</v>
      </c>
      <c r="AQ114">
        <v>1</v>
      </c>
      <c r="AR114">
        <v>0</v>
      </c>
      <c r="AS114">
        <v>1</v>
      </c>
      <c r="AT114" t="s">
        <v>342</v>
      </c>
      <c r="AU114">
        <v>900</v>
      </c>
      <c r="AW114">
        <v>2</v>
      </c>
      <c r="AX114">
        <v>15</v>
      </c>
      <c r="AY114">
        <v>60</v>
      </c>
      <c r="AZ114">
        <v>200</v>
      </c>
      <c r="BG114" t="s">
        <v>998</v>
      </c>
      <c r="BH114" t="s">
        <v>999</v>
      </c>
      <c r="BK114">
        <v>1</v>
      </c>
      <c r="BL114" t="s">
        <v>1000</v>
      </c>
      <c r="BM114" t="s">
        <v>342</v>
      </c>
      <c r="BN114">
        <v>5</v>
      </c>
      <c r="BO114">
        <v>900</v>
      </c>
      <c r="BT114">
        <v>2</v>
      </c>
      <c r="BU114">
        <v>46</v>
      </c>
      <c r="BV114">
        <v>38.105044999999997</v>
      </c>
      <c r="BW114">
        <v>140.04200800000001</v>
      </c>
      <c r="BY114">
        <v>6</v>
      </c>
      <c r="BZ114">
        <v>209</v>
      </c>
      <c r="CA114" t="s">
        <v>342</v>
      </c>
      <c r="CB114">
        <v>0</v>
      </c>
      <c r="CC114">
        <v>1</v>
      </c>
      <c r="CD114">
        <v>0</v>
      </c>
    </row>
    <row r="115" spans="1:82">
      <c r="A115" s="1" t="str">
        <f t="shared" si="1"/>
        <v>長井-2</v>
      </c>
      <c r="B115">
        <v>2025</v>
      </c>
      <c r="C115">
        <v>6</v>
      </c>
      <c r="D115">
        <v>209</v>
      </c>
      <c r="E115" t="s">
        <v>342</v>
      </c>
      <c r="F115">
        <v>0</v>
      </c>
      <c r="G115">
        <v>2</v>
      </c>
      <c r="H115">
        <v>6</v>
      </c>
      <c r="I115">
        <v>209</v>
      </c>
      <c r="J115" t="s">
        <v>342</v>
      </c>
      <c r="K115">
        <v>0</v>
      </c>
      <c r="L115">
        <v>2</v>
      </c>
      <c r="M115">
        <v>1</v>
      </c>
      <c r="N115">
        <v>9953</v>
      </c>
      <c r="O115">
        <v>7557</v>
      </c>
      <c r="P115">
        <v>0</v>
      </c>
      <c r="Q115">
        <v>0</v>
      </c>
      <c r="R115">
        <v>0</v>
      </c>
      <c r="S115">
        <v>63</v>
      </c>
      <c r="T115">
        <v>1</v>
      </c>
      <c r="U115">
        <v>0</v>
      </c>
      <c r="W115" t="s">
        <v>1001</v>
      </c>
      <c r="X115" t="s">
        <v>1002</v>
      </c>
      <c r="Z115">
        <v>342</v>
      </c>
      <c r="AB115">
        <v>3</v>
      </c>
      <c r="AC115">
        <v>1</v>
      </c>
      <c r="AD115">
        <v>1.5</v>
      </c>
      <c r="AE115" t="s">
        <v>500</v>
      </c>
      <c r="AF115">
        <v>4</v>
      </c>
      <c r="AG115">
        <v>2</v>
      </c>
      <c r="AI115" t="s">
        <v>542</v>
      </c>
      <c r="AJ115">
        <v>1</v>
      </c>
      <c r="AL115">
        <v>6.5</v>
      </c>
      <c r="AM115">
        <v>1</v>
      </c>
      <c r="AN115">
        <v>31</v>
      </c>
      <c r="AQ115">
        <v>1</v>
      </c>
      <c r="AR115">
        <v>0</v>
      </c>
      <c r="AS115">
        <v>1</v>
      </c>
      <c r="AT115" t="s">
        <v>342</v>
      </c>
      <c r="AU115">
        <v>1200</v>
      </c>
      <c r="AW115">
        <v>2</v>
      </c>
      <c r="AX115">
        <v>13</v>
      </c>
      <c r="AY115">
        <v>60</v>
      </c>
      <c r="AZ115">
        <v>200</v>
      </c>
      <c r="BG115" t="s">
        <v>1003</v>
      </c>
      <c r="BH115" t="s">
        <v>1004</v>
      </c>
      <c r="BK115">
        <v>1</v>
      </c>
      <c r="BL115" t="s">
        <v>1000</v>
      </c>
      <c r="BM115" t="s">
        <v>342</v>
      </c>
      <c r="BN115">
        <v>7</v>
      </c>
      <c r="BO115">
        <v>1200</v>
      </c>
      <c r="BT115">
        <v>5</v>
      </c>
      <c r="BU115">
        <v>5</v>
      </c>
      <c r="BV115">
        <v>38.111522000000001</v>
      </c>
      <c r="BW115">
        <v>140.02581599999999</v>
      </c>
      <c r="BY115">
        <v>6</v>
      </c>
      <c r="BZ115">
        <v>209</v>
      </c>
      <c r="CA115" t="s">
        <v>342</v>
      </c>
      <c r="CB115">
        <v>0</v>
      </c>
      <c r="CC115">
        <v>2</v>
      </c>
      <c r="CD115">
        <v>0</v>
      </c>
    </row>
    <row r="116" spans="1:82">
      <c r="A116" s="1" t="str">
        <f t="shared" si="1"/>
        <v>長井-3</v>
      </c>
      <c r="B116">
        <v>2025</v>
      </c>
      <c r="C116">
        <v>6</v>
      </c>
      <c r="D116">
        <v>209</v>
      </c>
      <c r="E116" t="s">
        <v>342</v>
      </c>
      <c r="F116">
        <v>0</v>
      </c>
      <c r="G116">
        <v>3</v>
      </c>
      <c r="H116">
        <v>6</v>
      </c>
      <c r="I116">
        <v>209</v>
      </c>
      <c r="J116" t="s">
        <v>342</v>
      </c>
      <c r="K116">
        <v>0</v>
      </c>
      <c r="L116">
        <v>3</v>
      </c>
      <c r="M116">
        <v>1</v>
      </c>
      <c r="N116">
        <v>9953</v>
      </c>
      <c r="O116">
        <v>7557</v>
      </c>
      <c r="P116">
        <v>0</v>
      </c>
      <c r="Q116">
        <v>0</v>
      </c>
      <c r="R116">
        <v>0</v>
      </c>
      <c r="S116">
        <v>65</v>
      </c>
      <c r="T116">
        <v>2</v>
      </c>
      <c r="U116">
        <v>0</v>
      </c>
      <c r="W116" t="s">
        <v>1005</v>
      </c>
      <c r="Z116">
        <v>227</v>
      </c>
      <c r="AB116">
        <v>3</v>
      </c>
      <c r="AC116">
        <v>1</v>
      </c>
      <c r="AD116">
        <v>1.5</v>
      </c>
      <c r="AE116" t="s">
        <v>500</v>
      </c>
      <c r="AF116">
        <v>4</v>
      </c>
      <c r="AG116">
        <v>2</v>
      </c>
      <c r="AI116" t="s">
        <v>1006</v>
      </c>
      <c r="AJ116">
        <v>4</v>
      </c>
      <c r="AL116">
        <v>6</v>
      </c>
      <c r="AM116">
        <v>1</v>
      </c>
      <c r="AN116">
        <v>31</v>
      </c>
      <c r="AQ116">
        <v>1</v>
      </c>
      <c r="AR116">
        <v>0</v>
      </c>
      <c r="AS116">
        <v>1</v>
      </c>
      <c r="AT116" t="s">
        <v>1007</v>
      </c>
      <c r="AU116">
        <v>550</v>
      </c>
      <c r="AW116">
        <v>2</v>
      </c>
      <c r="AX116">
        <v>0</v>
      </c>
      <c r="AY116">
        <v>70</v>
      </c>
      <c r="AZ116">
        <v>200</v>
      </c>
      <c r="BG116" t="s">
        <v>1008</v>
      </c>
      <c r="BH116" t="s">
        <v>1008</v>
      </c>
      <c r="BK116">
        <v>1</v>
      </c>
      <c r="BL116" t="s">
        <v>1009</v>
      </c>
      <c r="BM116" t="s">
        <v>1007</v>
      </c>
      <c r="BN116">
        <v>8</v>
      </c>
      <c r="BO116">
        <v>550</v>
      </c>
      <c r="BT116">
        <v>2</v>
      </c>
      <c r="BU116">
        <v>49</v>
      </c>
      <c r="BV116">
        <v>38.058354999999999</v>
      </c>
      <c r="BW116">
        <v>140.04835399999999</v>
      </c>
      <c r="BY116">
        <v>6</v>
      </c>
      <c r="BZ116">
        <v>209</v>
      </c>
      <c r="CA116" t="s">
        <v>342</v>
      </c>
      <c r="CB116">
        <v>0</v>
      </c>
      <c r="CC116">
        <v>3</v>
      </c>
      <c r="CD116">
        <v>0</v>
      </c>
    </row>
    <row r="117" spans="1:82">
      <c r="A117" s="1" t="str">
        <f t="shared" si="1"/>
        <v>長井5-1</v>
      </c>
      <c r="B117">
        <v>2025</v>
      </c>
      <c r="C117">
        <v>6</v>
      </c>
      <c r="D117">
        <v>209</v>
      </c>
      <c r="E117" t="s">
        <v>342</v>
      </c>
      <c r="F117">
        <v>5</v>
      </c>
      <c r="G117">
        <v>1</v>
      </c>
      <c r="H117">
        <v>6</v>
      </c>
      <c r="I117">
        <v>209</v>
      </c>
      <c r="J117" t="s">
        <v>342</v>
      </c>
      <c r="K117">
        <v>5</v>
      </c>
      <c r="L117">
        <v>1</v>
      </c>
      <c r="M117">
        <v>1</v>
      </c>
      <c r="N117">
        <v>9953</v>
      </c>
      <c r="O117">
        <v>7557</v>
      </c>
      <c r="P117">
        <v>0</v>
      </c>
      <c r="Q117">
        <v>0</v>
      </c>
      <c r="R117">
        <v>0</v>
      </c>
      <c r="S117">
        <v>75</v>
      </c>
      <c r="T117">
        <v>0</v>
      </c>
      <c r="U117">
        <v>0</v>
      </c>
      <c r="W117" t="s">
        <v>1010</v>
      </c>
      <c r="Z117">
        <v>991</v>
      </c>
      <c r="AB117">
        <v>3</v>
      </c>
      <c r="AC117">
        <v>1</v>
      </c>
      <c r="AD117">
        <v>2</v>
      </c>
      <c r="AE117" t="s">
        <v>642</v>
      </c>
      <c r="AF117">
        <v>3</v>
      </c>
      <c r="AG117">
        <v>2</v>
      </c>
      <c r="AI117" t="s">
        <v>1011</v>
      </c>
      <c r="AJ117">
        <v>1</v>
      </c>
      <c r="AL117">
        <v>13</v>
      </c>
      <c r="AM117">
        <v>1</v>
      </c>
      <c r="AN117">
        <v>24</v>
      </c>
      <c r="AQ117">
        <v>1</v>
      </c>
      <c r="AR117">
        <v>0</v>
      </c>
      <c r="AS117">
        <v>1</v>
      </c>
      <c r="AT117" t="s">
        <v>1012</v>
      </c>
      <c r="AU117">
        <v>800</v>
      </c>
      <c r="AW117">
        <v>2</v>
      </c>
      <c r="AX117">
        <v>8</v>
      </c>
      <c r="AY117">
        <v>60</v>
      </c>
      <c r="AZ117">
        <v>200</v>
      </c>
      <c r="BG117" t="s">
        <v>1013</v>
      </c>
      <c r="BH117" t="s">
        <v>1014</v>
      </c>
      <c r="BK117">
        <v>0</v>
      </c>
      <c r="BL117" t="s">
        <v>1000</v>
      </c>
      <c r="BM117" t="s">
        <v>1012</v>
      </c>
      <c r="BN117">
        <v>2</v>
      </c>
      <c r="BO117">
        <v>800</v>
      </c>
      <c r="BT117">
        <v>1</v>
      </c>
      <c r="BU117">
        <v>14</v>
      </c>
      <c r="BV117">
        <v>38.091690999999997</v>
      </c>
      <c r="BW117">
        <v>140.03668099999999</v>
      </c>
      <c r="BY117">
        <v>6</v>
      </c>
      <c r="BZ117">
        <v>209</v>
      </c>
      <c r="CA117" t="s">
        <v>342</v>
      </c>
      <c r="CB117">
        <v>5</v>
      </c>
      <c r="CC117">
        <v>1</v>
      </c>
      <c r="CD117">
        <v>0</v>
      </c>
    </row>
    <row r="118" spans="1:82">
      <c r="A118" s="1" t="str">
        <f t="shared" si="1"/>
        <v>天童-1</v>
      </c>
      <c r="B118">
        <v>2025</v>
      </c>
      <c r="C118">
        <v>6</v>
      </c>
      <c r="D118">
        <v>210</v>
      </c>
      <c r="E118" t="s">
        <v>338</v>
      </c>
      <c r="F118">
        <v>0</v>
      </c>
      <c r="G118">
        <v>1</v>
      </c>
      <c r="H118">
        <v>6</v>
      </c>
      <c r="I118">
        <v>210</v>
      </c>
      <c r="J118" t="s">
        <v>338</v>
      </c>
      <c r="K118">
        <v>0</v>
      </c>
      <c r="L118">
        <v>1</v>
      </c>
      <c r="M118">
        <v>1</v>
      </c>
      <c r="N118">
        <v>8485</v>
      </c>
      <c r="O118">
        <v>5885</v>
      </c>
      <c r="P118">
        <v>0</v>
      </c>
      <c r="Q118">
        <v>0</v>
      </c>
      <c r="R118">
        <v>0</v>
      </c>
      <c r="S118">
        <v>64</v>
      </c>
      <c r="T118">
        <v>2</v>
      </c>
      <c r="U118">
        <v>0</v>
      </c>
      <c r="W118" t="s">
        <v>1015</v>
      </c>
      <c r="X118" t="s">
        <v>1016</v>
      </c>
      <c r="Z118">
        <v>365</v>
      </c>
      <c r="AB118">
        <v>3</v>
      </c>
      <c r="AC118">
        <v>1</v>
      </c>
      <c r="AD118">
        <v>1.5</v>
      </c>
      <c r="AE118" t="s">
        <v>500</v>
      </c>
      <c r="AF118">
        <v>4</v>
      </c>
      <c r="AG118">
        <v>2</v>
      </c>
      <c r="AI118" t="s">
        <v>1017</v>
      </c>
      <c r="AJ118">
        <v>1</v>
      </c>
      <c r="AL118">
        <v>13</v>
      </c>
      <c r="AM118">
        <v>1</v>
      </c>
      <c r="AN118">
        <v>31</v>
      </c>
      <c r="AQ118">
        <v>1</v>
      </c>
      <c r="AR118">
        <v>0</v>
      </c>
      <c r="AS118">
        <v>1</v>
      </c>
      <c r="AT118" t="s">
        <v>338</v>
      </c>
      <c r="AU118">
        <v>1200</v>
      </c>
      <c r="AW118">
        <v>1</v>
      </c>
      <c r="AX118">
        <v>15</v>
      </c>
      <c r="AY118">
        <v>60</v>
      </c>
      <c r="AZ118">
        <v>200</v>
      </c>
      <c r="BG118" t="s">
        <v>1018</v>
      </c>
      <c r="BH118" t="s">
        <v>1018</v>
      </c>
      <c r="BK118">
        <v>1</v>
      </c>
      <c r="BL118" t="s">
        <v>509</v>
      </c>
      <c r="BM118" t="s">
        <v>338</v>
      </c>
      <c r="BN118">
        <v>8</v>
      </c>
      <c r="BO118">
        <v>1200</v>
      </c>
      <c r="BT118">
        <v>5</v>
      </c>
      <c r="BU118">
        <v>5</v>
      </c>
      <c r="BV118">
        <v>38.367691000000001</v>
      </c>
      <c r="BW118">
        <v>140.37407200000001</v>
      </c>
      <c r="BY118">
        <v>6</v>
      </c>
      <c r="BZ118">
        <v>210</v>
      </c>
      <c r="CA118" t="s">
        <v>338</v>
      </c>
      <c r="CB118">
        <v>0</v>
      </c>
      <c r="CC118">
        <v>1</v>
      </c>
      <c r="CD118">
        <v>0</v>
      </c>
    </row>
    <row r="119" spans="1:82">
      <c r="A119" s="1" t="str">
        <f t="shared" si="1"/>
        <v>天童-2</v>
      </c>
      <c r="B119">
        <v>2025</v>
      </c>
      <c r="C119">
        <v>6</v>
      </c>
      <c r="D119">
        <v>210</v>
      </c>
      <c r="E119" t="s">
        <v>338</v>
      </c>
      <c r="F119">
        <v>0</v>
      </c>
      <c r="G119">
        <v>2</v>
      </c>
      <c r="H119">
        <v>6</v>
      </c>
      <c r="I119">
        <v>210</v>
      </c>
      <c r="J119" t="s">
        <v>338</v>
      </c>
      <c r="K119">
        <v>0</v>
      </c>
      <c r="L119">
        <v>2</v>
      </c>
      <c r="M119">
        <v>1</v>
      </c>
      <c r="N119">
        <v>9448</v>
      </c>
      <c r="O119">
        <v>5885</v>
      </c>
      <c r="P119">
        <v>0</v>
      </c>
      <c r="Q119">
        <v>0</v>
      </c>
      <c r="R119">
        <v>0</v>
      </c>
      <c r="S119">
        <v>63</v>
      </c>
      <c r="T119">
        <v>2</v>
      </c>
      <c r="U119">
        <v>0</v>
      </c>
      <c r="W119" t="s">
        <v>1019</v>
      </c>
      <c r="X119" t="s">
        <v>1020</v>
      </c>
      <c r="Z119">
        <v>330</v>
      </c>
      <c r="AB119">
        <v>3</v>
      </c>
      <c r="AC119">
        <v>1</v>
      </c>
      <c r="AD119">
        <v>1.5</v>
      </c>
      <c r="AE119" t="s">
        <v>500</v>
      </c>
      <c r="AF119">
        <v>4</v>
      </c>
      <c r="AG119">
        <v>2</v>
      </c>
      <c r="AI119" t="s">
        <v>542</v>
      </c>
      <c r="AJ119">
        <v>2</v>
      </c>
      <c r="AL119">
        <v>6</v>
      </c>
      <c r="AM119">
        <v>1</v>
      </c>
      <c r="AN119">
        <v>31</v>
      </c>
      <c r="AQ119">
        <v>1</v>
      </c>
      <c r="AR119">
        <v>0</v>
      </c>
      <c r="AS119">
        <v>1</v>
      </c>
      <c r="AT119" t="s">
        <v>338</v>
      </c>
      <c r="AU119">
        <v>1500</v>
      </c>
      <c r="AW119">
        <v>1</v>
      </c>
      <c r="AX119">
        <v>15</v>
      </c>
      <c r="AY119">
        <v>60</v>
      </c>
      <c r="AZ119">
        <v>200</v>
      </c>
      <c r="BG119" t="s">
        <v>1021</v>
      </c>
      <c r="BH119" t="s">
        <v>1021</v>
      </c>
      <c r="BK119">
        <v>1</v>
      </c>
      <c r="BL119" t="s">
        <v>509</v>
      </c>
      <c r="BM119" t="s">
        <v>338</v>
      </c>
      <c r="BN119">
        <v>1</v>
      </c>
      <c r="BO119">
        <v>1500</v>
      </c>
      <c r="BT119">
        <v>2</v>
      </c>
      <c r="BU119">
        <v>49</v>
      </c>
      <c r="BV119">
        <v>38.362144000000001</v>
      </c>
      <c r="BW119">
        <v>140.38380100000001</v>
      </c>
      <c r="BY119">
        <v>6</v>
      </c>
      <c r="BZ119">
        <v>210</v>
      </c>
      <c r="CA119" t="s">
        <v>338</v>
      </c>
      <c r="CB119">
        <v>0</v>
      </c>
      <c r="CC119">
        <v>2</v>
      </c>
      <c r="CD119">
        <v>0</v>
      </c>
    </row>
    <row r="120" spans="1:82">
      <c r="A120" s="1" t="str">
        <f t="shared" si="1"/>
        <v>天童-3</v>
      </c>
      <c r="B120">
        <v>2025</v>
      </c>
      <c r="C120">
        <v>6</v>
      </c>
      <c r="D120">
        <v>210</v>
      </c>
      <c r="E120" t="s">
        <v>338</v>
      </c>
      <c r="F120">
        <v>0</v>
      </c>
      <c r="G120">
        <v>3</v>
      </c>
      <c r="H120">
        <v>6</v>
      </c>
      <c r="I120">
        <v>210</v>
      </c>
      <c r="J120" t="s">
        <v>338</v>
      </c>
      <c r="K120">
        <v>0</v>
      </c>
      <c r="L120">
        <v>3</v>
      </c>
      <c r="M120">
        <v>1</v>
      </c>
      <c r="N120">
        <v>7936</v>
      </c>
      <c r="O120">
        <v>6933</v>
      </c>
      <c r="P120">
        <v>0</v>
      </c>
      <c r="Q120">
        <v>0</v>
      </c>
      <c r="R120">
        <v>0</v>
      </c>
      <c r="S120">
        <v>63</v>
      </c>
      <c r="T120">
        <v>2</v>
      </c>
      <c r="U120">
        <v>0</v>
      </c>
      <c r="W120" t="s">
        <v>1022</v>
      </c>
      <c r="X120" t="s">
        <v>1023</v>
      </c>
      <c r="Z120">
        <v>234</v>
      </c>
      <c r="AB120">
        <v>3</v>
      </c>
      <c r="AC120">
        <v>1</v>
      </c>
      <c r="AD120">
        <v>1.5</v>
      </c>
      <c r="AE120" t="s">
        <v>500</v>
      </c>
      <c r="AF120">
        <v>4</v>
      </c>
      <c r="AG120">
        <v>2</v>
      </c>
      <c r="AI120" t="s">
        <v>542</v>
      </c>
      <c r="AJ120">
        <v>5</v>
      </c>
      <c r="AL120">
        <v>6</v>
      </c>
      <c r="AM120">
        <v>1</v>
      </c>
      <c r="AN120">
        <v>31</v>
      </c>
      <c r="AQ120">
        <v>1</v>
      </c>
      <c r="AR120">
        <v>1</v>
      </c>
      <c r="AS120">
        <v>1</v>
      </c>
      <c r="AT120" t="s">
        <v>1024</v>
      </c>
      <c r="AU120">
        <v>1000</v>
      </c>
      <c r="AW120">
        <v>1</v>
      </c>
      <c r="AX120">
        <v>15</v>
      </c>
      <c r="AY120">
        <v>60</v>
      </c>
      <c r="AZ120">
        <v>200</v>
      </c>
      <c r="BG120" t="s">
        <v>1025</v>
      </c>
      <c r="BH120" t="s">
        <v>1025</v>
      </c>
      <c r="BK120">
        <v>1</v>
      </c>
      <c r="BM120" t="s">
        <v>1024</v>
      </c>
      <c r="BO120">
        <v>1000</v>
      </c>
      <c r="BT120">
        <v>2</v>
      </c>
      <c r="BU120">
        <v>55</v>
      </c>
      <c r="BV120">
        <v>38.331198000000001</v>
      </c>
      <c r="BW120">
        <v>140.36363499999999</v>
      </c>
      <c r="BY120">
        <v>6</v>
      </c>
      <c r="BZ120">
        <v>210</v>
      </c>
      <c r="CA120" t="s">
        <v>338</v>
      </c>
      <c r="CB120">
        <v>0</v>
      </c>
      <c r="CC120">
        <v>3</v>
      </c>
      <c r="CD120">
        <v>0</v>
      </c>
    </row>
    <row r="121" spans="1:82">
      <c r="A121" s="1" t="str">
        <f t="shared" si="1"/>
        <v>天童-4</v>
      </c>
      <c r="B121">
        <v>2025</v>
      </c>
      <c r="C121">
        <v>6</v>
      </c>
      <c r="D121">
        <v>210</v>
      </c>
      <c r="E121" t="s">
        <v>338</v>
      </c>
      <c r="F121">
        <v>0</v>
      </c>
      <c r="G121">
        <v>4</v>
      </c>
      <c r="H121">
        <v>6</v>
      </c>
      <c r="I121">
        <v>210</v>
      </c>
      <c r="J121" t="s">
        <v>338</v>
      </c>
      <c r="K121">
        <v>0</v>
      </c>
      <c r="L121">
        <v>4</v>
      </c>
      <c r="M121">
        <v>1</v>
      </c>
      <c r="N121">
        <v>8485</v>
      </c>
      <c r="O121">
        <v>6933</v>
      </c>
      <c r="P121">
        <v>0</v>
      </c>
      <c r="Q121">
        <v>0</v>
      </c>
      <c r="R121">
        <v>0</v>
      </c>
      <c r="S121">
        <v>63</v>
      </c>
      <c r="T121">
        <v>2</v>
      </c>
      <c r="U121">
        <v>0</v>
      </c>
      <c r="W121" t="s">
        <v>1026</v>
      </c>
      <c r="X121" t="s">
        <v>1027</v>
      </c>
      <c r="Z121">
        <v>289</v>
      </c>
      <c r="AB121">
        <v>3</v>
      </c>
      <c r="AC121">
        <v>1</v>
      </c>
      <c r="AD121">
        <v>1.2</v>
      </c>
      <c r="AE121" t="s">
        <v>500</v>
      </c>
      <c r="AF121">
        <v>6</v>
      </c>
      <c r="AG121">
        <v>2</v>
      </c>
      <c r="AI121" t="s">
        <v>542</v>
      </c>
      <c r="AJ121">
        <v>3</v>
      </c>
      <c r="AL121">
        <v>6</v>
      </c>
      <c r="AM121">
        <v>1</v>
      </c>
      <c r="AN121">
        <v>31</v>
      </c>
      <c r="AQ121">
        <v>1</v>
      </c>
      <c r="AR121">
        <v>1</v>
      </c>
      <c r="AS121">
        <v>1</v>
      </c>
      <c r="AT121" t="s">
        <v>1028</v>
      </c>
      <c r="AU121">
        <v>550</v>
      </c>
      <c r="AW121">
        <v>1</v>
      </c>
      <c r="AX121">
        <v>15</v>
      </c>
      <c r="AY121">
        <v>60</v>
      </c>
      <c r="AZ121">
        <v>200</v>
      </c>
      <c r="BG121" t="s">
        <v>1029</v>
      </c>
      <c r="BH121" t="s">
        <v>1030</v>
      </c>
      <c r="BK121">
        <v>1</v>
      </c>
      <c r="BL121" t="s">
        <v>509</v>
      </c>
      <c r="BM121" t="s">
        <v>1028</v>
      </c>
      <c r="BN121">
        <v>1</v>
      </c>
      <c r="BO121">
        <v>550</v>
      </c>
      <c r="BT121">
        <v>1</v>
      </c>
      <c r="BU121">
        <v>5</v>
      </c>
      <c r="BV121">
        <v>38.386166000000003</v>
      </c>
      <c r="BW121">
        <v>140.37906599999999</v>
      </c>
      <c r="BY121">
        <v>6</v>
      </c>
      <c r="BZ121">
        <v>210</v>
      </c>
      <c r="CA121" t="s">
        <v>338</v>
      </c>
      <c r="CB121">
        <v>0</v>
      </c>
      <c r="CC121">
        <v>4</v>
      </c>
      <c r="CD121">
        <v>0</v>
      </c>
    </row>
    <row r="122" spans="1:82">
      <c r="A122" s="1" t="str">
        <f t="shared" si="1"/>
        <v>天童-5</v>
      </c>
      <c r="B122">
        <v>2025</v>
      </c>
      <c r="C122">
        <v>6</v>
      </c>
      <c r="D122">
        <v>210</v>
      </c>
      <c r="E122" t="s">
        <v>338</v>
      </c>
      <c r="F122">
        <v>0</v>
      </c>
      <c r="G122">
        <v>5</v>
      </c>
      <c r="H122">
        <v>6</v>
      </c>
      <c r="I122">
        <v>210</v>
      </c>
      <c r="J122" t="s">
        <v>338</v>
      </c>
      <c r="K122">
        <v>0</v>
      </c>
      <c r="L122">
        <v>5</v>
      </c>
      <c r="M122">
        <v>1</v>
      </c>
      <c r="N122">
        <v>9953</v>
      </c>
      <c r="O122">
        <v>3914</v>
      </c>
      <c r="P122">
        <v>0</v>
      </c>
      <c r="Q122">
        <v>0</v>
      </c>
      <c r="R122">
        <v>0</v>
      </c>
      <c r="S122">
        <v>63</v>
      </c>
      <c r="T122">
        <v>1</v>
      </c>
      <c r="U122">
        <v>0</v>
      </c>
      <c r="W122" t="s">
        <v>1031</v>
      </c>
      <c r="X122" t="s">
        <v>1032</v>
      </c>
      <c r="Z122">
        <v>379</v>
      </c>
      <c r="AB122">
        <v>3</v>
      </c>
      <c r="AC122">
        <v>1</v>
      </c>
      <c r="AD122">
        <v>2</v>
      </c>
      <c r="AE122" t="s">
        <v>500</v>
      </c>
      <c r="AF122">
        <v>4</v>
      </c>
      <c r="AG122">
        <v>2</v>
      </c>
      <c r="AI122" t="s">
        <v>1033</v>
      </c>
      <c r="AJ122">
        <v>3</v>
      </c>
      <c r="AL122">
        <v>6</v>
      </c>
      <c r="AM122">
        <v>1</v>
      </c>
      <c r="AN122">
        <v>31</v>
      </c>
      <c r="AQ122">
        <v>1</v>
      </c>
      <c r="AR122">
        <v>0</v>
      </c>
      <c r="AS122">
        <v>1</v>
      </c>
      <c r="AT122" t="s">
        <v>338</v>
      </c>
      <c r="AU122">
        <v>950</v>
      </c>
      <c r="AW122">
        <v>1</v>
      </c>
      <c r="AX122">
        <v>11</v>
      </c>
      <c r="AY122">
        <v>50</v>
      </c>
      <c r="AZ122">
        <v>80</v>
      </c>
      <c r="BG122" t="s">
        <v>1034</v>
      </c>
      <c r="BH122" t="s">
        <v>1034</v>
      </c>
      <c r="BK122">
        <v>1</v>
      </c>
      <c r="BL122" t="s">
        <v>509</v>
      </c>
      <c r="BM122" t="s">
        <v>338</v>
      </c>
      <c r="BN122">
        <v>7</v>
      </c>
      <c r="BO122">
        <v>950</v>
      </c>
      <c r="BT122">
        <v>2</v>
      </c>
      <c r="BU122">
        <v>52</v>
      </c>
      <c r="BV122">
        <v>38.364676000000003</v>
      </c>
      <c r="BW122">
        <v>140.36363399999999</v>
      </c>
      <c r="BY122">
        <v>6</v>
      </c>
      <c r="BZ122">
        <v>210</v>
      </c>
      <c r="CA122" t="s">
        <v>338</v>
      </c>
      <c r="CB122">
        <v>0</v>
      </c>
      <c r="CC122">
        <v>5</v>
      </c>
      <c r="CD122">
        <v>0</v>
      </c>
    </row>
    <row r="123" spans="1:82">
      <c r="A123" s="1" t="str">
        <f t="shared" si="1"/>
        <v>天童-6</v>
      </c>
      <c r="B123">
        <v>2025</v>
      </c>
      <c r="C123">
        <v>6</v>
      </c>
      <c r="D123">
        <v>210</v>
      </c>
      <c r="E123" t="s">
        <v>338</v>
      </c>
      <c r="F123">
        <v>0</v>
      </c>
      <c r="G123">
        <v>6</v>
      </c>
      <c r="H123">
        <v>6</v>
      </c>
      <c r="I123">
        <v>210</v>
      </c>
      <c r="J123" t="s">
        <v>338</v>
      </c>
      <c r="K123">
        <v>0</v>
      </c>
      <c r="L123">
        <v>6</v>
      </c>
      <c r="M123">
        <v>1</v>
      </c>
      <c r="N123">
        <v>9448</v>
      </c>
      <c r="O123">
        <v>8982</v>
      </c>
      <c r="P123">
        <v>0</v>
      </c>
      <c r="Q123">
        <v>0</v>
      </c>
      <c r="R123">
        <v>0</v>
      </c>
      <c r="S123">
        <v>63</v>
      </c>
      <c r="T123">
        <v>2</v>
      </c>
      <c r="U123">
        <v>0</v>
      </c>
      <c r="W123" t="s">
        <v>1035</v>
      </c>
      <c r="X123" t="s">
        <v>1036</v>
      </c>
      <c r="Z123">
        <v>281</v>
      </c>
      <c r="AB123">
        <v>3</v>
      </c>
      <c r="AC123">
        <v>1</v>
      </c>
      <c r="AD123">
        <v>1.5</v>
      </c>
      <c r="AE123" t="s">
        <v>500</v>
      </c>
      <c r="AF123">
        <v>6</v>
      </c>
      <c r="AG123">
        <v>2</v>
      </c>
      <c r="AI123" t="s">
        <v>542</v>
      </c>
      <c r="AJ123">
        <v>1</v>
      </c>
      <c r="AL123">
        <v>6</v>
      </c>
      <c r="AM123">
        <v>1</v>
      </c>
      <c r="AN123">
        <v>31</v>
      </c>
      <c r="AQ123">
        <v>1</v>
      </c>
      <c r="AR123">
        <v>1</v>
      </c>
      <c r="AS123">
        <v>1</v>
      </c>
      <c r="AT123" t="s">
        <v>338</v>
      </c>
      <c r="AU123">
        <v>800</v>
      </c>
      <c r="AW123">
        <v>1</v>
      </c>
      <c r="AX123">
        <v>11</v>
      </c>
      <c r="AY123">
        <v>50</v>
      </c>
      <c r="AZ123">
        <v>80</v>
      </c>
      <c r="BG123" t="s">
        <v>1037</v>
      </c>
      <c r="BH123" t="s">
        <v>1038</v>
      </c>
      <c r="BK123">
        <v>1</v>
      </c>
      <c r="BL123" t="s">
        <v>509</v>
      </c>
      <c r="BM123" t="s">
        <v>338</v>
      </c>
      <c r="BN123">
        <v>6</v>
      </c>
      <c r="BO123">
        <v>800</v>
      </c>
      <c r="BT123">
        <v>1</v>
      </c>
      <c r="BU123">
        <v>7</v>
      </c>
      <c r="BV123">
        <v>38.356892000000002</v>
      </c>
      <c r="BW123">
        <v>140.36378999999999</v>
      </c>
      <c r="BY123">
        <v>6</v>
      </c>
      <c r="BZ123">
        <v>210</v>
      </c>
      <c r="CA123" t="s">
        <v>338</v>
      </c>
      <c r="CB123">
        <v>0</v>
      </c>
      <c r="CC123">
        <v>6</v>
      </c>
      <c r="CD123">
        <v>0</v>
      </c>
    </row>
    <row r="124" spans="1:82">
      <c r="A124" s="1" t="str">
        <f t="shared" si="1"/>
        <v>天童-7</v>
      </c>
      <c r="B124">
        <v>2025</v>
      </c>
      <c r="C124">
        <v>6</v>
      </c>
      <c r="D124">
        <v>210</v>
      </c>
      <c r="E124" t="s">
        <v>338</v>
      </c>
      <c r="F124">
        <v>0</v>
      </c>
      <c r="G124">
        <v>7</v>
      </c>
      <c r="H124">
        <v>6</v>
      </c>
      <c r="I124">
        <v>210</v>
      </c>
      <c r="J124" t="s">
        <v>338</v>
      </c>
      <c r="K124">
        <v>0</v>
      </c>
      <c r="L124">
        <v>7</v>
      </c>
      <c r="M124">
        <v>1</v>
      </c>
      <c r="N124">
        <v>7936</v>
      </c>
      <c r="O124">
        <v>8982</v>
      </c>
      <c r="P124">
        <v>0</v>
      </c>
      <c r="Q124">
        <v>0</v>
      </c>
      <c r="R124">
        <v>0</v>
      </c>
      <c r="S124">
        <v>64</v>
      </c>
      <c r="T124">
        <v>2</v>
      </c>
      <c r="U124">
        <v>0</v>
      </c>
      <c r="W124" t="s">
        <v>1039</v>
      </c>
      <c r="X124" t="s">
        <v>1040</v>
      </c>
      <c r="Z124">
        <v>372</v>
      </c>
      <c r="AB124">
        <v>3</v>
      </c>
      <c r="AC124">
        <v>1</v>
      </c>
      <c r="AD124">
        <v>2.5</v>
      </c>
      <c r="AE124" t="s">
        <v>500</v>
      </c>
      <c r="AF124">
        <v>4</v>
      </c>
      <c r="AG124">
        <v>2</v>
      </c>
      <c r="AI124" t="s">
        <v>1041</v>
      </c>
      <c r="AJ124">
        <v>5</v>
      </c>
      <c r="AL124">
        <v>16</v>
      </c>
      <c r="AM124">
        <v>1</v>
      </c>
      <c r="AN124">
        <v>31</v>
      </c>
      <c r="AQ124">
        <v>1</v>
      </c>
      <c r="AR124">
        <v>1</v>
      </c>
      <c r="AS124">
        <v>1</v>
      </c>
      <c r="AT124" t="s">
        <v>1024</v>
      </c>
      <c r="AU124">
        <v>1200</v>
      </c>
      <c r="AW124">
        <v>1</v>
      </c>
      <c r="AX124">
        <v>15</v>
      </c>
      <c r="AY124">
        <v>60</v>
      </c>
      <c r="AZ124">
        <v>200</v>
      </c>
      <c r="BG124" t="s">
        <v>1042</v>
      </c>
      <c r="BH124" t="s">
        <v>1042</v>
      </c>
      <c r="BK124">
        <v>1</v>
      </c>
      <c r="BM124" t="s">
        <v>1024</v>
      </c>
      <c r="BO124">
        <v>1200</v>
      </c>
      <c r="BT124">
        <v>2</v>
      </c>
      <c r="BU124">
        <v>61</v>
      </c>
      <c r="BV124">
        <v>38.335245999999998</v>
      </c>
      <c r="BW124">
        <v>140.36536799999999</v>
      </c>
      <c r="BY124">
        <v>6</v>
      </c>
      <c r="BZ124">
        <v>210</v>
      </c>
      <c r="CA124" t="s">
        <v>338</v>
      </c>
      <c r="CB124">
        <v>0</v>
      </c>
      <c r="CC124">
        <v>7</v>
      </c>
      <c r="CD124">
        <v>0</v>
      </c>
    </row>
    <row r="125" spans="1:82">
      <c r="A125" s="1" t="str">
        <f t="shared" si="1"/>
        <v>天童-8</v>
      </c>
      <c r="B125">
        <v>2025</v>
      </c>
      <c r="C125">
        <v>6</v>
      </c>
      <c r="D125">
        <v>210</v>
      </c>
      <c r="E125" t="s">
        <v>338</v>
      </c>
      <c r="F125">
        <v>0</v>
      </c>
      <c r="G125">
        <v>8</v>
      </c>
      <c r="H125">
        <v>6</v>
      </c>
      <c r="I125">
        <v>210</v>
      </c>
      <c r="J125" t="s">
        <v>338</v>
      </c>
      <c r="K125">
        <v>0</v>
      </c>
      <c r="L125">
        <v>8</v>
      </c>
      <c r="M125">
        <v>1</v>
      </c>
      <c r="N125">
        <v>9953</v>
      </c>
      <c r="O125">
        <v>5885</v>
      </c>
      <c r="P125">
        <v>0</v>
      </c>
      <c r="Q125">
        <v>0</v>
      </c>
      <c r="R125">
        <v>0</v>
      </c>
      <c r="S125">
        <v>63</v>
      </c>
      <c r="T125">
        <v>1</v>
      </c>
      <c r="U125">
        <v>0</v>
      </c>
      <c r="W125" t="s">
        <v>1043</v>
      </c>
      <c r="Z125">
        <v>231</v>
      </c>
      <c r="AB125">
        <v>3</v>
      </c>
      <c r="AC125">
        <v>1</v>
      </c>
      <c r="AD125">
        <v>1.2</v>
      </c>
      <c r="AE125" t="s">
        <v>500</v>
      </c>
      <c r="AF125">
        <v>4</v>
      </c>
      <c r="AG125">
        <v>2</v>
      </c>
      <c r="AI125" t="s">
        <v>1044</v>
      </c>
      <c r="AJ125">
        <v>1</v>
      </c>
      <c r="AL125">
        <v>6</v>
      </c>
      <c r="AM125">
        <v>1</v>
      </c>
      <c r="AN125">
        <v>31</v>
      </c>
      <c r="AQ125">
        <v>1</v>
      </c>
      <c r="AR125">
        <v>1</v>
      </c>
      <c r="AS125">
        <v>1</v>
      </c>
      <c r="AT125" t="s">
        <v>1045</v>
      </c>
      <c r="AU125">
        <v>3100</v>
      </c>
      <c r="AW125">
        <v>3</v>
      </c>
      <c r="AY125">
        <v>70</v>
      </c>
      <c r="AZ125">
        <v>200</v>
      </c>
      <c r="BG125" t="s">
        <v>1046</v>
      </c>
      <c r="BH125" t="s">
        <v>854</v>
      </c>
      <c r="BK125">
        <v>1</v>
      </c>
      <c r="BL125" t="s">
        <v>711</v>
      </c>
      <c r="BM125" t="s">
        <v>1045</v>
      </c>
      <c r="BN125">
        <v>4</v>
      </c>
      <c r="BO125">
        <v>3100</v>
      </c>
      <c r="BT125">
        <v>2</v>
      </c>
      <c r="BU125">
        <v>63</v>
      </c>
      <c r="BV125">
        <v>38.313591000000002</v>
      </c>
      <c r="BW125">
        <v>140.398325</v>
      </c>
      <c r="BY125">
        <v>6</v>
      </c>
      <c r="BZ125">
        <v>210</v>
      </c>
      <c r="CA125" t="s">
        <v>338</v>
      </c>
      <c r="CB125">
        <v>0</v>
      </c>
      <c r="CC125">
        <v>8</v>
      </c>
      <c r="CD125">
        <v>0</v>
      </c>
    </row>
    <row r="126" spans="1:82">
      <c r="A126" s="1" t="str">
        <f t="shared" si="1"/>
        <v>天童-9</v>
      </c>
      <c r="B126">
        <v>2025</v>
      </c>
      <c r="C126">
        <v>6</v>
      </c>
      <c r="D126">
        <v>210</v>
      </c>
      <c r="E126" t="s">
        <v>338</v>
      </c>
      <c r="F126">
        <v>0</v>
      </c>
      <c r="G126">
        <v>9</v>
      </c>
      <c r="H126">
        <v>6</v>
      </c>
      <c r="I126">
        <v>210</v>
      </c>
      <c r="J126" t="s">
        <v>338</v>
      </c>
      <c r="K126">
        <v>0</v>
      </c>
      <c r="L126">
        <v>9</v>
      </c>
      <c r="M126">
        <v>1</v>
      </c>
      <c r="N126">
        <v>8485</v>
      </c>
      <c r="O126">
        <v>8982</v>
      </c>
      <c r="P126">
        <v>0</v>
      </c>
      <c r="Q126">
        <v>0</v>
      </c>
      <c r="R126">
        <v>0</v>
      </c>
      <c r="S126">
        <v>66</v>
      </c>
      <c r="T126">
        <v>2</v>
      </c>
      <c r="U126">
        <v>0</v>
      </c>
      <c r="W126" t="s">
        <v>1047</v>
      </c>
      <c r="Z126">
        <v>424</v>
      </c>
      <c r="AB126">
        <v>3</v>
      </c>
      <c r="AC126">
        <v>1.5</v>
      </c>
      <c r="AD126">
        <v>1</v>
      </c>
      <c r="AE126" t="s">
        <v>500</v>
      </c>
      <c r="AF126">
        <v>4</v>
      </c>
      <c r="AG126">
        <v>2</v>
      </c>
      <c r="AI126" t="s">
        <v>1048</v>
      </c>
      <c r="AJ126">
        <v>3</v>
      </c>
      <c r="AL126">
        <v>8.5</v>
      </c>
      <c r="AM126">
        <v>1</v>
      </c>
      <c r="AN126">
        <v>31</v>
      </c>
      <c r="AQ126">
        <v>1</v>
      </c>
      <c r="AR126">
        <v>0</v>
      </c>
      <c r="AS126">
        <v>1</v>
      </c>
      <c r="AT126" t="s">
        <v>338</v>
      </c>
      <c r="AU126">
        <v>2600</v>
      </c>
      <c r="AW126">
        <v>3</v>
      </c>
      <c r="AY126">
        <v>70</v>
      </c>
      <c r="AZ126">
        <v>200</v>
      </c>
      <c r="BG126" t="s">
        <v>1049</v>
      </c>
      <c r="BH126" t="s">
        <v>1049</v>
      </c>
      <c r="BK126">
        <v>1</v>
      </c>
      <c r="BL126" t="s">
        <v>509</v>
      </c>
      <c r="BM126" t="s">
        <v>338</v>
      </c>
      <c r="BN126">
        <v>8</v>
      </c>
      <c r="BO126">
        <v>2600</v>
      </c>
      <c r="BT126">
        <v>2</v>
      </c>
      <c r="BU126">
        <v>46</v>
      </c>
      <c r="BV126">
        <v>38.365693</v>
      </c>
      <c r="BW126">
        <v>140.394701</v>
      </c>
      <c r="BY126">
        <v>6</v>
      </c>
      <c r="BZ126">
        <v>210</v>
      </c>
      <c r="CA126" t="s">
        <v>338</v>
      </c>
      <c r="CB126">
        <v>0</v>
      </c>
      <c r="CC126">
        <v>9</v>
      </c>
      <c r="CD126">
        <v>0</v>
      </c>
    </row>
    <row r="127" spans="1:82">
      <c r="A127" s="1" t="str">
        <f t="shared" si="1"/>
        <v>天童-10</v>
      </c>
      <c r="B127">
        <v>2025</v>
      </c>
      <c r="C127">
        <v>6</v>
      </c>
      <c r="D127">
        <v>210</v>
      </c>
      <c r="E127" t="s">
        <v>338</v>
      </c>
      <c r="F127">
        <v>0</v>
      </c>
      <c r="G127">
        <v>10</v>
      </c>
      <c r="H127">
        <v>6</v>
      </c>
      <c r="I127">
        <v>210</v>
      </c>
      <c r="J127" t="s">
        <v>338</v>
      </c>
      <c r="K127">
        <v>0</v>
      </c>
      <c r="L127">
        <v>10</v>
      </c>
      <c r="M127">
        <v>1</v>
      </c>
      <c r="N127">
        <v>9953</v>
      </c>
      <c r="O127">
        <v>3914</v>
      </c>
      <c r="P127">
        <v>0</v>
      </c>
      <c r="Q127">
        <v>0</v>
      </c>
      <c r="R127">
        <v>1</v>
      </c>
      <c r="S127">
        <v>63</v>
      </c>
      <c r="T127">
        <v>2</v>
      </c>
      <c r="U127">
        <v>0</v>
      </c>
      <c r="W127" t="s">
        <v>1050</v>
      </c>
      <c r="X127" t="s">
        <v>1051</v>
      </c>
      <c r="Z127">
        <v>225</v>
      </c>
      <c r="AB127">
        <v>3</v>
      </c>
      <c r="AC127">
        <v>1</v>
      </c>
      <c r="AD127">
        <v>2</v>
      </c>
      <c r="AE127" t="s">
        <v>500</v>
      </c>
      <c r="AF127">
        <v>4</v>
      </c>
      <c r="AG127">
        <v>1</v>
      </c>
      <c r="AI127" t="s">
        <v>516</v>
      </c>
      <c r="AJ127">
        <v>1</v>
      </c>
      <c r="AL127">
        <v>6</v>
      </c>
      <c r="AM127">
        <v>1</v>
      </c>
      <c r="AN127">
        <v>31</v>
      </c>
      <c r="AQ127">
        <v>1</v>
      </c>
      <c r="AR127">
        <v>0</v>
      </c>
      <c r="AS127">
        <v>1</v>
      </c>
      <c r="AT127" t="s">
        <v>1052</v>
      </c>
      <c r="AU127">
        <v>1200</v>
      </c>
      <c r="AW127">
        <v>1</v>
      </c>
      <c r="AX127">
        <v>11</v>
      </c>
      <c r="AY127">
        <v>50</v>
      </c>
      <c r="AZ127">
        <v>80</v>
      </c>
      <c r="BG127" t="s">
        <v>1053</v>
      </c>
      <c r="BH127" t="s">
        <v>1053</v>
      </c>
      <c r="BK127">
        <v>1</v>
      </c>
      <c r="BL127" t="s">
        <v>509</v>
      </c>
      <c r="BM127" t="s">
        <v>1052</v>
      </c>
      <c r="BN127">
        <v>7</v>
      </c>
      <c r="BO127">
        <v>1200</v>
      </c>
      <c r="BT127">
        <v>1</v>
      </c>
      <c r="BU127">
        <v>25</v>
      </c>
      <c r="BV127">
        <v>38.347918300000003</v>
      </c>
      <c r="BW127">
        <v>140.36188000000001</v>
      </c>
      <c r="BY127">
        <v>6</v>
      </c>
      <c r="BZ127">
        <v>210</v>
      </c>
      <c r="CA127" t="s">
        <v>338</v>
      </c>
      <c r="CB127">
        <v>0</v>
      </c>
      <c r="CC127">
        <v>10</v>
      </c>
      <c r="CD127">
        <v>0</v>
      </c>
    </row>
    <row r="128" spans="1:82">
      <c r="A128" s="1" t="str">
        <f t="shared" si="1"/>
        <v>天童5-1</v>
      </c>
      <c r="B128">
        <v>2025</v>
      </c>
      <c r="C128">
        <v>6</v>
      </c>
      <c r="D128">
        <v>210</v>
      </c>
      <c r="E128" t="s">
        <v>338</v>
      </c>
      <c r="F128">
        <v>5</v>
      </c>
      <c r="G128">
        <v>1</v>
      </c>
      <c r="H128">
        <v>6</v>
      </c>
      <c r="I128">
        <v>210</v>
      </c>
      <c r="J128" t="s">
        <v>338</v>
      </c>
      <c r="K128">
        <v>5</v>
      </c>
      <c r="L128">
        <v>1</v>
      </c>
      <c r="M128">
        <v>1</v>
      </c>
      <c r="N128">
        <v>7936</v>
      </c>
      <c r="O128">
        <v>5885</v>
      </c>
      <c r="P128">
        <v>0</v>
      </c>
      <c r="Q128">
        <v>0</v>
      </c>
      <c r="R128">
        <v>0</v>
      </c>
      <c r="S128">
        <v>75</v>
      </c>
      <c r="T128">
        <v>2</v>
      </c>
      <c r="U128">
        <v>0</v>
      </c>
      <c r="W128" t="s">
        <v>1054</v>
      </c>
      <c r="X128" t="s">
        <v>1055</v>
      </c>
      <c r="Z128">
        <v>2571</v>
      </c>
      <c r="AB128">
        <v>7</v>
      </c>
      <c r="AC128">
        <v>2</v>
      </c>
      <c r="AD128">
        <v>1</v>
      </c>
      <c r="AE128" t="s">
        <v>642</v>
      </c>
      <c r="AF128">
        <v>3</v>
      </c>
      <c r="AG128">
        <v>1</v>
      </c>
      <c r="AI128" t="s">
        <v>1056</v>
      </c>
      <c r="AJ128">
        <v>8</v>
      </c>
      <c r="AL128">
        <v>20</v>
      </c>
      <c r="AM128">
        <v>1</v>
      </c>
      <c r="AN128">
        <v>24</v>
      </c>
      <c r="AQ128">
        <v>1</v>
      </c>
      <c r="AR128">
        <v>0</v>
      </c>
      <c r="AS128">
        <v>1</v>
      </c>
      <c r="AT128" t="s">
        <v>338</v>
      </c>
      <c r="AU128">
        <v>1800</v>
      </c>
      <c r="AW128">
        <v>1</v>
      </c>
      <c r="AX128">
        <v>5</v>
      </c>
      <c r="AY128">
        <v>80</v>
      </c>
      <c r="AZ128">
        <v>400</v>
      </c>
      <c r="BG128" t="s">
        <v>1057</v>
      </c>
      <c r="BH128" t="s">
        <v>1058</v>
      </c>
      <c r="BK128">
        <v>0</v>
      </c>
      <c r="BM128" t="s">
        <v>338</v>
      </c>
      <c r="BN128">
        <v>5</v>
      </c>
      <c r="BO128">
        <v>1800</v>
      </c>
      <c r="BT128">
        <v>1</v>
      </c>
      <c r="BU128">
        <v>19</v>
      </c>
      <c r="BV128">
        <v>38.353073999999999</v>
      </c>
      <c r="BW128">
        <v>140.38583399999999</v>
      </c>
      <c r="BY128">
        <v>6</v>
      </c>
      <c r="BZ128">
        <v>210</v>
      </c>
      <c r="CA128" t="s">
        <v>338</v>
      </c>
      <c r="CB128">
        <v>5</v>
      </c>
      <c r="CC128">
        <v>1</v>
      </c>
      <c r="CD128">
        <v>0</v>
      </c>
    </row>
    <row r="129" spans="1:82">
      <c r="A129" s="1" t="str">
        <f t="shared" si="1"/>
        <v>天童5-2</v>
      </c>
      <c r="B129">
        <v>2025</v>
      </c>
      <c r="C129">
        <v>6</v>
      </c>
      <c r="D129">
        <v>210</v>
      </c>
      <c r="E129" t="s">
        <v>338</v>
      </c>
      <c r="F129">
        <v>5</v>
      </c>
      <c r="G129">
        <v>2</v>
      </c>
      <c r="H129">
        <v>6</v>
      </c>
      <c r="I129">
        <v>210</v>
      </c>
      <c r="J129" t="s">
        <v>338</v>
      </c>
      <c r="K129">
        <v>5</v>
      </c>
      <c r="L129">
        <v>2</v>
      </c>
      <c r="M129">
        <v>1</v>
      </c>
      <c r="N129">
        <v>9953</v>
      </c>
      <c r="O129">
        <v>6933</v>
      </c>
      <c r="P129">
        <v>0</v>
      </c>
      <c r="Q129">
        <v>0</v>
      </c>
      <c r="R129">
        <v>0</v>
      </c>
      <c r="S129">
        <v>75</v>
      </c>
      <c r="T129">
        <v>2</v>
      </c>
      <c r="U129">
        <v>0</v>
      </c>
      <c r="W129" t="s">
        <v>1059</v>
      </c>
      <c r="X129" t="s">
        <v>1060</v>
      </c>
      <c r="Z129">
        <v>297</v>
      </c>
      <c r="AB129">
        <v>3</v>
      </c>
      <c r="AC129">
        <v>1</v>
      </c>
      <c r="AD129">
        <v>2.5</v>
      </c>
      <c r="AE129" t="s">
        <v>631</v>
      </c>
      <c r="AF129">
        <v>3</v>
      </c>
      <c r="AG129">
        <v>3</v>
      </c>
      <c r="AI129" t="s">
        <v>1061</v>
      </c>
      <c r="AJ129">
        <v>2</v>
      </c>
      <c r="AL129">
        <v>15</v>
      </c>
      <c r="AM129">
        <v>1</v>
      </c>
      <c r="AN129">
        <v>24</v>
      </c>
      <c r="AQ129">
        <v>1</v>
      </c>
      <c r="AR129">
        <v>0</v>
      </c>
      <c r="AS129">
        <v>1</v>
      </c>
      <c r="AT129" t="s">
        <v>338</v>
      </c>
      <c r="AU129">
        <v>600</v>
      </c>
      <c r="AW129">
        <v>1</v>
      </c>
      <c r="AX129">
        <v>5</v>
      </c>
      <c r="AY129">
        <v>80</v>
      </c>
      <c r="AZ129">
        <v>400</v>
      </c>
      <c r="BG129" t="s">
        <v>1062</v>
      </c>
      <c r="BI129" t="s">
        <v>1063</v>
      </c>
      <c r="BK129">
        <v>0</v>
      </c>
      <c r="BL129" t="s">
        <v>509</v>
      </c>
      <c r="BM129" t="s">
        <v>338</v>
      </c>
      <c r="BN129">
        <v>1</v>
      </c>
      <c r="BO129">
        <v>600</v>
      </c>
      <c r="BT129">
        <v>2</v>
      </c>
      <c r="BU129">
        <v>52</v>
      </c>
      <c r="BV129">
        <v>38.360061999999999</v>
      </c>
      <c r="BW129">
        <v>140.37655799999999</v>
      </c>
      <c r="BY129">
        <v>6</v>
      </c>
      <c r="BZ129">
        <v>210</v>
      </c>
      <c r="CA129" t="s">
        <v>338</v>
      </c>
      <c r="CB129">
        <v>5</v>
      </c>
      <c r="CC129">
        <v>2</v>
      </c>
      <c r="CD129">
        <v>0</v>
      </c>
    </row>
    <row r="130" spans="1:82">
      <c r="A130" s="1" t="str">
        <f t="shared" si="1"/>
        <v>天童5-3</v>
      </c>
      <c r="B130">
        <v>2025</v>
      </c>
      <c r="C130">
        <v>6</v>
      </c>
      <c r="D130">
        <v>210</v>
      </c>
      <c r="E130" t="s">
        <v>338</v>
      </c>
      <c r="F130">
        <v>5</v>
      </c>
      <c r="G130">
        <v>3</v>
      </c>
      <c r="H130">
        <v>6</v>
      </c>
      <c r="I130">
        <v>210</v>
      </c>
      <c r="J130" t="s">
        <v>338</v>
      </c>
      <c r="K130">
        <v>5</v>
      </c>
      <c r="L130">
        <v>3</v>
      </c>
      <c r="M130">
        <v>1</v>
      </c>
      <c r="N130">
        <v>8485</v>
      </c>
      <c r="O130">
        <v>8982</v>
      </c>
      <c r="P130">
        <v>0</v>
      </c>
      <c r="Q130">
        <v>0</v>
      </c>
      <c r="R130">
        <v>0</v>
      </c>
      <c r="S130">
        <v>75</v>
      </c>
      <c r="T130">
        <v>1</v>
      </c>
      <c r="U130">
        <v>0</v>
      </c>
      <c r="W130" t="s">
        <v>1064</v>
      </c>
      <c r="X130" t="s">
        <v>1065</v>
      </c>
      <c r="Z130">
        <v>865</v>
      </c>
      <c r="AB130">
        <v>3</v>
      </c>
      <c r="AC130">
        <v>1.2</v>
      </c>
      <c r="AD130">
        <v>1</v>
      </c>
      <c r="AE130" t="s">
        <v>707</v>
      </c>
      <c r="AF130">
        <v>3</v>
      </c>
      <c r="AG130">
        <v>1</v>
      </c>
      <c r="AI130" t="s">
        <v>1066</v>
      </c>
      <c r="AJ130">
        <v>4</v>
      </c>
      <c r="AL130">
        <v>19</v>
      </c>
      <c r="AM130">
        <v>1</v>
      </c>
      <c r="AN130">
        <v>31</v>
      </c>
      <c r="AQ130">
        <v>1</v>
      </c>
      <c r="AR130">
        <v>1</v>
      </c>
      <c r="AS130">
        <v>1</v>
      </c>
      <c r="AT130" t="s">
        <v>338</v>
      </c>
      <c r="AU130">
        <v>200</v>
      </c>
      <c r="AW130">
        <v>1</v>
      </c>
      <c r="AX130">
        <v>4</v>
      </c>
      <c r="AY130">
        <v>80</v>
      </c>
      <c r="AZ130">
        <v>200</v>
      </c>
      <c r="BG130" t="s">
        <v>1067</v>
      </c>
      <c r="BH130" t="s">
        <v>1068</v>
      </c>
      <c r="BI130" t="s">
        <v>1069</v>
      </c>
      <c r="BK130">
        <v>0</v>
      </c>
      <c r="BL130" t="s">
        <v>509</v>
      </c>
      <c r="BM130" t="s">
        <v>338</v>
      </c>
      <c r="BN130">
        <v>3</v>
      </c>
      <c r="BO130">
        <v>200</v>
      </c>
      <c r="BT130">
        <v>1</v>
      </c>
      <c r="BU130">
        <v>9</v>
      </c>
      <c r="BV130">
        <v>38.359968000000002</v>
      </c>
      <c r="BW130">
        <v>140.36668800000001</v>
      </c>
      <c r="BY130">
        <v>6</v>
      </c>
      <c r="BZ130">
        <v>210</v>
      </c>
      <c r="CA130" t="s">
        <v>338</v>
      </c>
      <c r="CB130">
        <v>5</v>
      </c>
      <c r="CC130">
        <v>3</v>
      </c>
      <c r="CD130">
        <v>0</v>
      </c>
    </row>
    <row r="131" spans="1:82">
      <c r="A131" s="1" t="str">
        <f t="shared" ref="A131:A194" si="2">E131&amp;IF(F131=0,"",F131)&amp;"-"&amp;G131</f>
        <v>天童5-4</v>
      </c>
      <c r="B131">
        <v>2025</v>
      </c>
      <c r="C131">
        <v>6</v>
      </c>
      <c r="D131">
        <v>210</v>
      </c>
      <c r="E131" t="s">
        <v>338</v>
      </c>
      <c r="F131">
        <v>5</v>
      </c>
      <c r="G131">
        <v>4</v>
      </c>
      <c r="H131">
        <v>6</v>
      </c>
      <c r="I131">
        <v>210</v>
      </c>
      <c r="J131" t="s">
        <v>338</v>
      </c>
      <c r="K131">
        <v>5</v>
      </c>
      <c r="L131">
        <v>4</v>
      </c>
      <c r="M131">
        <v>1</v>
      </c>
      <c r="N131">
        <v>9448</v>
      </c>
      <c r="O131">
        <v>3914</v>
      </c>
      <c r="P131">
        <v>0</v>
      </c>
      <c r="Q131">
        <v>0</v>
      </c>
      <c r="R131">
        <v>0</v>
      </c>
      <c r="S131">
        <v>77</v>
      </c>
      <c r="T131">
        <v>2</v>
      </c>
      <c r="U131">
        <v>0</v>
      </c>
      <c r="W131" t="s">
        <v>1070</v>
      </c>
      <c r="X131" t="s">
        <v>1071</v>
      </c>
      <c r="Z131">
        <v>2051</v>
      </c>
      <c r="AB131">
        <v>5</v>
      </c>
      <c r="AC131">
        <v>1</v>
      </c>
      <c r="AD131">
        <v>2</v>
      </c>
      <c r="AE131" t="s">
        <v>619</v>
      </c>
      <c r="AF131">
        <v>3</v>
      </c>
      <c r="AG131">
        <v>3</v>
      </c>
      <c r="AI131" t="s">
        <v>1072</v>
      </c>
      <c r="AJ131">
        <v>1</v>
      </c>
      <c r="AL131">
        <v>26</v>
      </c>
      <c r="AM131">
        <v>1</v>
      </c>
      <c r="AN131">
        <v>10</v>
      </c>
      <c r="AQ131">
        <v>1</v>
      </c>
      <c r="AR131">
        <v>0</v>
      </c>
      <c r="AS131">
        <v>1</v>
      </c>
      <c r="AT131" t="s">
        <v>338</v>
      </c>
      <c r="AU131">
        <v>2100</v>
      </c>
      <c r="AW131">
        <v>1</v>
      </c>
      <c r="AX131">
        <v>8</v>
      </c>
      <c r="AY131">
        <v>60</v>
      </c>
      <c r="AZ131">
        <v>200</v>
      </c>
      <c r="BG131" t="s">
        <v>1073</v>
      </c>
      <c r="BI131" t="s">
        <v>854</v>
      </c>
      <c r="BK131">
        <v>0</v>
      </c>
      <c r="BL131" t="s">
        <v>509</v>
      </c>
      <c r="BM131" t="s">
        <v>338</v>
      </c>
      <c r="BN131">
        <v>8</v>
      </c>
      <c r="BO131">
        <v>2100</v>
      </c>
      <c r="BT131">
        <v>1</v>
      </c>
      <c r="BU131">
        <v>1</v>
      </c>
      <c r="BV131">
        <v>38.370015000000002</v>
      </c>
      <c r="BW131">
        <v>140.38352599999999</v>
      </c>
      <c r="BY131">
        <v>6</v>
      </c>
      <c r="BZ131">
        <v>210</v>
      </c>
      <c r="CA131" t="s">
        <v>338</v>
      </c>
      <c r="CB131">
        <v>5</v>
      </c>
      <c r="CC131">
        <v>4</v>
      </c>
      <c r="CD131">
        <v>0</v>
      </c>
    </row>
    <row r="132" spans="1:82">
      <c r="A132" s="1" t="str">
        <f t="shared" si="2"/>
        <v>東根-1</v>
      </c>
      <c r="B132">
        <v>2025</v>
      </c>
      <c r="C132">
        <v>6</v>
      </c>
      <c r="D132">
        <v>211</v>
      </c>
      <c r="E132" t="s">
        <v>354</v>
      </c>
      <c r="F132">
        <v>0</v>
      </c>
      <c r="G132">
        <v>1</v>
      </c>
      <c r="H132">
        <v>6</v>
      </c>
      <c r="I132">
        <v>211</v>
      </c>
      <c r="J132" t="s">
        <v>354</v>
      </c>
      <c r="K132">
        <v>0</v>
      </c>
      <c r="L132">
        <v>1</v>
      </c>
      <c r="M132">
        <v>1</v>
      </c>
      <c r="N132">
        <v>9421</v>
      </c>
      <c r="O132">
        <v>7936</v>
      </c>
      <c r="P132">
        <v>0</v>
      </c>
      <c r="Q132">
        <v>0</v>
      </c>
      <c r="R132">
        <v>1</v>
      </c>
      <c r="S132">
        <v>63</v>
      </c>
      <c r="T132">
        <v>2</v>
      </c>
      <c r="U132">
        <v>0</v>
      </c>
      <c r="W132" t="s">
        <v>1074</v>
      </c>
      <c r="X132" t="s">
        <v>1075</v>
      </c>
      <c r="Z132">
        <v>224</v>
      </c>
      <c r="AB132">
        <v>1</v>
      </c>
      <c r="AC132">
        <v>1</v>
      </c>
      <c r="AD132">
        <v>1</v>
      </c>
      <c r="AE132" t="s">
        <v>500</v>
      </c>
      <c r="AF132">
        <v>4</v>
      </c>
      <c r="AG132">
        <v>2</v>
      </c>
      <c r="AI132" t="s">
        <v>1076</v>
      </c>
      <c r="AJ132">
        <v>2</v>
      </c>
      <c r="AL132">
        <v>4</v>
      </c>
      <c r="AM132">
        <v>1</v>
      </c>
      <c r="AN132">
        <v>31</v>
      </c>
      <c r="AQ132">
        <v>1</v>
      </c>
      <c r="AR132">
        <v>0</v>
      </c>
      <c r="AS132">
        <v>1</v>
      </c>
      <c r="AT132" t="s">
        <v>1077</v>
      </c>
      <c r="AU132">
        <v>1000</v>
      </c>
      <c r="AW132">
        <v>2</v>
      </c>
      <c r="AX132">
        <v>13</v>
      </c>
      <c r="AY132">
        <v>60</v>
      </c>
      <c r="AZ132">
        <v>200</v>
      </c>
      <c r="BG132" t="s">
        <v>1078</v>
      </c>
      <c r="BH132" t="s">
        <v>1078</v>
      </c>
      <c r="BK132">
        <v>1</v>
      </c>
      <c r="BL132" t="s">
        <v>509</v>
      </c>
      <c r="BM132" t="s">
        <v>1077</v>
      </c>
      <c r="BN132">
        <v>5</v>
      </c>
      <c r="BO132">
        <v>1000</v>
      </c>
      <c r="BT132">
        <v>1</v>
      </c>
      <c r="BU132">
        <v>18</v>
      </c>
      <c r="BV132">
        <v>38.406447</v>
      </c>
      <c r="BW132">
        <v>140.38092399999999</v>
      </c>
      <c r="BY132">
        <v>6</v>
      </c>
      <c r="BZ132">
        <v>211</v>
      </c>
      <c r="CA132" t="s">
        <v>354</v>
      </c>
      <c r="CB132">
        <v>0</v>
      </c>
      <c r="CC132">
        <v>1</v>
      </c>
      <c r="CD132">
        <v>0</v>
      </c>
    </row>
    <row r="133" spans="1:82">
      <c r="A133" s="1" t="str">
        <f t="shared" si="2"/>
        <v>東根-2</v>
      </c>
      <c r="B133">
        <v>2025</v>
      </c>
      <c r="C133">
        <v>6</v>
      </c>
      <c r="D133">
        <v>211</v>
      </c>
      <c r="E133" t="s">
        <v>354</v>
      </c>
      <c r="F133">
        <v>0</v>
      </c>
      <c r="G133">
        <v>2</v>
      </c>
      <c r="H133">
        <v>6</v>
      </c>
      <c r="I133">
        <v>211</v>
      </c>
      <c r="J133" t="s">
        <v>354</v>
      </c>
      <c r="K133">
        <v>0</v>
      </c>
      <c r="L133">
        <v>2</v>
      </c>
      <c r="M133">
        <v>1</v>
      </c>
      <c r="N133">
        <v>9421</v>
      </c>
      <c r="O133">
        <v>9448</v>
      </c>
      <c r="P133">
        <v>0</v>
      </c>
      <c r="Q133">
        <v>0</v>
      </c>
      <c r="R133">
        <v>0</v>
      </c>
      <c r="S133">
        <v>63</v>
      </c>
      <c r="T133">
        <v>2</v>
      </c>
      <c r="U133">
        <v>0</v>
      </c>
      <c r="W133" t="s">
        <v>1079</v>
      </c>
      <c r="X133" t="s">
        <v>1080</v>
      </c>
      <c r="Z133">
        <v>312</v>
      </c>
      <c r="AB133">
        <v>3</v>
      </c>
      <c r="AC133">
        <v>1</v>
      </c>
      <c r="AD133">
        <v>1.2</v>
      </c>
      <c r="AE133" t="s">
        <v>500</v>
      </c>
      <c r="AF133">
        <v>4</v>
      </c>
      <c r="AG133">
        <v>2</v>
      </c>
      <c r="AI133" t="s">
        <v>1081</v>
      </c>
      <c r="AJ133">
        <v>1</v>
      </c>
      <c r="AL133">
        <v>6</v>
      </c>
      <c r="AM133">
        <v>1</v>
      </c>
      <c r="AN133">
        <v>31</v>
      </c>
      <c r="AQ133">
        <v>1</v>
      </c>
      <c r="AR133">
        <v>0</v>
      </c>
      <c r="AS133">
        <v>1</v>
      </c>
      <c r="AT133" t="s">
        <v>354</v>
      </c>
      <c r="AU133">
        <v>450</v>
      </c>
      <c r="AW133">
        <v>2</v>
      </c>
      <c r="AX133">
        <v>11</v>
      </c>
      <c r="AY133">
        <v>50</v>
      </c>
      <c r="AZ133">
        <v>80</v>
      </c>
      <c r="BG133" t="s">
        <v>1082</v>
      </c>
      <c r="BH133" t="s">
        <v>854</v>
      </c>
      <c r="BK133">
        <v>1</v>
      </c>
      <c r="BL133" t="s">
        <v>509</v>
      </c>
      <c r="BM133" t="s">
        <v>354</v>
      </c>
      <c r="BN133">
        <v>5</v>
      </c>
      <c r="BO133">
        <v>450</v>
      </c>
      <c r="BT133">
        <v>2</v>
      </c>
      <c r="BU133">
        <v>48</v>
      </c>
      <c r="BV133">
        <v>38.449435999999999</v>
      </c>
      <c r="BW133">
        <v>140.387381</v>
      </c>
      <c r="BY133">
        <v>6</v>
      </c>
      <c r="BZ133">
        <v>211</v>
      </c>
      <c r="CA133" t="s">
        <v>354</v>
      </c>
      <c r="CB133">
        <v>0</v>
      </c>
      <c r="CC133">
        <v>2</v>
      </c>
      <c r="CD133">
        <v>0</v>
      </c>
    </row>
    <row r="134" spans="1:82">
      <c r="A134" s="1" t="str">
        <f t="shared" si="2"/>
        <v>東根-3</v>
      </c>
      <c r="B134">
        <v>2025</v>
      </c>
      <c r="C134">
        <v>6</v>
      </c>
      <c r="D134">
        <v>211</v>
      </c>
      <c r="E134" t="s">
        <v>354</v>
      </c>
      <c r="F134">
        <v>0</v>
      </c>
      <c r="G134">
        <v>3</v>
      </c>
      <c r="H134">
        <v>6</v>
      </c>
      <c r="I134">
        <v>211</v>
      </c>
      <c r="J134" t="s">
        <v>354</v>
      </c>
      <c r="K134">
        <v>0</v>
      </c>
      <c r="L134">
        <v>3</v>
      </c>
      <c r="M134">
        <v>1</v>
      </c>
      <c r="N134">
        <v>10357</v>
      </c>
      <c r="O134">
        <v>7936</v>
      </c>
      <c r="P134">
        <v>0</v>
      </c>
      <c r="Q134">
        <v>0</v>
      </c>
      <c r="R134">
        <v>1</v>
      </c>
      <c r="S134">
        <v>63</v>
      </c>
      <c r="T134">
        <v>1</v>
      </c>
      <c r="U134">
        <v>0</v>
      </c>
      <c r="W134" t="s">
        <v>1083</v>
      </c>
      <c r="X134" t="s">
        <v>1084</v>
      </c>
      <c r="Z134">
        <v>333</v>
      </c>
      <c r="AB134">
        <v>1</v>
      </c>
      <c r="AC134">
        <v>1</v>
      </c>
      <c r="AD134">
        <v>1</v>
      </c>
      <c r="AE134" t="s">
        <v>500</v>
      </c>
      <c r="AF134">
        <v>4</v>
      </c>
      <c r="AG134">
        <v>2</v>
      </c>
      <c r="AI134" t="s">
        <v>755</v>
      </c>
      <c r="AJ134">
        <v>2</v>
      </c>
      <c r="AL134">
        <v>6</v>
      </c>
      <c r="AM134">
        <v>1</v>
      </c>
      <c r="AN134">
        <v>31</v>
      </c>
      <c r="AQ134">
        <v>1</v>
      </c>
      <c r="AR134">
        <v>1</v>
      </c>
      <c r="AS134">
        <v>1</v>
      </c>
      <c r="AT134" t="s">
        <v>1077</v>
      </c>
      <c r="AU134">
        <v>1200</v>
      </c>
      <c r="AW134">
        <v>2</v>
      </c>
      <c r="AX134">
        <v>11</v>
      </c>
      <c r="AY134">
        <v>50</v>
      </c>
      <c r="AZ134">
        <v>80</v>
      </c>
      <c r="BG134" t="s">
        <v>1085</v>
      </c>
      <c r="BH134" t="s">
        <v>1086</v>
      </c>
      <c r="BK134">
        <v>1</v>
      </c>
      <c r="BM134" t="s">
        <v>1077</v>
      </c>
      <c r="BN134">
        <v>8</v>
      </c>
      <c r="BO134">
        <v>1200</v>
      </c>
      <c r="BT134">
        <v>2</v>
      </c>
      <c r="BU134">
        <v>63</v>
      </c>
      <c r="BV134">
        <v>38.418295000000001</v>
      </c>
      <c r="BW134">
        <v>140.386324</v>
      </c>
      <c r="BY134">
        <v>6</v>
      </c>
      <c r="BZ134">
        <v>211</v>
      </c>
      <c r="CA134" t="s">
        <v>354</v>
      </c>
      <c r="CB134">
        <v>0</v>
      </c>
      <c r="CC134">
        <v>3</v>
      </c>
      <c r="CD134">
        <v>0</v>
      </c>
    </row>
    <row r="135" spans="1:82">
      <c r="A135" s="1" t="str">
        <f t="shared" si="2"/>
        <v>東根-4</v>
      </c>
      <c r="B135">
        <v>2025</v>
      </c>
      <c r="C135">
        <v>6</v>
      </c>
      <c r="D135">
        <v>211</v>
      </c>
      <c r="E135" t="s">
        <v>354</v>
      </c>
      <c r="F135">
        <v>0</v>
      </c>
      <c r="G135">
        <v>4</v>
      </c>
      <c r="H135">
        <v>6</v>
      </c>
      <c r="I135">
        <v>211</v>
      </c>
      <c r="J135" t="s">
        <v>354</v>
      </c>
      <c r="K135">
        <v>0</v>
      </c>
      <c r="L135">
        <v>201</v>
      </c>
      <c r="M135">
        <v>1</v>
      </c>
      <c r="N135">
        <v>10357</v>
      </c>
      <c r="O135">
        <v>9448</v>
      </c>
      <c r="P135">
        <v>0</v>
      </c>
      <c r="Q135">
        <v>0</v>
      </c>
      <c r="R135">
        <v>0</v>
      </c>
      <c r="S135">
        <v>63</v>
      </c>
      <c r="T135">
        <v>2</v>
      </c>
      <c r="U135">
        <v>0</v>
      </c>
      <c r="W135" t="s">
        <v>1087</v>
      </c>
      <c r="X135" t="s">
        <v>1088</v>
      </c>
      <c r="Z135">
        <v>299</v>
      </c>
      <c r="AB135">
        <v>3</v>
      </c>
      <c r="AC135">
        <v>1</v>
      </c>
      <c r="AD135">
        <v>1.5</v>
      </c>
      <c r="AE135" t="s">
        <v>500</v>
      </c>
      <c r="AF135">
        <v>4</v>
      </c>
      <c r="AG135">
        <v>2</v>
      </c>
      <c r="AI135" t="s">
        <v>1089</v>
      </c>
      <c r="AJ135">
        <v>1</v>
      </c>
      <c r="AL135">
        <v>6</v>
      </c>
      <c r="AM135">
        <v>1</v>
      </c>
      <c r="AN135">
        <v>31</v>
      </c>
      <c r="AQ135">
        <v>1</v>
      </c>
      <c r="AR135">
        <v>0</v>
      </c>
      <c r="AS135">
        <v>1</v>
      </c>
      <c r="AT135" t="s">
        <v>1090</v>
      </c>
      <c r="AU135">
        <v>800</v>
      </c>
      <c r="AW135">
        <v>2</v>
      </c>
      <c r="AX135">
        <v>16</v>
      </c>
      <c r="AY135">
        <v>60</v>
      </c>
      <c r="AZ135">
        <v>200</v>
      </c>
      <c r="BG135" t="s">
        <v>1091</v>
      </c>
      <c r="BH135" t="s">
        <v>1092</v>
      </c>
      <c r="BK135">
        <v>1</v>
      </c>
      <c r="BL135" t="s">
        <v>509</v>
      </c>
      <c r="BM135" t="s">
        <v>1090</v>
      </c>
      <c r="BN135">
        <v>1</v>
      </c>
      <c r="BO135">
        <v>800</v>
      </c>
      <c r="BT135">
        <v>1</v>
      </c>
      <c r="BU135">
        <v>21</v>
      </c>
      <c r="BV135">
        <v>38.429299999999998</v>
      </c>
      <c r="BW135">
        <v>140.38718399999999</v>
      </c>
      <c r="BY135">
        <v>6</v>
      </c>
      <c r="BZ135">
        <v>211</v>
      </c>
      <c r="CA135" t="s">
        <v>354</v>
      </c>
      <c r="CB135">
        <v>0</v>
      </c>
      <c r="CC135">
        <v>201</v>
      </c>
      <c r="CD135">
        <v>0</v>
      </c>
    </row>
    <row r="136" spans="1:82">
      <c r="A136" s="1" t="str">
        <f t="shared" si="2"/>
        <v>東根5-1</v>
      </c>
      <c r="B136">
        <v>2025</v>
      </c>
      <c r="C136">
        <v>6</v>
      </c>
      <c r="D136">
        <v>211</v>
      </c>
      <c r="E136" t="s">
        <v>354</v>
      </c>
      <c r="F136">
        <v>5</v>
      </c>
      <c r="G136">
        <v>1</v>
      </c>
      <c r="H136">
        <v>6</v>
      </c>
      <c r="I136">
        <v>211</v>
      </c>
      <c r="J136" t="s">
        <v>354</v>
      </c>
      <c r="K136">
        <v>5</v>
      </c>
      <c r="L136">
        <v>1</v>
      </c>
      <c r="M136">
        <v>1</v>
      </c>
      <c r="N136">
        <v>9421</v>
      </c>
      <c r="O136">
        <v>9448</v>
      </c>
      <c r="P136">
        <v>0</v>
      </c>
      <c r="Q136">
        <v>0</v>
      </c>
      <c r="R136">
        <v>0</v>
      </c>
      <c r="S136">
        <v>77</v>
      </c>
      <c r="T136">
        <v>2</v>
      </c>
      <c r="U136">
        <v>0</v>
      </c>
      <c r="W136" t="s">
        <v>1093</v>
      </c>
      <c r="X136" t="s">
        <v>1094</v>
      </c>
      <c r="Z136">
        <v>1264</v>
      </c>
      <c r="AB136">
        <v>3</v>
      </c>
      <c r="AC136">
        <v>1</v>
      </c>
      <c r="AD136">
        <v>1.5</v>
      </c>
      <c r="AE136" t="s">
        <v>642</v>
      </c>
      <c r="AF136">
        <v>4</v>
      </c>
      <c r="AG136">
        <v>1</v>
      </c>
      <c r="AI136" t="s">
        <v>1095</v>
      </c>
      <c r="AJ136">
        <v>1</v>
      </c>
      <c r="AL136">
        <v>16</v>
      </c>
      <c r="AM136">
        <v>1</v>
      </c>
      <c r="AN136">
        <v>31</v>
      </c>
      <c r="AP136">
        <v>5</v>
      </c>
      <c r="AQ136">
        <v>1</v>
      </c>
      <c r="AR136">
        <v>0</v>
      </c>
      <c r="AS136">
        <v>1</v>
      </c>
      <c r="AT136" t="s">
        <v>1090</v>
      </c>
      <c r="AU136">
        <v>1600</v>
      </c>
      <c r="AW136">
        <v>2</v>
      </c>
      <c r="AX136">
        <v>15</v>
      </c>
      <c r="AY136">
        <v>60</v>
      </c>
      <c r="AZ136">
        <v>200</v>
      </c>
      <c r="BG136" t="s">
        <v>1096</v>
      </c>
      <c r="BI136" t="s">
        <v>1097</v>
      </c>
      <c r="BK136">
        <v>0</v>
      </c>
      <c r="BL136" t="s">
        <v>509</v>
      </c>
      <c r="BM136" t="s">
        <v>1090</v>
      </c>
      <c r="BN136">
        <v>8</v>
      </c>
      <c r="BO136">
        <v>1600</v>
      </c>
      <c r="BT136">
        <v>1</v>
      </c>
      <c r="BU136">
        <v>21</v>
      </c>
      <c r="BV136">
        <v>38.431488000000002</v>
      </c>
      <c r="BW136">
        <v>140.39421300000001</v>
      </c>
      <c r="BY136">
        <v>6</v>
      </c>
      <c r="BZ136">
        <v>211</v>
      </c>
      <c r="CA136" t="s">
        <v>354</v>
      </c>
      <c r="CB136">
        <v>5</v>
      </c>
      <c r="CC136">
        <v>1</v>
      </c>
      <c r="CD136">
        <v>0</v>
      </c>
    </row>
    <row r="137" spans="1:82">
      <c r="A137" s="1" t="str">
        <f t="shared" si="2"/>
        <v>東根5-2</v>
      </c>
      <c r="B137">
        <v>2025</v>
      </c>
      <c r="C137">
        <v>6</v>
      </c>
      <c r="D137">
        <v>211</v>
      </c>
      <c r="E137" t="s">
        <v>354</v>
      </c>
      <c r="F137">
        <v>5</v>
      </c>
      <c r="G137">
        <v>2</v>
      </c>
      <c r="H137">
        <v>6</v>
      </c>
      <c r="I137">
        <v>211</v>
      </c>
      <c r="J137" t="s">
        <v>354</v>
      </c>
      <c r="K137">
        <v>5</v>
      </c>
      <c r="L137">
        <v>2</v>
      </c>
      <c r="M137">
        <v>1</v>
      </c>
      <c r="N137">
        <v>10357</v>
      </c>
      <c r="O137">
        <v>7936</v>
      </c>
      <c r="P137">
        <v>0</v>
      </c>
      <c r="Q137">
        <v>0</v>
      </c>
      <c r="R137">
        <v>0</v>
      </c>
      <c r="S137">
        <v>75</v>
      </c>
      <c r="T137">
        <v>2</v>
      </c>
      <c r="U137">
        <v>0</v>
      </c>
      <c r="W137" t="s">
        <v>1098</v>
      </c>
      <c r="X137" t="s">
        <v>1099</v>
      </c>
      <c r="Z137">
        <v>1125</v>
      </c>
      <c r="AB137">
        <v>3</v>
      </c>
      <c r="AC137">
        <v>1</v>
      </c>
      <c r="AD137">
        <v>2</v>
      </c>
      <c r="AE137" t="s">
        <v>642</v>
      </c>
      <c r="AF137">
        <v>3</v>
      </c>
      <c r="AG137">
        <v>1</v>
      </c>
      <c r="AI137" t="s">
        <v>1100</v>
      </c>
      <c r="AJ137">
        <v>2</v>
      </c>
      <c r="AL137">
        <v>20</v>
      </c>
      <c r="AM137">
        <v>1</v>
      </c>
      <c r="AN137">
        <v>31</v>
      </c>
      <c r="AP137">
        <v>5</v>
      </c>
      <c r="AQ137">
        <v>1</v>
      </c>
      <c r="AR137">
        <v>0</v>
      </c>
      <c r="AS137">
        <v>1</v>
      </c>
      <c r="AT137" t="s">
        <v>1090</v>
      </c>
      <c r="AU137">
        <v>400</v>
      </c>
      <c r="AW137">
        <v>2</v>
      </c>
      <c r="AX137">
        <v>4</v>
      </c>
      <c r="AY137">
        <v>80</v>
      </c>
      <c r="AZ137">
        <v>300</v>
      </c>
      <c r="BG137" t="s">
        <v>1101</v>
      </c>
      <c r="BI137" t="s">
        <v>1102</v>
      </c>
      <c r="BK137">
        <v>0</v>
      </c>
      <c r="BM137" t="s">
        <v>1090</v>
      </c>
      <c r="BN137">
        <v>1</v>
      </c>
      <c r="BO137">
        <v>400</v>
      </c>
      <c r="BT137">
        <v>1</v>
      </c>
      <c r="BU137">
        <v>15</v>
      </c>
      <c r="BV137">
        <v>38.428544000000002</v>
      </c>
      <c r="BW137">
        <v>140.38559100000001</v>
      </c>
      <c r="BY137">
        <v>6</v>
      </c>
      <c r="BZ137">
        <v>211</v>
      </c>
      <c r="CA137" t="s">
        <v>354</v>
      </c>
      <c r="CB137">
        <v>5</v>
      </c>
      <c r="CC137">
        <v>2</v>
      </c>
      <c r="CD137">
        <v>0</v>
      </c>
    </row>
    <row r="138" spans="1:82">
      <c r="A138" s="1" t="str">
        <f t="shared" si="2"/>
        <v>尾花沢-1</v>
      </c>
      <c r="B138">
        <v>2025</v>
      </c>
      <c r="C138">
        <v>6</v>
      </c>
      <c r="D138">
        <v>212</v>
      </c>
      <c r="E138" t="s">
        <v>359</v>
      </c>
      <c r="F138">
        <v>0</v>
      </c>
      <c r="G138">
        <v>1</v>
      </c>
      <c r="H138">
        <v>6</v>
      </c>
      <c r="I138">
        <v>212</v>
      </c>
      <c r="J138" t="s">
        <v>359</v>
      </c>
      <c r="K138">
        <v>0</v>
      </c>
      <c r="L138">
        <v>1</v>
      </c>
      <c r="M138">
        <v>1</v>
      </c>
      <c r="N138">
        <v>9505</v>
      </c>
      <c r="O138">
        <v>8982</v>
      </c>
      <c r="P138">
        <v>0</v>
      </c>
      <c r="Q138">
        <v>0</v>
      </c>
      <c r="R138">
        <v>0</v>
      </c>
      <c r="S138">
        <v>63</v>
      </c>
      <c r="T138">
        <v>2</v>
      </c>
      <c r="U138">
        <v>0</v>
      </c>
      <c r="W138" t="s">
        <v>1103</v>
      </c>
      <c r="X138" t="s">
        <v>1104</v>
      </c>
      <c r="Z138">
        <v>263</v>
      </c>
      <c r="AB138">
        <v>3</v>
      </c>
      <c r="AC138">
        <v>1</v>
      </c>
      <c r="AD138">
        <v>2</v>
      </c>
      <c r="AE138" t="s">
        <v>500</v>
      </c>
      <c r="AF138">
        <v>4</v>
      </c>
      <c r="AG138">
        <v>2</v>
      </c>
      <c r="AI138" t="s">
        <v>723</v>
      </c>
      <c r="AJ138">
        <v>1</v>
      </c>
      <c r="AL138">
        <v>6</v>
      </c>
      <c r="AM138">
        <v>1</v>
      </c>
      <c r="AN138">
        <v>31</v>
      </c>
      <c r="AQ138">
        <v>1</v>
      </c>
      <c r="AR138">
        <v>0</v>
      </c>
      <c r="AS138">
        <v>1</v>
      </c>
      <c r="AT138" t="s">
        <v>390</v>
      </c>
      <c r="AU138">
        <v>3100</v>
      </c>
      <c r="AW138">
        <v>2</v>
      </c>
      <c r="AX138">
        <v>15</v>
      </c>
      <c r="AY138">
        <v>60</v>
      </c>
      <c r="AZ138">
        <v>200</v>
      </c>
      <c r="BG138" t="s">
        <v>2111</v>
      </c>
      <c r="BH138" t="s">
        <v>2111</v>
      </c>
      <c r="BK138">
        <v>1</v>
      </c>
      <c r="BL138" t="s">
        <v>509</v>
      </c>
      <c r="BM138" t="s">
        <v>390</v>
      </c>
      <c r="BN138">
        <v>8</v>
      </c>
      <c r="BO138">
        <v>3100</v>
      </c>
      <c r="BT138">
        <v>0</v>
      </c>
      <c r="BV138">
        <v>38.605043999999999</v>
      </c>
      <c r="BW138">
        <v>140.40075200000001</v>
      </c>
      <c r="BY138">
        <v>6</v>
      </c>
      <c r="BZ138">
        <v>212</v>
      </c>
      <c r="CA138" t="s">
        <v>359</v>
      </c>
      <c r="CB138">
        <v>0</v>
      </c>
      <c r="CC138">
        <v>1</v>
      </c>
      <c r="CD138">
        <v>0</v>
      </c>
    </row>
    <row r="139" spans="1:82">
      <c r="A139" s="1" t="str">
        <f t="shared" si="2"/>
        <v>尾花沢-2</v>
      </c>
      <c r="B139">
        <v>2025</v>
      </c>
      <c r="C139">
        <v>6</v>
      </c>
      <c r="D139">
        <v>212</v>
      </c>
      <c r="E139" t="s">
        <v>359</v>
      </c>
      <c r="F139">
        <v>0</v>
      </c>
      <c r="G139">
        <v>2</v>
      </c>
      <c r="H139">
        <v>6</v>
      </c>
      <c r="I139">
        <v>212</v>
      </c>
      <c r="J139" t="s">
        <v>359</v>
      </c>
      <c r="K139">
        <v>0</v>
      </c>
      <c r="L139">
        <v>2</v>
      </c>
      <c r="M139">
        <v>1</v>
      </c>
      <c r="N139">
        <v>9505</v>
      </c>
      <c r="O139">
        <v>8982</v>
      </c>
      <c r="P139">
        <v>0</v>
      </c>
      <c r="Q139">
        <v>0</v>
      </c>
      <c r="R139">
        <v>0</v>
      </c>
      <c r="S139">
        <v>63</v>
      </c>
      <c r="T139">
        <v>1</v>
      </c>
      <c r="U139">
        <v>0</v>
      </c>
      <c r="W139" t="s">
        <v>1105</v>
      </c>
      <c r="X139" t="s">
        <v>1106</v>
      </c>
      <c r="Z139">
        <v>313</v>
      </c>
      <c r="AB139">
        <v>3</v>
      </c>
      <c r="AC139">
        <v>1</v>
      </c>
      <c r="AD139">
        <v>1.5</v>
      </c>
      <c r="AE139" t="s">
        <v>500</v>
      </c>
      <c r="AF139">
        <v>4</v>
      </c>
      <c r="AG139">
        <v>2</v>
      </c>
      <c r="AI139" t="s">
        <v>1107</v>
      </c>
      <c r="AJ139">
        <v>1</v>
      </c>
      <c r="AL139">
        <v>5</v>
      </c>
      <c r="AM139">
        <v>1</v>
      </c>
      <c r="AN139">
        <v>31</v>
      </c>
      <c r="AQ139">
        <v>1</v>
      </c>
      <c r="AR139">
        <v>0</v>
      </c>
      <c r="AS139">
        <v>1</v>
      </c>
      <c r="AT139" t="s">
        <v>390</v>
      </c>
      <c r="AU139">
        <v>3000</v>
      </c>
      <c r="AW139">
        <v>2</v>
      </c>
      <c r="AX139">
        <v>16</v>
      </c>
      <c r="AY139">
        <v>60</v>
      </c>
      <c r="AZ139">
        <v>200</v>
      </c>
      <c r="BG139" t="s">
        <v>1108</v>
      </c>
      <c r="BH139" t="s">
        <v>1108</v>
      </c>
      <c r="BK139">
        <v>1</v>
      </c>
      <c r="BL139" t="s">
        <v>509</v>
      </c>
      <c r="BM139" t="s">
        <v>390</v>
      </c>
      <c r="BN139">
        <v>1</v>
      </c>
      <c r="BO139">
        <v>3000</v>
      </c>
      <c r="BT139">
        <v>1</v>
      </c>
      <c r="BU139">
        <v>19</v>
      </c>
      <c r="BV139">
        <v>38.599411000000003</v>
      </c>
      <c r="BW139">
        <v>140.40498199999999</v>
      </c>
      <c r="BY139">
        <v>6</v>
      </c>
      <c r="BZ139">
        <v>212</v>
      </c>
      <c r="CA139" t="s">
        <v>359</v>
      </c>
      <c r="CB139">
        <v>0</v>
      </c>
      <c r="CC139">
        <v>2</v>
      </c>
      <c r="CD139">
        <v>0</v>
      </c>
    </row>
    <row r="140" spans="1:82">
      <c r="A140" s="1" t="str">
        <f t="shared" si="2"/>
        <v>尾花沢-3</v>
      </c>
      <c r="B140">
        <v>2025</v>
      </c>
      <c r="C140">
        <v>6</v>
      </c>
      <c r="D140">
        <v>212</v>
      </c>
      <c r="E140" t="s">
        <v>359</v>
      </c>
      <c r="F140">
        <v>0</v>
      </c>
      <c r="G140">
        <v>3</v>
      </c>
      <c r="H140">
        <v>6</v>
      </c>
      <c r="I140">
        <v>212</v>
      </c>
      <c r="J140" t="s">
        <v>359</v>
      </c>
      <c r="K140">
        <v>0</v>
      </c>
      <c r="L140">
        <v>3</v>
      </c>
      <c r="M140">
        <v>1</v>
      </c>
      <c r="N140">
        <v>9505</v>
      </c>
      <c r="O140">
        <v>8982</v>
      </c>
      <c r="P140">
        <v>0</v>
      </c>
      <c r="Q140">
        <v>0</v>
      </c>
      <c r="R140">
        <v>0</v>
      </c>
      <c r="S140">
        <v>63</v>
      </c>
      <c r="T140">
        <v>2</v>
      </c>
      <c r="U140">
        <v>0</v>
      </c>
      <c r="W140" t="s">
        <v>1109</v>
      </c>
      <c r="X140" t="s">
        <v>1110</v>
      </c>
      <c r="Z140">
        <v>365</v>
      </c>
      <c r="AB140">
        <v>3</v>
      </c>
      <c r="AC140">
        <v>1</v>
      </c>
      <c r="AD140">
        <v>1.5</v>
      </c>
      <c r="AE140" t="s">
        <v>500</v>
      </c>
      <c r="AF140">
        <v>4</v>
      </c>
      <c r="AG140">
        <v>2</v>
      </c>
      <c r="AI140" t="s">
        <v>505</v>
      </c>
      <c r="AJ140">
        <v>4</v>
      </c>
      <c r="AL140">
        <v>4</v>
      </c>
      <c r="AM140">
        <v>1</v>
      </c>
      <c r="AN140">
        <v>31</v>
      </c>
      <c r="AQ140">
        <v>1</v>
      </c>
      <c r="AR140">
        <v>0</v>
      </c>
      <c r="AS140">
        <v>1</v>
      </c>
      <c r="AT140" t="s">
        <v>390</v>
      </c>
      <c r="AU140">
        <v>3700</v>
      </c>
      <c r="AW140">
        <v>2</v>
      </c>
      <c r="AX140">
        <v>15</v>
      </c>
      <c r="AY140">
        <v>60</v>
      </c>
      <c r="AZ140">
        <v>200</v>
      </c>
      <c r="BG140" t="s">
        <v>1111</v>
      </c>
      <c r="BH140" t="s">
        <v>1111</v>
      </c>
      <c r="BK140">
        <v>1</v>
      </c>
      <c r="BL140" t="s">
        <v>509</v>
      </c>
      <c r="BM140" t="s">
        <v>390</v>
      </c>
      <c r="BN140">
        <v>8</v>
      </c>
      <c r="BO140">
        <v>3700</v>
      </c>
      <c r="BT140">
        <v>9</v>
      </c>
      <c r="BV140">
        <v>38.606973000000004</v>
      </c>
      <c r="BW140">
        <v>140.40960000000001</v>
      </c>
      <c r="BY140">
        <v>6</v>
      </c>
      <c r="BZ140">
        <v>212</v>
      </c>
      <c r="CA140" t="s">
        <v>359</v>
      </c>
      <c r="CB140">
        <v>0</v>
      </c>
      <c r="CC140">
        <v>3</v>
      </c>
      <c r="CD140">
        <v>0</v>
      </c>
    </row>
    <row r="141" spans="1:82">
      <c r="A141" s="1" t="str">
        <f t="shared" si="2"/>
        <v>尾花沢5-1</v>
      </c>
      <c r="B141">
        <v>2025</v>
      </c>
      <c r="C141">
        <v>6</v>
      </c>
      <c r="D141">
        <v>212</v>
      </c>
      <c r="E141" t="s">
        <v>359</v>
      </c>
      <c r="F141">
        <v>5</v>
      </c>
      <c r="G141">
        <v>1</v>
      </c>
      <c r="H141">
        <v>6</v>
      </c>
      <c r="I141">
        <v>212</v>
      </c>
      <c r="J141" t="s">
        <v>359</v>
      </c>
      <c r="K141">
        <v>5</v>
      </c>
      <c r="L141">
        <v>1</v>
      </c>
      <c r="M141">
        <v>1</v>
      </c>
      <c r="N141">
        <v>9505</v>
      </c>
      <c r="O141">
        <v>8982</v>
      </c>
      <c r="P141">
        <v>0</v>
      </c>
      <c r="Q141">
        <v>0</v>
      </c>
      <c r="R141">
        <v>0</v>
      </c>
      <c r="S141">
        <v>75</v>
      </c>
      <c r="T141">
        <v>2</v>
      </c>
      <c r="U141">
        <v>0</v>
      </c>
      <c r="W141" t="s">
        <v>1112</v>
      </c>
      <c r="X141" t="s">
        <v>1113</v>
      </c>
      <c r="Z141">
        <v>499</v>
      </c>
      <c r="AB141">
        <v>3</v>
      </c>
      <c r="AC141">
        <v>1</v>
      </c>
      <c r="AD141">
        <v>1.5</v>
      </c>
      <c r="AE141" t="s">
        <v>631</v>
      </c>
      <c r="AF141">
        <v>3</v>
      </c>
      <c r="AG141">
        <v>2</v>
      </c>
      <c r="AI141" t="s">
        <v>1114</v>
      </c>
      <c r="AJ141">
        <v>3</v>
      </c>
      <c r="AL141">
        <v>10</v>
      </c>
      <c r="AM141">
        <v>1</v>
      </c>
      <c r="AN141">
        <v>24</v>
      </c>
      <c r="AQ141">
        <v>1</v>
      </c>
      <c r="AR141">
        <v>0</v>
      </c>
      <c r="AS141">
        <v>1</v>
      </c>
      <c r="AT141" t="s">
        <v>390</v>
      </c>
      <c r="AU141">
        <v>2800</v>
      </c>
      <c r="AW141">
        <v>2</v>
      </c>
      <c r="AX141">
        <v>5</v>
      </c>
      <c r="AY141">
        <v>80</v>
      </c>
      <c r="AZ141">
        <v>400</v>
      </c>
      <c r="BG141" t="s">
        <v>1115</v>
      </c>
      <c r="BH141" t="s">
        <v>1115</v>
      </c>
      <c r="BI141" t="s">
        <v>1116</v>
      </c>
      <c r="BK141">
        <v>0</v>
      </c>
      <c r="BL141" t="s">
        <v>509</v>
      </c>
      <c r="BM141" t="s">
        <v>390</v>
      </c>
      <c r="BN141">
        <v>8</v>
      </c>
      <c r="BO141">
        <v>2800</v>
      </c>
      <c r="BT141">
        <v>2</v>
      </c>
      <c r="BU141">
        <v>43</v>
      </c>
      <c r="BV141">
        <v>38.602255999999997</v>
      </c>
      <c r="BW141">
        <v>140.403526</v>
      </c>
      <c r="BY141">
        <v>6</v>
      </c>
      <c r="BZ141">
        <v>212</v>
      </c>
      <c r="CA141" t="s">
        <v>359</v>
      </c>
      <c r="CB141">
        <v>5</v>
      </c>
      <c r="CC141">
        <v>1</v>
      </c>
      <c r="CD141">
        <v>0</v>
      </c>
    </row>
    <row r="142" spans="1:82">
      <c r="A142" s="1" t="str">
        <f t="shared" si="2"/>
        <v>南陽-1</v>
      </c>
      <c r="B142">
        <v>2025</v>
      </c>
      <c r="C142">
        <v>6</v>
      </c>
      <c r="D142">
        <v>213</v>
      </c>
      <c r="E142" t="s">
        <v>361</v>
      </c>
      <c r="F142">
        <v>0</v>
      </c>
      <c r="G142">
        <v>1</v>
      </c>
      <c r="H142">
        <v>6</v>
      </c>
      <c r="I142">
        <v>213</v>
      </c>
      <c r="J142" t="s">
        <v>361</v>
      </c>
      <c r="K142">
        <v>0</v>
      </c>
      <c r="L142">
        <v>1</v>
      </c>
      <c r="M142">
        <v>1</v>
      </c>
      <c r="N142">
        <v>8982</v>
      </c>
      <c r="O142">
        <v>3914</v>
      </c>
      <c r="P142">
        <v>0</v>
      </c>
      <c r="Q142">
        <v>0</v>
      </c>
      <c r="R142">
        <v>0</v>
      </c>
      <c r="S142">
        <v>63</v>
      </c>
      <c r="T142">
        <v>2</v>
      </c>
      <c r="U142">
        <v>1</v>
      </c>
      <c r="W142" t="s">
        <v>1117</v>
      </c>
      <c r="Z142">
        <v>285</v>
      </c>
      <c r="AB142">
        <v>3</v>
      </c>
      <c r="AC142">
        <v>1.2</v>
      </c>
      <c r="AD142">
        <v>1</v>
      </c>
      <c r="AE142" t="s">
        <v>500</v>
      </c>
      <c r="AF142">
        <v>4</v>
      </c>
      <c r="AG142">
        <v>1</v>
      </c>
      <c r="AI142" t="s">
        <v>1118</v>
      </c>
      <c r="AJ142">
        <v>7</v>
      </c>
      <c r="AL142">
        <v>6</v>
      </c>
      <c r="AM142">
        <v>1</v>
      </c>
      <c r="AN142">
        <v>31</v>
      </c>
      <c r="AQ142">
        <v>1</v>
      </c>
      <c r="AR142">
        <v>0</v>
      </c>
      <c r="AS142">
        <v>1</v>
      </c>
      <c r="AT142" t="s">
        <v>1119</v>
      </c>
      <c r="AU142">
        <v>2600</v>
      </c>
      <c r="AW142">
        <v>2</v>
      </c>
      <c r="AX142">
        <v>14</v>
      </c>
      <c r="AY142">
        <v>60</v>
      </c>
      <c r="AZ142">
        <v>200</v>
      </c>
      <c r="BG142" t="s">
        <v>1120</v>
      </c>
      <c r="BH142" t="s">
        <v>1120</v>
      </c>
      <c r="BK142">
        <v>1</v>
      </c>
      <c r="BM142" t="s">
        <v>1119</v>
      </c>
      <c r="BN142">
        <v>5</v>
      </c>
      <c r="BO142">
        <v>2600</v>
      </c>
      <c r="BT142">
        <v>1</v>
      </c>
      <c r="BU142">
        <v>28</v>
      </c>
      <c r="BV142">
        <v>38.039718999999998</v>
      </c>
      <c r="BW142">
        <v>140.169963</v>
      </c>
      <c r="BY142">
        <v>6</v>
      </c>
      <c r="BZ142">
        <v>213</v>
      </c>
      <c r="CA142" t="s">
        <v>361</v>
      </c>
      <c r="CB142">
        <v>0</v>
      </c>
      <c r="CC142">
        <v>1</v>
      </c>
      <c r="CD142">
        <v>0</v>
      </c>
    </row>
    <row r="143" spans="1:82">
      <c r="A143" s="1" t="str">
        <f t="shared" si="2"/>
        <v>南陽-2</v>
      </c>
      <c r="B143">
        <v>2025</v>
      </c>
      <c r="C143">
        <v>6</v>
      </c>
      <c r="D143">
        <v>213</v>
      </c>
      <c r="E143" t="s">
        <v>361</v>
      </c>
      <c r="F143">
        <v>0</v>
      </c>
      <c r="G143">
        <v>2</v>
      </c>
      <c r="H143">
        <v>6</v>
      </c>
      <c r="I143">
        <v>213</v>
      </c>
      <c r="J143" t="s">
        <v>361</v>
      </c>
      <c r="K143">
        <v>0</v>
      </c>
      <c r="L143">
        <v>2</v>
      </c>
      <c r="M143">
        <v>1</v>
      </c>
      <c r="N143">
        <v>8982</v>
      </c>
      <c r="O143">
        <v>3914</v>
      </c>
      <c r="P143">
        <v>0</v>
      </c>
      <c r="Q143">
        <v>0</v>
      </c>
      <c r="R143">
        <v>0</v>
      </c>
      <c r="S143">
        <v>63</v>
      </c>
      <c r="T143">
        <v>2</v>
      </c>
      <c r="U143">
        <v>0</v>
      </c>
      <c r="W143" t="s">
        <v>1121</v>
      </c>
      <c r="Z143">
        <v>313</v>
      </c>
      <c r="AB143">
        <v>3</v>
      </c>
      <c r="AC143">
        <v>1</v>
      </c>
      <c r="AD143">
        <v>2</v>
      </c>
      <c r="AE143" t="s">
        <v>500</v>
      </c>
      <c r="AF143">
        <v>4</v>
      </c>
      <c r="AG143">
        <v>2</v>
      </c>
      <c r="AI143" t="s">
        <v>782</v>
      </c>
      <c r="AJ143">
        <v>1</v>
      </c>
      <c r="AL143">
        <v>5</v>
      </c>
      <c r="AM143">
        <v>1</v>
      </c>
      <c r="AN143">
        <v>31</v>
      </c>
      <c r="AQ143">
        <v>1</v>
      </c>
      <c r="AR143">
        <v>0</v>
      </c>
      <c r="AS143">
        <v>1</v>
      </c>
      <c r="AT143" t="s">
        <v>1122</v>
      </c>
      <c r="AU143">
        <v>750</v>
      </c>
      <c r="AW143">
        <v>2</v>
      </c>
      <c r="AX143">
        <v>15</v>
      </c>
      <c r="AY143">
        <v>60</v>
      </c>
      <c r="AZ143">
        <v>200</v>
      </c>
      <c r="BG143" t="s">
        <v>1123</v>
      </c>
      <c r="BH143" t="s">
        <v>854</v>
      </c>
      <c r="BK143">
        <v>1</v>
      </c>
      <c r="BM143" t="s">
        <v>1122</v>
      </c>
      <c r="BN143">
        <v>4</v>
      </c>
      <c r="BO143">
        <v>750</v>
      </c>
      <c r="BT143">
        <v>2</v>
      </c>
      <c r="BU143">
        <v>42</v>
      </c>
      <c r="BV143">
        <v>38.075369000000002</v>
      </c>
      <c r="BW143">
        <v>140.13782800000001</v>
      </c>
      <c r="BY143">
        <v>6</v>
      </c>
      <c r="BZ143">
        <v>213</v>
      </c>
      <c r="CA143" t="s">
        <v>361</v>
      </c>
      <c r="CB143">
        <v>0</v>
      </c>
      <c r="CC143">
        <v>2</v>
      </c>
      <c r="CD143">
        <v>0</v>
      </c>
    </row>
    <row r="144" spans="1:82">
      <c r="A144" s="1" t="str">
        <f t="shared" si="2"/>
        <v>南陽-3</v>
      </c>
      <c r="B144">
        <v>2025</v>
      </c>
      <c r="C144">
        <v>6</v>
      </c>
      <c r="D144">
        <v>213</v>
      </c>
      <c r="E144" t="s">
        <v>361</v>
      </c>
      <c r="F144">
        <v>0</v>
      </c>
      <c r="G144">
        <v>3</v>
      </c>
      <c r="H144">
        <v>6</v>
      </c>
      <c r="I144">
        <v>213</v>
      </c>
      <c r="J144" t="s">
        <v>361</v>
      </c>
      <c r="K144">
        <v>0</v>
      </c>
      <c r="L144">
        <v>3</v>
      </c>
      <c r="M144">
        <v>1</v>
      </c>
      <c r="N144">
        <v>8982</v>
      </c>
      <c r="O144">
        <v>3914</v>
      </c>
      <c r="P144">
        <v>0</v>
      </c>
      <c r="Q144">
        <v>0</v>
      </c>
      <c r="R144">
        <v>0</v>
      </c>
      <c r="S144">
        <v>63</v>
      </c>
      <c r="T144">
        <v>1</v>
      </c>
      <c r="U144">
        <v>0</v>
      </c>
      <c r="W144" t="s">
        <v>1124</v>
      </c>
      <c r="Z144">
        <v>264</v>
      </c>
      <c r="AB144">
        <v>3</v>
      </c>
      <c r="AC144">
        <v>1.5</v>
      </c>
      <c r="AD144">
        <v>1</v>
      </c>
      <c r="AE144" t="s">
        <v>500</v>
      </c>
      <c r="AF144">
        <v>4</v>
      </c>
      <c r="AG144">
        <v>2</v>
      </c>
      <c r="AI144" t="s">
        <v>828</v>
      </c>
      <c r="AJ144">
        <v>2</v>
      </c>
      <c r="AL144">
        <v>4</v>
      </c>
      <c r="AM144">
        <v>1</v>
      </c>
      <c r="AN144">
        <v>31</v>
      </c>
      <c r="AQ144">
        <v>1</v>
      </c>
      <c r="AR144">
        <v>0</v>
      </c>
      <c r="AS144">
        <v>1</v>
      </c>
      <c r="AT144" t="s">
        <v>1119</v>
      </c>
      <c r="AU144">
        <v>1000</v>
      </c>
      <c r="AW144">
        <v>2</v>
      </c>
      <c r="AX144">
        <v>14</v>
      </c>
      <c r="AY144">
        <v>60</v>
      </c>
      <c r="AZ144">
        <v>200</v>
      </c>
      <c r="BG144" t="s">
        <v>1125</v>
      </c>
      <c r="BH144" t="s">
        <v>1125</v>
      </c>
      <c r="BK144">
        <v>1</v>
      </c>
      <c r="BM144" t="s">
        <v>1119</v>
      </c>
      <c r="BN144">
        <v>1</v>
      </c>
      <c r="BO144">
        <v>1000</v>
      </c>
      <c r="BT144">
        <v>2</v>
      </c>
      <c r="BU144">
        <v>49</v>
      </c>
      <c r="BV144">
        <v>38.046083000000003</v>
      </c>
      <c r="BW144">
        <v>140.15671499999999</v>
      </c>
      <c r="BY144">
        <v>6</v>
      </c>
      <c r="BZ144">
        <v>213</v>
      </c>
      <c r="CA144" t="s">
        <v>361</v>
      </c>
      <c r="CB144">
        <v>0</v>
      </c>
      <c r="CC144">
        <v>3</v>
      </c>
      <c r="CD144">
        <v>0</v>
      </c>
    </row>
    <row r="145" spans="1:82">
      <c r="A145" s="1" t="str">
        <f t="shared" si="2"/>
        <v>南陽5-1</v>
      </c>
      <c r="B145">
        <v>2025</v>
      </c>
      <c r="C145">
        <v>6</v>
      </c>
      <c r="D145">
        <v>213</v>
      </c>
      <c r="E145" t="s">
        <v>361</v>
      </c>
      <c r="F145">
        <v>5</v>
      </c>
      <c r="G145">
        <v>1</v>
      </c>
      <c r="H145">
        <v>6</v>
      </c>
      <c r="I145">
        <v>213</v>
      </c>
      <c r="J145" t="s">
        <v>361</v>
      </c>
      <c r="K145">
        <v>5</v>
      </c>
      <c r="L145">
        <v>1</v>
      </c>
      <c r="M145">
        <v>1</v>
      </c>
      <c r="N145">
        <v>8982</v>
      </c>
      <c r="O145">
        <v>3914</v>
      </c>
      <c r="P145">
        <v>0</v>
      </c>
      <c r="Q145">
        <v>0</v>
      </c>
      <c r="R145">
        <v>0</v>
      </c>
      <c r="S145">
        <v>77</v>
      </c>
      <c r="T145">
        <v>0</v>
      </c>
      <c r="U145">
        <v>0</v>
      </c>
      <c r="W145" t="s">
        <v>1126</v>
      </c>
      <c r="Z145">
        <v>816</v>
      </c>
      <c r="AB145">
        <v>1</v>
      </c>
      <c r="AC145">
        <v>1</v>
      </c>
      <c r="AD145">
        <v>1</v>
      </c>
      <c r="AE145" t="s">
        <v>631</v>
      </c>
      <c r="AF145">
        <v>4</v>
      </c>
      <c r="AG145">
        <v>2</v>
      </c>
      <c r="AI145" t="s">
        <v>1127</v>
      </c>
      <c r="AJ145">
        <v>4</v>
      </c>
      <c r="AL145">
        <v>16</v>
      </c>
      <c r="AM145">
        <v>1</v>
      </c>
      <c r="AN145">
        <v>24</v>
      </c>
      <c r="AQ145">
        <v>1</v>
      </c>
      <c r="AR145">
        <v>0</v>
      </c>
      <c r="AS145">
        <v>1</v>
      </c>
      <c r="AT145" t="s">
        <v>1119</v>
      </c>
      <c r="AU145">
        <v>750</v>
      </c>
      <c r="AW145">
        <v>2</v>
      </c>
      <c r="AX145">
        <v>8</v>
      </c>
      <c r="AY145">
        <v>60</v>
      </c>
      <c r="AZ145">
        <v>200</v>
      </c>
      <c r="BG145" t="s">
        <v>1128</v>
      </c>
      <c r="BI145" t="s">
        <v>1129</v>
      </c>
      <c r="BK145">
        <v>0</v>
      </c>
      <c r="BM145" t="s">
        <v>1119</v>
      </c>
      <c r="BN145">
        <v>5</v>
      </c>
      <c r="BO145">
        <v>750</v>
      </c>
      <c r="BT145">
        <v>2</v>
      </c>
      <c r="BU145">
        <v>63</v>
      </c>
      <c r="BV145">
        <v>38.044262000000003</v>
      </c>
      <c r="BW145">
        <v>140.155169</v>
      </c>
      <c r="BY145">
        <v>6</v>
      </c>
      <c r="BZ145">
        <v>213</v>
      </c>
      <c r="CA145" t="s">
        <v>361</v>
      </c>
      <c r="CB145">
        <v>5</v>
      </c>
      <c r="CC145">
        <v>1</v>
      </c>
      <c r="CD145">
        <v>0</v>
      </c>
    </row>
    <row r="146" spans="1:82">
      <c r="A146" s="1" t="str">
        <f t="shared" si="2"/>
        <v>南陽5-2</v>
      </c>
      <c r="B146">
        <v>2025</v>
      </c>
      <c r="C146">
        <v>6</v>
      </c>
      <c r="D146">
        <v>213</v>
      </c>
      <c r="E146" t="s">
        <v>361</v>
      </c>
      <c r="F146">
        <v>5</v>
      </c>
      <c r="G146">
        <v>2</v>
      </c>
      <c r="H146">
        <v>6</v>
      </c>
      <c r="I146">
        <v>213</v>
      </c>
      <c r="J146" t="s">
        <v>361</v>
      </c>
      <c r="K146">
        <v>5</v>
      </c>
      <c r="L146">
        <v>2</v>
      </c>
      <c r="M146">
        <v>1</v>
      </c>
      <c r="N146">
        <v>8982</v>
      </c>
      <c r="O146">
        <v>3914</v>
      </c>
      <c r="P146">
        <v>0</v>
      </c>
      <c r="Q146">
        <v>0</v>
      </c>
      <c r="R146">
        <v>0</v>
      </c>
      <c r="S146">
        <v>75</v>
      </c>
      <c r="T146">
        <v>0</v>
      </c>
      <c r="U146">
        <v>0</v>
      </c>
      <c r="W146" t="s">
        <v>1130</v>
      </c>
      <c r="Z146">
        <v>331</v>
      </c>
      <c r="AB146">
        <v>3</v>
      </c>
      <c r="AC146">
        <v>1</v>
      </c>
      <c r="AD146">
        <v>2</v>
      </c>
      <c r="AE146" t="s">
        <v>631</v>
      </c>
      <c r="AF146">
        <v>4</v>
      </c>
      <c r="AG146">
        <v>2</v>
      </c>
      <c r="AI146" t="s">
        <v>1131</v>
      </c>
      <c r="AJ146">
        <v>2</v>
      </c>
      <c r="AL146">
        <v>10.5</v>
      </c>
      <c r="AM146">
        <v>1</v>
      </c>
      <c r="AN146">
        <v>10</v>
      </c>
      <c r="AQ146">
        <v>1</v>
      </c>
      <c r="AR146">
        <v>0</v>
      </c>
      <c r="AS146">
        <v>1</v>
      </c>
      <c r="AT146" t="s">
        <v>1119</v>
      </c>
      <c r="AU146">
        <v>1800</v>
      </c>
      <c r="AW146">
        <v>2</v>
      </c>
      <c r="AX146">
        <v>5</v>
      </c>
      <c r="AY146">
        <v>80</v>
      </c>
      <c r="AZ146">
        <v>400</v>
      </c>
      <c r="BG146" t="s">
        <v>1132</v>
      </c>
      <c r="BI146" t="s">
        <v>1133</v>
      </c>
      <c r="BK146">
        <v>0</v>
      </c>
      <c r="BM146" t="s">
        <v>1119</v>
      </c>
      <c r="BN146">
        <v>1</v>
      </c>
      <c r="BO146">
        <v>1800</v>
      </c>
      <c r="BT146">
        <v>2</v>
      </c>
      <c r="BU146">
        <v>47</v>
      </c>
      <c r="BV146">
        <v>38.047086</v>
      </c>
      <c r="BW146">
        <v>140.16682499999999</v>
      </c>
      <c r="BY146">
        <v>6</v>
      </c>
      <c r="BZ146">
        <v>213</v>
      </c>
      <c r="CA146" t="s">
        <v>361</v>
      </c>
      <c r="CB146">
        <v>5</v>
      </c>
      <c r="CC146">
        <v>2</v>
      </c>
      <c r="CD146">
        <v>0</v>
      </c>
    </row>
    <row r="147" spans="1:82">
      <c r="A147" s="1" t="str">
        <f t="shared" si="2"/>
        <v>山辺-1</v>
      </c>
      <c r="B147">
        <v>2025</v>
      </c>
      <c r="C147">
        <v>6</v>
      </c>
      <c r="D147">
        <v>301</v>
      </c>
      <c r="E147" t="s">
        <v>362</v>
      </c>
      <c r="F147">
        <v>0</v>
      </c>
      <c r="G147">
        <v>1</v>
      </c>
      <c r="H147">
        <v>6</v>
      </c>
      <c r="I147">
        <v>301</v>
      </c>
      <c r="J147" t="s">
        <v>362</v>
      </c>
      <c r="K147">
        <v>0</v>
      </c>
      <c r="L147">
        <v>1</v>
      </c>
      <c r="M147">
        <v>1</v>
      </c>
      <c r="N147">
        <v>7557</v>
      </c>
      <c r="O147">
        <v>7936</v>
      </c>
      <c r="P147">
        <v>0</v>
      </c>
      <c r="Q147">
        <v>0</v>
      </c>
      <c r="R147">
        <v>0</v>
      </c>
      <c r="S147">
        <v>63</v>
      </c>
      <c r="T147">
        <v>2</v>
      </c>
      <c r="U147">
        <v>0</v>
      </c>
      <c r="W147" t="s">
        <v>1134</v>
      </c>
      <c r="Z147">
        <v>435</v>
      </c>
      <c r="AB147">
        <v>7</v>
      </c>
      <c r="AC147">
        <v>1</v>
      </c>
      <c r="AD147">
        <v>2</v>
      </c>
      <c r="AE147" t="s">
        <v>500</v>
      </c>
      <c r="AF147">
        <v>4</v>
      </c>
      <c r="AG147">
        <v>2</v>
      </c>
      <c r="AI147" t="s">
        <v>1135</v>
      </c>
      <c r="AJ147">
        <v>3</v>
      </c>
      <c r="AL147">
        <v>7</v>
      </c>
      <c r="AM147">
        <v>1</v>
      </c>
      <c r="AN147">
        <v>33</v>
      </c>
      <c r="AQ147">
        <v>1</v>
      </c>
      <c r="AR147">
        <v>0</v>
      </c>
      <c r="AS147">
        <v>1</v>
      </c>
      <c r="AT147" t="s">
        <v>1136</v>
      </c>
      <c r="AU147">
        <v>600</v>
      </c>
      <c r="AW147">
        <v>1</v>
      </c>
      <c r="AX147">
        <v>16</v>
      </c>
      <c r="AY147">
        <v>60</v>
      </c>
      <c r="AZ147">
        <v>200</v>
      </c>
      <c r="BG147" t="s">
        <v>1137</v>
      </c>
      <c r="BH147" t="s">
        <v>1137</v>
      </c>
      <c r="BK147">
        <v>1</v>
      </c>
      <c r="BM147" t="s">
        <v>1136</v>
      </c>
      <c r="BN147">
        <v>3</v>
      </c>
      <c r="BO147">
        <v>600</v>
      </c>
      <c r="BT147">
        <v>2</v>
      </c>
      <c r="BU147">
        <v>53</v>
      </c>
      <c r="BV147">
        <v>38.294955999999999</v>
      </c>
      <c r="BW147">
        <v>140.26590200000001</v>
      </c>
      <c r="BY147">
        <v>6</v>
      </c>
      <c r="BZ147">
        <v>301</v>
      </c>
      <c r="CA147" t="s">
        <v>362</v>
      </c>
      <c r="CB147">
        <v>0</v>
      </c>
      <c r="CC147">
        <v>1</v>
      </c>
      <c r="CD147">
        <v>0</v>
      </c>
    </row>
    <row r="148" spans="1:82">
      <c r="A148" s="1" t="str">
        <f t="shared" si="2"/>
        <v>山辺-2</v>
      </c>
      <c r="B148">
        <v>2025</v>
      </c>
      <c r="C148">
        <v>6</v>
      </c>
      <c r="D148">
        <v>301</v>
      </c>
      <c r="E148" t="s">
        <v>362</v>
      </c>
      <c r="F148">
        <v>0</v>
      </c>
      <c r="G148">
        <v>2</v>
      </c>
      <c r="H148">
        <v>6</v>
      </c>
      <c r="I148">
        <v>301</v>
      </c>
      <c r="J148" t="s">
        <v>362</v>
      </c>
      <c r="K148">
        <v>0</v>
      </c>
      <c r="L148">
        <v>2</v>
      </c>
      <c r="M148">
        <v>1</v>
      </c>
      <c r="N148">
        <v>7557</v>
      </c>
      <c r="O148">
        <v>7936</v>
      </c>
      <c r="P148">
        <v>0</v>
      </c>
      <c r="Q148">
        <v>0</v>
      </c>
      <c r="R148">
        <v>0</v>
      </c>
      <c r="S148">
        <v>63</v>
      </c>
      <c r="T148">
        <v>1</v>
      </c>
      <c r="U148">
        <v>0</v>
      </c>
      <c r="W148" t="s">
        <v>1138</v>
      </c>
      <c r="Z148">
        <v>212</v>
      </c>
      <c r="AB148">
        <v>5</v>
      </c>
      <c r="AC148">
        <v>1</v>
      </c>
      <c r="AD148">
        <v>1.5</v>
      </c>
      <c r="AE148" t="s">
        <v>500</v>
      </c>
      <c r="AF148">
        <v>4</v>
      </c>
      <c r="AG148">
        <v>2</v>
      </c>
      <c r="AI148" t="s">
        <v>1139</v>
      </c>
      <c r="AJ148">
        <v>1</v>
      </c>
      <c r="AL148">
        <v>6</v>
      </c>
      <c r="AM148">
        <v>1</v>
      </c>
      <c r="AN148">
        <v>33</v>
      </c>
      <c r="AQ148">
        <v>1</v>
      </c>
      <c r="AR148">
        <v>0</v>
      </c>
      <c r="AS148">
        <v>1</v>
      </c>
      <c r="AT148" t="s">
        <v>1136</v>
      </c>
      <c r="AU148">
        <v>650</v>
      </c>
      <c r="AW148">
        <v>1</v>
      </c>
      <c r="AX148">
        <v>15</v>
      </c>
      <c r="AY148">
        <v>60</v>
      </c>
      <c r="AZ148">
        <v>200</v>
      </c>
      <c r="BG148" t="s">
        <v>1140</v>
      </c>
      <c r="BH148" t="s">
        <v>1140</v>
      </c>
      <c r="BK148">
        <v>1</v>
      </c>
      <c r="BM148" t="s">
        <v>1136</v>
      </c>
      <c r="BN148">
        <v>6</v>
      </c>
      <c r="BO148">
        <v>650</v>
      </c>
      <c r="BT148">
        <v>2</v>
      </c>
      <c r="BU148">
        <v>55</v>
      </c>
      <c r="BV148">
        <v>38.289561999999997</v>
      </c>
      <c r="BW148">
        <v>140.26860099999999</v>
      </c>
      <c r="BY148">
        <v>6</v>
      </c>
      <c r="BZ148">
        <v>301</v>
      </c>
      <c r="CA148" t="s">
        <v>362</v>
      </c>
      <c r="CB148">
        <v>0</v>
      </c>
      <c r="CC148">
        <v>2</v>
      </c>
      <c r="CD148">
        <v>0</v>
      </c>
    </row>
    <row r="149" spans="1:82">
      <c r="A149" s="1" t="str">
        <f t="shared" si="2"/>
        <v>山辺-3</v>
      </c>
      <c r="B149">
        <v>2025</v>
      </c>
      <c r="C149">
        <v>6</v>
      </c>
      <c r="D149">
        <v>301</v>
      </c>
      <c r="E149" t="s">
        <v>362</v>
      </c>
      <c r="F149">
        <v>0</v>
      </c>
      <c r="G149">
        <v>3</v>
      </c>
      <c r="H149">
        <v>6</v>
      </c>
      <c r="I149">
        <v>301</v>
      </c>
      <c r="J149" t="s">
        <v>362</v>
      </c>
      <c r="K149">
        <v>0</v>
      </c>
      <c r="L149">
        <v>3</v>
      </c>
      <c r="M149">
        <v>1</v>
      </c>
      <c r="N149">
        <v>7557</v>
      </c>
      <c r="O149">
        <v>7936</v>
      </c>
      <c r="P149">
        <v>0</v>
      </c>
      <c r="Q149">
        <v>0</v>
      </c>
      <c r="R149">
        <v>0</v>
      </c>
      <c r="S149">
        <v>65</v>
      </c>
      <c r="T149">
        <v>1</v>
      </c>
      <c r="U149">
        <v>0</v>
      </c>
      <c r="W149" t="s">
        <v>1141</v>
      </c>
      <c r="Z149">
        <v>1121</v>
      </c>
      <c r="AB149">
        <v>3</v>
      </c>
      <c r="AC149">
        <v>1</v>
      </c>
      <c r="AD149">
        <v>1.5</v>
      </c>
      <c r="AE149" t="s">
        <v>500</v>
      </c>
      <c r="AF149">
        <v>4</v>
      </c>
      <c r="AG149">
        <v>2</v>
      </c>
      <c r="AI149" t="s">
        <v>1142</v>
      </c>
      <c r="AJ149">
        <v>2</v>
      </c>
      <c r="AL149">
        <v>5</v>
      </c>
      <c r="AM149">
        <v>1</v>
      </c>
      <c r="AN149">
        <v>33</v>
      </c>
      <c r="AQ149">
        <v>1</v>
      </c>
      <c r="AR149">
        <v>0</v>
      </c>
      <c r="AS149">
        <v>1</v>
      </c>
      <c r="AT149" t="s">
        <v>1136</v>
      </c>
      <c r="AU149">
        <v>2000</v>
      </c>
      <c r="AW149">
        <v>3</v>
      </c>
      <c r="AY149">
        <v>70</v>
      </c>
      <c r="AZ149">
        <v>200</v>
      </c>
      <c r="BG149" t="s">
        <v>1143</v>
      </c>
      <c r="BH149" t="s">
        <v>1144</v>
      </c>
      <c r="BK149">
        <v>1</v>
      </c>
      <c r="BM149" t="s">
        <v>1136</v>
      </c>
      <c r="BN149">
        <v>6</v>
      </c>
      <c r="BO149">
        <v>2000</v>
      </c>
      <c r="BV149">
        <v>38.286715999999998</v>
      </c>
      <c r="BW149">
        <v>140.255551</v>
      </c>
      <c r="BY149">
        <v>6</v>
      </c>
      <c r="BZ149">
        <v>301</v>
      </c>
      <c r="CA149" t="s">
        <v>362</v>
      </c>
      <c r="CB149">
        <v>0</v>
      </c>
      <c r="CC149">
        <v>3</v>
      </c>
      <c r="CD149">
        <v>0</v>
      </c>
    </row>
    <row r="150" spans="1:82">
      <c r="A150" s="1" t="str">
        <f t="shared" si="2"/>
        <v>中山-1</v>
      </c>
      <c r="B150">
        <v>2025</v>
      </c>
      <c r="C150">
        <v>6</v>
      </c>
      <c r="D150">
        <v>302</v>
      </c>
      <c r="E150" t="s">
        <v>367</v>
      </c>
      <c r="F150">
        <v>0</v>
      </c>
      <c r="G150">
        <v>1</v>
      </c>
      <c r="H150">
        <v>6</v>
      </c>
      <c r="I150">
        <v>302</v>
      </c>
      <c r="J150" t="s">
        <v>367</v>
      </c>
      <c r="K150">
        <v>0</v>
      </c>
      <c r="L150">
        <v>1</v>
      </c>
      <c r="M150">
        <v>1</v>
      </c>
      <c r="N150">
        <v>10357</v>
      </c>
      <c r="O150">
        <v>9505</v>
      </c>
      <c r="P150">
        <v>0</v>
      </c>
      <c r="Q150">
        <v>0</v>
      </c>
      <c r="R150">
        <v>0</v>
      </c>
      <c r="S150">
        <v>63</v>
      </c>
      <c r="T150">
        <v>1</v>
      </c>
      <c r="U150">
        <v>0</v>
      </c>
      <c r="W150" t="s">
        <v>1145</v>
      </c>
      <c r="Z150">
        <v>465</v>
      </c>
      <c r="AB150">
        <v>3</v>
      </c>
      <c r="AC150">
        <v>1</v>
      </c>
      <c r="AD150">
        <v>2.5</v>
      </c>
      <c r="AE150" t="s">
        <v>500</v>
      </c>
      <c r="AF150">
        <v>4</v>
      </c>
      <c r="AG150">
        <v>2</v>
      </c>
      <c r="AI150" t="s">
        <v>1139</v>
      </c>
      <c r="AJ150">
        <v>3</v>
      </c>
      <c r="AL150">
        <v>4</v>
      </c>
      <c r="AM150">
        <v>1</v>
      </c>
      <c r="AN150">
        <v>33</v>
      </c>
      <c r="AQ150">
        <v>1</v>
      </c>
      <c r="AR150">
        <v>0</v>
      </c>
      <c r="AS150">
        <v>1</v>
      </c>
      <c r="AT150" t="s">
        <v>1146</v>
      </c>
      <c r="AU150">
        <v>900</v>
      </c>
      <c r="AW150">
        <v>1</v>
      </c>
      <c r="AX150">
        <v>16</v>
      </c>
      <c r="AY150">
        <v>60</v>
      </c>
      <c r="AZ150">
        <v>200</v>
      </c>
      <c r="BG150" t="s">
        <v>1147</v>
      </c>
      <c r="BH150" t="s">
        <v>1147</v>
      </c>
      <c r="BK150">
        <v>1</v>
      </c>
      <c r="BL150" t="s">
        <v>937</v>
      </c>
      <c r="BM150" t="s">
        <v>1146</v>
      </c>
      <c r="BN150">
        <v>1</v>
      </c>
      <c r="BO150">
        <v>900</v>
      </c>
      <c r="BT150">
        <v>2</v>
      </c>
      <c r="BU150">
        <v>59</v>
      </c>
      <c r="BV150">
        <v>38.332223999999997</v>
      </c>
      <c r="BW150">
        <v>140.281586</v>
      </c>
      <c r="BY150">
        <v>6</v>
      </c>
      <c r="BZ150">
        <v>302</v>
      </c>
      <c r="CA150" t="s">
        <v>367</v>
      </c>
      <c r="CB150">
        <v>0</v>
      </c>
      <c r="CC150">
        <v>1</v>
      </c>
      <c r="CD150">
        <v>0</v>
      </c>
    </row>
    <row r="151" spans="1:82">
      <c r="A151" s="1" t="str">
        <f t="shared" si="2"/>
        <v>中山-2</v>
      </c>
      <c r="B151">
        <v>2025</v>
      </c>
      <c r="C151">
        <v>6</v>
      </c>
      <c r="D151">
        <v>302</v>
      </c>
      <c r="E151" t="s">
        <v>367</v>
      </c>
      <c r="F151">
        <v>0</v>
      </c>
      <c r="G151">
        <v>2</v>
      </c>
      <c r="H151">
        <v>6</v>
      </c>
      <c r="I151">
        <v>302</v>
      </c>
      <c r="J151" t="s">
        <v>367</v>
      </c>
      <c r="K151">
        <v>0</v>
      </c>
      <c r="L151">
        <v>2</v>
      </c>
      <c r="M151">
        <v>1</v>
      </c>
      <c r="N151">
        <v>10357</v>
      </c>
      <c r="O151">
        <v>9505</v>
      </c>
      <c r="P151">
        <v>0</v>
      </c>
      <c r="Q151">
        <v>0</v>
      </c>
      <c r="R151">
        <v>0</v>
      </c>
      <c r="S151">
        <v>63</v>
      </c>
      <c r="T151">
        <v>2</v>
      </c>
      <c r="U151">
        <v>0</v>
      </c>
      <c r="W151" t="s">
        <v>1148</v>
      </c>
      <c r="Z151">
        <v>224</v>
      </c>
      <c r="AB151">
        <v>1</v>
      </c>
      <c r="AC151">
        <v>1</v>
      </c>
      <c r="AD151">
        <v>1</v>
      </c>
      <c r="AE151" t="s">
        <v>500</v>
      </c>
      <c r="AF151">
        <v>4</v>
      </c>
      <c r="AG151">
        <v>1</v>
      </c>
      <c r="AI151" t="s">
        <v>571</v>
      </c>
      <c r="AJ151">
        <v>3</v>
      </c>
      <c r="AL151">
        <v>6</v>
      </c>
      <c r="AM151">
        <v>1</v>
      </c>
      <c r="AN151">
        <v>33</v>
      </c>
      <c r="AQ151">
        <v>1</v>
      </c>
      <c r="AR151">
        <v>1</v>
      </c>
      <c r="AS151">
        <v>1</v>
      </c>
      <c r="AT151" t="s">
        <v>1146</v>
      </c>
      <c r="AU151">
        <v>800</v>
      </c>
      <c r="AW151">
        <v>1</v>
      </c>
      <c r="AX151">
        <v>15</v>
      </c>
      <c r="AY151">
        <v>60</v>
      </c>
      <c r="AZ151">
        <v>200</v>
      </c>
      <c r="BG151" t="s">
        <v>1149</v>
      </c>
      <c r="BH151" t="s">
        <v>1149</v>
      </c>
      <c r="BK151">
        <v>1</v>
      </c>
      <c r="BL151" t="s">
        <v>937</v>
      </c>
      <c r="BM151" t="s">
        <v>1146</v>
      </c>
      <c r="BN151">
        <v>4</v>
      </c>
      <c r="BO151">
        <v>800</v>
      </c>
      <c r="BT151">
        <v>1</v>
      </c>
      <c r="BU151">
        <v>6</v>
      </c>
      <c r="BV151">
        <v>38.339480999999999</v>
      </c>
      <c r="BW151">
        <v>140.27671799999999</v>
      </c>
      <c r="BY151">
        <v>6</v>
      </c>
      <c r="BZ151">
        <v>302</v>
      </c>
      <c r="CA151" t="s">
        <v>367</v>
      </c>
      <c r="CB151">
        <v>0</v>
      </c>
      <c r="CC151">
        <v>2</v>
      </c>
      <c r="CD151">
        <v>0</v>
      </c>
    </row>
    <row r="152" spans="1:82">
      <c r="A152" s="1" t="str">
        <f t="shared" si="2"/>
        <v>中山-3</v>
      </c>
      <c r="B152">
        <v>2025</v>
      </c>
      <c r="C152">
        <v>6</v>
      </c>
      <c r="D152">
        <v>302</v>
      </c>
      <c r="E152" t="s">
        <v>367</v>
      </c>
      <c r="F152">
        <v>0</v>
      </c>
      <c r="G152">
        <v>3</v>
      </c>
      <c r="H152">
        <v>6</v>
      </c>
      <c r="I152">
        <v>302</v>
      </c>
      <c r="J152" t="s">
        <v>367</v>
      </c>
      <c r="K152">
        <v>0</v>
      </c>
      <c r="L152">
        <v>3</v>
      </c>
      <c r="M152">
        <v>1</v>
      </c>
      <c r="N152">
        <v>10357</v>
      </c>
      <c r="O152">
        <v>9505</v>
      </c>
      <c r="P152">
        <v>0</v>
      </c>
      <c r="Q152">
        <v>0</v>
      </c>
      <c r="R152">
        <v>0</v>
      </c>
      <c r="S152">
        <v>65</v>
      </c>
      <c r="T152">
        <v>2</v>
      </c>
      <c r="U152">
        <v>0</v>
      </c>
      <c r="W152" t="s">
        <v>1150</v>
      </c>
      <c r="Z152">
        <v>719</v>
      </c>
      <c r="AB152">
        <v>7</v>
      </c>
      <c r="AC152">
        <v>1</v>
      </c>
      <c r="AD152">
        <v>2</v>
      </c>
      <c r="AE152" t="s">
        <v>500</v>
      </c>
      <c r="AF152">
        <v>4</v>
      </c>
      <c r="AG152">
        <v>2</v>
      </c>
      <c r="AI152" t="s">
        <v>586</v>
      </c>
      <c r="AJ152">
        <v>1</v>
      </c>
      <c r="AL152">
        <v>4.5</v>
      </c>
      <c r="AM152">
        <v>1</v>
      </c>
      <c r="AN152">
        <v>33</v>
      </c>
      <c r="AQ152">
        <v>1</v>
      </c>
      <c r="AR152">
        <v>0</v>
      </c>
      <c r="AS152">
        <v>1</v>
      </c>
      <c r="AT152" t="s">
        <v>1146</v>
      </c>
      <c r="AU152">
        <v>1300</v>
      </c>
      <c r="AW152">
        <v>3</v>
      </c>
      <c r="AY152">
        <v>70</v>
      </c>
      <c r="AZ152">
        <v>200</v>
      </c>
      <c r="BG152" t="s">
        <v>1151</v>
      </c>
      <c r="BH152" t="s">
        <v>1151</v>
      </c>
      <c r="BK152">
        <v>1</v>
      </c>
      <c r="BL152" t="s">
        <v>937</v>
      </c>
      <c r="BM152" t="s">
        <v>1146</v>
      </c>
      <c r="BN152">
        <v>3</v>
      </c>
      <c r="BO152">
        <v>1300</v>
      </c>
      <c r="BT152">
        <v>2</v>
      </c>
      <c r="BU152">
        <v>56</v>
      </c>
      <c r="BV152">
        <v>38.333486000000001</v>
      </c>
      <c r="BW152">
        <v>140.25864899999999</v>
      </c>
      <c r="BY152">
        <v>6</v>
      </c>
      <c r="BZ152">
        <v>302</v>
      </c>
      <c r="CA152" t="s">
        <v>367</v>
      </c>
      <c r="CB152">
        <v>0</v>
      </c>
      <c r="CC152">
        <v>3</v>
      </c>
      <c r="CD152">
        <v>0</v>
      </c>
    </row>
    <row r="153" spans="1:82">
      <c r="A153" s="1" t="str">
        <f t="shared" si="2"/>
        <v>山形河北-1</v>
      </c>
      <c r="B153">
        <v>2025</v>
      </c>
      <c r="C153">
        <v>6</v>
      </c>
      <c r="D153">
        <v>321</v>
      </c>
      <c r="E153" t="s">
        <v>371</v>
      </c>
      <c r="F153">
        <v>0</v>
      </c>
      <c r="G153">
        <v>1</v>
      </c>
      <c r="H153">
        <v>6</v>
      </c>
      <c r="I153">
        <v>321</v>
      </c>
      <c r="J153" t="s">
        <v>371</v>
      </c>
      <c r="K153">
        <v>0</v>
      </c>
      <c r="L153">
        <v>1</v>
      </c>
      <c r="M153">
        <v>1</v>
      </c>
      <c r="N153">
        <v>9421</v>
      </c>
      <c r="O153">
        <v>6705</v>
      </c>
      <c r="P153">
        <v>0</v>
      </c>
      <c r="Q153">
        <v>0</v>
      </c>
      <c r="R153">
        <v>0</v>
      </c>
      <c r="S153">
        <v>63</v>
      </c>
      <c r="T153">
        <v>1</v>
      </c>
      <c r="U153">
        <v>0</v>
      </c>
      <c r="W153" t="s">
        <v>1152</v>
      </c>
      <c r="Z153">
        <v>381</v>
      </c>
      <c r="AB153">
        <v>3</v>
      </c>
      <c r="AC153">
        <v>1</v>
      </c>
      <c r="AD153">
        <v>1.5</v>
      </c>
      <c r="AE153" t="s">
        <v>500</v>
      </c>
      <c r="AF153">
        <v>4</v>
      </c>
      <c r="AG153">
        <v>2</v>
      </c>
      <c r="AI153" t="s">
        <v>778</v>
      </c>
      <c r="AJ153">
        <v>3</v>
      </c>
      <c r="AL153">
        <v>10</v>
      </c>
      <c r="AM153">
        <v>1</v>
      </c>
      <c r="AN153">
        <v>33</v>
      </c>
      <c r="AQ153">
        <v>1</v>
      </c>
      <c r="AR153">
        <v>0</v>
      </c>
      <c r="AS153">
        <v>1</v>
      </c>
      <c r="AT153" t="s">
        <v>335</v>
      </c>
      <c r="AU153">
        <v>6500</v>
      </c>
      <c r="AW153">
        <v>2</v>
      </c>
      <c r="AX153">
        <v>13</v>
      </c>
      <c r="AY153">
        <v>60</v>
      </c>
      <c r="AZ153">
        <v>200</v>
      </c>
      <c r="BG153" t="s">
        <v>1153</v>
      </c>
      <c r="BH153" t="s">
        <v>1153</v>
      </c>
      <c r="BK153">
        <v>1</v>
      </c>
      <c r="BL153" t="s">
        <v>937</v>
      </c>
      <c r="BM153" t="s">
        <v>335</v>
      </c>
      <c r="BN153">
        <v>8</v>
      </c>
      <c r="BO153">
        <v>6500</v>
      </c>
      <c r="BT153">
        <v>2</v>
      </c>
      <c r="BU153">
        <v>60</v>
      </c>
      <c r="BV153">
        <v>38.418170000000003</v>
      </c>
      <c r="BW153">
        <v>140.30891500000001</v>
      </c>
      <c r="BY153">
        <v>6</v>
      </c>
      <c r="BZ153">
        <v>321</v>
      </c>
      <c r="CA153" t="s">
        <v>371</v>
      </c>
      <c r="CB153">
        <v>0</v>
      </c>
      <c r="CC153">
        <v>1</v>
      </c>
      <c r="CD153">
        <v>0</v>
      </c>
    </row>
    <row r="154" spans="1:82">
      <c r="A154" s="1" t="str">
        <f t="shared" si="2"/>
        <v>山形河北-2</v>
      </c>
      <c r="B154">
        <v>2025</v>
      </c>
      <c r="C154">
        <v>6</v>
      </c>
      <c r="D154">
        <v>321</v>
      </c>
      <c r="E154" t="s">
        <v>371</v>
      </c>
      <c r="F154">
        <v>0</v>
      </c>
      <c r="G154">
        <v>2</v>
      </c>
      <c r="H154">
        <v>6</v>
      </c>
      <c r="I154">
        <v>321</v>
      </c>
      <c r="J154" t="s">
        <v>371</v>
      </c>
      <c r="K154">
        <v>0</v>
      </c>
      <c r="L154">
        <v>2</v>
      </c>
      <c r="M154">
        <v>1</v>
      </c>
      <c r="N154">
        <v>9421</v>
      </c>
      <c r="O154">
        <v>6705</v>
      </c>
      <c r="P154">
        <v>0</v>
      </c>
      <c r="Q154">
        <v>0</v>
      </c>
      <c r="R154">
        <v>0</v>
      </c>
      <c r="S154">
        <v>63</v>
      </c>
      <c r="T154">
        <v>2</v>
      </c>
      <c r="U154">
        <v>0</v>
      </c>
      <c r="W154" t="s">
        <v>1154</v>
      </c>
      <c r="Z154">
        <v>431</v>
      </c>
      <c r="AB154">
        <v>3</v>
      </c>
      <c r="AC154">
        <v>1</v>
      </c>
      <c r="AD154">
        <v>1.5</v>
      </c>
      <c r="AE154" t="s">
        <v>500</v>
      </c>
      <c r="AF154">
        <v>4</v>
      </c>
      <c r="AG154">
        <v>2</v>
      </c>
      <c r="AI154" t="s">
        <v>778</v>
      </c>
      <c r="AJ154">
        <v>5</v>
      </c>
      <c r="AL154">
        <v>6</v>
      </c>
      <c r="AM154">
        <v>1</v>
      </c>
      <c r="AN154">
        <v>33</v>
      </c>
      <c r="AQ154">
        <v>1</v>
      </c>
      <c r="AR154">
        <v>0</v>
      </c>
      <c r="AS154">
        <v>1</v>
      </c>
      <c r="AT154" t="s">
        <v>335</v>
      </c>
      <c r="AU154">
        <v>8200</v>
      </c>
      <c r="AW154">
        <v>2</v>
      </c>
      <c r="AX154">
        <v>12</v>
      </c>
      <c r="AY154">
        <v>60</v>
      </c>
      <c r="AZ154">
        <v>100</v>
      </c>
      <c r="BG154" t="s">
        <v>1155</v>
      </c>
      <c r="BH154" t="s">
        <v>1155</v>
      </c>
      <c r="BK154">
        <v>1</v>
      </c>
      <c r="BL154" t="s">
        <v>937</v>
      </c>
      <c r="BM154" t="s">
        <v>335</v>
      </c>
      <c r="BN154">
        <v>8</v>
      </c>
      <c r="BO154">
        <v>8200</v>
      </c>
      <c r="BT154">
        <v>0</v>
      </c>
      <c r="BV154">
        <v>38.432170999999997</v>
      </c>
      <c r="BW154">
        <v>140.31367</v>
      </c>
      <c r="BY154">
        <v>6</v>
      </c>
      <c r="BZ154">
        <v>321</v>
      </c>
      <c r="CA154" t="s">
        <v>371</v>
      </c>
      <c r="CB154">
        <v>0</v>
      </c>
      <c r="CC154">
        <v>2</v>
      </c>
      <c r="CD154">
        <v>0</v>
      </c>
    </row>
    <row r="155" spans="1:82">
      <c r="A155" s="1" t="str">
        <f t="shared" si="2"/>
        <v>山形河北5-1</v>
      </c>
      <c r="B155">
        <v>2025</v>
      </c>
      <c r="C155">
        <v>6</v>
      </c>
      <c r="D155">
        <v>321</v>
      </c>
      <c r="E155" t="s">
        <v>371</v>
      </c>
      <c r="F155">
        <v>5</v>
      </c>
      <c r="G155">
        <v>1</v>
      </c>
      <c r="H155">
        <v>6</v>
      </c>
      <c r="I155">
        <v>321</v>
      </c>
      <c r="J155" t="s">
        <v>371</v>
      </c>
      <c r="K155">
        <v>5</v>
      </c>
      <c r="L155">
        <v>1</v>
      </c>
      <c r="M155">
        <v>1</v>
      </c>
      <c r="N155">
        <v>9421</v>
      </c>
      <c r="O155">
        <v>6705</v>
      </c>
      <c r="P155">
        <v>0</v>
      </c>
      <c r="Q155">
        <v>0</v>
      </c>
      <c r="R155">
        <v>0</v>
      </c>
      <c r="S155">
        <v>76</v>
      </c>
      <c r="T155">
        <v>2</v>
      </c>
      <c r="U155">
        <v>0</v>
      </c>
      <c r="W155" t="s">
        <v>1156</v>
      </c>
      <c r="Z155">
        <v>254</v>
      </c>
      <c r="AB155">
        <v>3</v>
      </c>
      <c r="AC155">
        <v>1</v>
      </c>
      <c r="AD155">
        <v>1.5</v>
      </c>
      <c r="AE155" t="s">
        <v>631</v>
      </c>
      <c r="AF155">
        <v>3</v>
      </c>
      <c r="AG155">
        <v>2</v>
      </c>
      <c r="AI155" t="s">
        <v>1157</v>
      </c>
      <c r="AJ155">
        <v>2</v>
      </c>
      <c r="AL155">
        <v>16</v>
      </c>
      <c r="AM155">
        <v>1</v>
      </c>
      <c r="AN155">
        <v>24</v>
      </c>
      <c r="AQ155">
        <v>1</v>
      </c>
      <c r="AR155">
        <v>0</v>
      </c>
      <c r="AS155">
        <v>1</v>
      </c>
      <c r="AT155" t="s">
        <v>335</v>
      </c>
      <c r="AU155">
        <v>7500</v>
      </c>
      <c r="AW155">
        <v>2</v>
      </c>
      <c r="AX155">
        <v>5</v>
      </c>
      <c r="AY155">
        <v>80</v>
      </c>
      <c r="AZ155">
        <v>400</v>
      </c>
      <c r="BG155" t="s">
        <v>1158</v>
      </c>
      <c r="BH155" t="s">
        <v>1159</v>
      </c>
      <c r="BK155">
        <v>0</v>
      </c>
      <c r="BL155" t="s">
        <v>937</v>
      </c>
      <c r="BM155" t="s">
        <v>335</v>
      </c>
      <c r="BN155">
        <v>8</v>
      </c>
      <c r="BO155">
        <v>7500</v>
      </c>
      <c r="BT155">
        <v>2</v>
      </c>
      <c r="BU155">
        <v>46</v>
      </c>
      <c r="BV155">
        <v>38.424715999999997</v>
      </c>
      <c r="BW155">
        <v>140.31289799999999</v>
      </c>
      <c r="BY155">
        <v>6</v>
      </c>
      <c r="BZ155">
        <v>321</v>
      </c>
      <c r="CA155" t="s">
        <v>371</v>
      </c>
      <c r="CB155">
        <v>5</v>
      </c>
      <c r="CC155">
        <v>1</v>
      </c>
      <c r="CD155">
        <v>0</v>
      </c>
    </row>
    <row r="156" spans="1:82">
      <c r="A156" s="1" t="str">
        <f t="shared" si="2"/>
        <v>山形西川-1</v>
      </c>
      <c r="B156">
        <v>2025</v>
      </c>
      <c r="C156">
        <v>6</v>
      </c>
      <c r="D156">
        <v>322</v>
      </c>
      <c r="E156" t="s">
        <v>376</v>
      </c>
      <c r="F156">
        <v>0</v>
      </c>
      <c r="G156">
        <v>1</v>
      </c>
      <c r="H156">
        <v>6</v>
      </c>
      <c r="I156">
        <v>322</v>
      </c>
      <c r="J156" t="s">
        <v>376</v>
      </c>
      <c r="K156">
        <v>0</v>
      </c>
      <c r="L156">
        <v>1</v>
      </c>
      <c r="M156">
        <v>1</v>
      </c>
      <c r="N156">
        <v>3914</v>
      </c>
      <c r="O156">
        <v>7557</v>
      </c>
      <c r="P156">
        <v>0</v>
      </c>
      <c r="Q156">
        <v>0</v>
      </c>
      <c r="R156">
        <v>0</v>
      </c>
      <c r="S156">
        <v>63</v>
      </c>
      <c r="T156">
        <v>2</v>
      </c>
      <c r="U156">
        <v>0</v>
      </c>
      <c r="W156" t="s">
        <v>1160</v>
      </c>
      <c r="Z156">
        <v>527</v>
      </c>
      <c r="AB156">
        <v>3</v>
      </c>
      <c r="AC156">
        <v>1</v>
      </c>
      <c r="AD156">
        <v>1.2</v>
      </c>
      <c r="AE156" t="s">
        <v>500</v>
      </c>
      <c r="AF156">
        <v>4</v>
      </c>
      <c r="AG156">
        <v>2</v>
      </c>
      <c r="AI156" t="s">
        <v>1161</v>
      </c>
      <c r="AJ156">
        <v>1</v>
      </c>
      <c r="AL156">
        <v>6</v>
      </c>
      <c r="AM156">
        <v>1</v>
      </c>
      <c r="AN156">
        <v>33</v>
      </c>
      <c r="AQ156">
        <v>1</v>
      </c>
      <c r="AR156">
        <v>0</v>
      </c>
      <c r="AS156">
        <v>1</v>
      </c>
      <c r="AT156" t="s">
        <v>1162</v>
      </c>
      <c r="AU156">
        <v>9900</v>
      </c>
      <c r="AW156">
        <v>2</v>
      </c>
      <c r="AX156">
        <v>15</v>
      </c>
      <c r="AY156">
        <v>60</v>
      </c>
      <c r="AZ156">
        <v>200</v>
      </c>
      <c r="BG156" t="s">
        <v>1163</v>
      </c>
      <c r="BH156" t="s">
        <v>1164</v>
      </c>
      <c r="BK156">
        <v>1</v>
      </c>
      <c r="BL156" t="s">
        <v>937</v>
      </c>
      <c r="BM156" t="s">
        <v>1162</v>
      </c>
      <c r="BN156">
        <v>3</v>
      </c>
      <c r="BO156">
        <v>9900</v>
      </c>
      <c r="BT156">
        <v>1</v>
      </c>
      <c r="BU156">
        <v>8</v>
      </c>
      <c r="BV156">
        <v>38.423949</v>
      </c>
      <c r="BW156">
        <v>140.14970299999999</v>
      </c>
      <c r="BY156">
        <v>6</v>
      </c>
      <c r="BZ156">
        <v>322</v>
      </c>
      <c r="CA156" t="s">
        <v>376</v>
      </c>
      <c r="CB156">
        <v>0</v>
      </c>
      <c r="CC156">
        <v>1</v>
      </c>
      <c r="CD156">
        <v>0</v>
      </c>
    </row>
    <row r="157" spans="1:82">
      <c r="A157" s="1" t="str">
        <f t="shared" si="2"/>
        <v>山形西川-2</v>
      </c>
      <c r="B157">
        <v>2025</v>
      </c>
      <c r="C157">
        <v>6</v>
      </c>
      <c r="D157">
        <v>322</v>
      </c>
      <c r="E157" t="s">
        <v>376</v>
      </c>
      <c r="F157">
        <v>0</v>
      </c>
      <c r="G157">
        <v>2</v>
      </c>
      <c r="H157">
        <v>6</v>
      </c>
      <c r="I157">
        <v>322</v>
      </c>
      <c r="J157" t="s">
        <v>376</v>
      </c>
      <c r="K157">
        <v>0</v>
      </c>
      <c r="L157">
        <v>2</v>
      </c>
      <c r="M157">
        <v>1</v>
      </c>
      <c r="N157">
        <v>3914</v>
      </c>
      <c r="O157">
        <v>7557</v>
      </c>
      <c r="P157">
        <v>0</v>
      </c>
      <c r="Q157">
        <v>0</v>
      </c>
      <c r="R157">
        <v>0</v>
      </c>
      <c r="S157">
        <v>65</v>
      </c>
      <c r="T157">
        <v>0</v>
      </c>
      <c r="U157">
        <v>0</v>
      </c>
      <c r="W157" t="s">
        <v>1165</v>
      </c>
      <c r="Z157">
        <v>447</v>
      </c>
      <c r="AB157">
        <v>3</v>
      </c>
      <c r="AC157">
        <v>1</v>
      </c>
      <c r="AD157">
        <v>1.2</v>
      </c>
      <c r="AE157" t="s">
        <v>500</v>
      </c>
      <c r="AF157">
        <v>4</v>
      </c>
      <c r="AG157">
        <v>2</v>
      </c>
      <c r="AI157" t="s">
        <v>1166</v>
      </c>
      <c r="AJ157">
        <v>2</v>
      </c>
      <c r="AL157">
        <v>8</v>
      </c>
      <c r="AM157">
        <v>1</v>
      </c>
      <c r="AN157">
        <v>33</v>
      </c>
      <c r="AQ157">
        <v>1</v>
      </c>
      <c r="AR157">
        <v>0</v>
      </c>
      <c r="AS157">
        <v>1</v>
      </c>
      <c r="AT157" t="s">
        <v>1162</v>
      </c>
      <c r="AU157">
        <v>15000</v>
      </c>
      <c r="AW157">
        <v>2</v>
      </c>
      <c r="AX157">
        <v>0</v>
      </c>
      <c r="AY157">
        <v>70</v>
      </c>
      <c r="AZ157">
        <v>200</v>
      </c>
      <c r="BG157" t="s">
        <v>1167</v>
      </c>
      <c r="BH157" t="s">
        <v>1167</v>
      </c>
      <c r="BK157">
        <v>1</v>
      </c>
      <c r="BL157" t="s">
        <v>937</v>
      </c>
      <c r="BM157" t="s">
        <v>1162</v>
      </c>
      <c r="BN157">
        <v>3</v>
      </c>
      <c r="BO157">
        <v>15000</v>
      </c>
      <c r="BT157">
        <v>0</v>
      </c>
      <c r="BV157">
        <v>38.434514</v>
      </c>
      <c r="BW157">
        <v>140.09802300000001</v>
      </c>
      <c r="BY157">
        <v>6</v>
      </c>
      <c r="BZ157">
        <v>322</v>
      </c>
      <c r="CA157" t="s">
        <v>376</v>
      </c>
      <c r="CB157">
        <v>0</v>
      </c>
      <c r="CC157">
        <v>2</v>
      </c>
      <c r="CD157">
        <v>0</v>
      </c>
    </row>
    <row r="158" spans="1:82">
      <c r="A158" s="1" t="str">
        <f t="shared" si="2"/>
        <v>山形西川5-1</v>
      </c>
      <c r="B158">
        <v>2025</v>
      </c>
      <c r="C158">
        <v>6</v>
      </c>
      <c r="D158">
        <v>322</v>
      </c>
      <c r="E158" t="s">
        <v>376</v>
      </c>
      <c r="F158">
        <v>5</v>
      </c>
      <c r="G158">
        <v>1</v>
      </c>
      <c r="H158">
        <v>6</v>
      </c>
      <c r="I158">
        <v>322</v>
      </c>
      <c r="J158" t="s">
        <v>376</v>
      </c>
      <c r="K158">
        <v>5</v>
      </c>
      <c r="L158">
        <v>1</v>
      </c>
      <c r="M158">
        <v>1</v>
      </c>
      <c r="N158">
        <v>3914</v>
      </c>
      <c r="O158">
        <v>7557</v>
      </c>
      <c r="P158">
        <v>0</v>
      </c>
      <c r="Q158">
        <v>0</v>
      </c>
      <c r="R158">
        <v>0</v>
      </c>
      <c r="S158">
        <v>76</v>
      </c>
      <c r="T158">
        <v>2</v>
      </c>
      <c r="U158">
        <v>0</v>
      </c>
      <c r="W158" t="s">
        <v>1168</v>
      </c>
      <c r="Z158">
        <v>590</v>
      </c>
      <c r="AB158">
        <v>7</v>
      </c>
      <c r="AC158">
        <v>1</v>
      </c>
      <c r="AD158">
        <v>2.5</v>
      </c>
      <c r="AE158" t="s">
        <v>631</v>
      </c>
      <c r="AF158">
        <v>4</v>
      </c>
      <c r="AG158">
        <v>2</v>
      </c>
      <c r="AI158" t="s">
        <v>1169</v>
      </c>
      <c r="AJ158">
        <v>8</v>
      </c>
      <c r="AL158">
        <v>15</v>
      </c>
      <c r="AM158">
        <v>1</v>
      </c>
      <c r="AN158">
        <v>10</v>
      </c>
      <c r="AQ158">
        <v>1</v>
      </c>
      <c r="AR158">
        <v>0</v>
      </c>
      <c r="AS158">
        <v>1</v>
      </c>
      <c r="AT158" t="s">
        <v>1162</v>
      </c>
      <c r="AU158">
        <v>11000</v>
      </c>
      <c r="AW158">
        <v>2</v>
      </c>
      <c r="AX158">
        <v>4</v>
      </c>
      <c r="AY158">
        <v>80</v>
      </c>
      <c r="AZ158">
        <v>200</v>
      </c>
      <c r="BG158" t="s">
        <v>1170</v>
      </c>
      <c r="BH158" t="s">
        <v>1171</v>
      </c>
      <c r="BI158" t="s">
        <v>1172</v>
      </c>
      <c r="BK158">
        <v>0</v>
      </c>
      <c r="BL158" t="s">
        <v>937</v>
      </c>
      <c r="BM158" t="s">
        <v>1162</v>
      </c>
      <c r="BN158">
        <v>3</v>
      </c>
      <c r="BO158">
        <v>11000</v>
      </c>
      <c r="BT158">
        <v>9</v>
      </c>
      <c r="BV158">
        <v>38.432904000000001</v>
      </c>
      <c r="BW158">
        <v>140.131349</v>
      </c>
      <c r="BY158">
        <v>6</v>
      </c>
      <c r="BZ158">
        <v>322</v>
      </c>
      <c r="CA158" t="s">
        <v>376</v>
      </c>
      <c r="CB158">
        <v>5</v>
      </c>
      <c r="CC158">
        <v>1</v>
      </c>
      <c r="CD158">
        <v>0</v>
      </c>
    </row>
    <row r="159" spans="1:82">
      <c r="A159" s="1" t="str">
        <f t="shared" si="2"/>
        <v>山形朝日-1</v>
      </c>
      <c r="B159">
        <v>2025</v>
      </c>
      <c r="C159">
        <v>6</v>
      </c>
      <c r="D159">
        <v>323</v>
      </c>
      <c r="E159" t="s">
        <v>377</v>
      </c>
      <c r="F159">
        <v>0</v>
      </c>
      <c r="G159">
        <v>1</v>
      </c>
      <c r="H159">
        <v>6</v>
      </c>
      <c r="I159">
        <v>323</v>
      </c>
      <c r="J159" t="s">
        <v>377</v>
      </c>
      <c r="K159">
        <v>0</v>
      </c>
      <c r="L159">
        <v>1</v>
      </c>
      <c r="M159">
        <v>1</v>
      </c>
      <c r="N159">
        <v>9505</v>
      </c>
      <c r="O159">
        <v>8485</v>
      </c>
      <c r="P159">
        <v>0</v>
      </c>
      <c r="Q159">
        <v>0</v>
      </c>
      <c r="R159">
        <v>0</v>
      </c>
      <c r="S159">
        <v>64</v>
      </c>
      <c r="T159">
        <v>1</v>
      </c>
      <c r="U159">
        <v>0</v>
      </c>
      <c r="W159" t="s">
        <v>1173</v>
      </c>
      <c r="Z159">
        <v>599</v>
      </c>
      <c r="AB159">
        <v>1</v>
      </c>
      <c r="AC159">
        <v>1</v>
      </c>
      <c r="AD159">
        <v>1</v>
      </c>
      <c r="AE159" t="s">
        <v>500</v>
      </c>
      <c r="AF159">
        <v>4</v>
      </c>
      <c r="AG159">
        <v>2</v>
      </c>
      <c r="AI159" t="s">
        <v>1174</v>
      </c>
      <c r="AJ159">
        <v>1</v>
      </c>
      <c r="AL159">
        <v>12</v>
      </c>
      <c r="AM159">
        <v>1</v>
      </c>
      <c r="AN159">
        <v>33</v>
      </c>
      <c r="AQ159">
        <v>1</v>
      </c>
      <c r="AR159">
        <v>0</v>
      </c>
      <c r="AS159">
        <v>0</v>
      </c>
      <c r="AT159" t="s">
        <v>1175</v>
      </c>
      <c r="AU159">
        <v>12000</v>
      </c>
      <c r="AW159">
        <v>2</v>
      </c>
      <c r="AX159">
        <v>15</v>
      </c>
      <c r="AY159">
        <v>60</v>
      </c>
      <c r="AZ159">
        <v>200</v>
      </c>
      <c r="BG159" t="s">
        <v>1176</v>
      </c>
      <c r="BH159" t="s">
        <v>1176</v>
      </c>
      <c r="BK159">
        <v>1</v>
      </c>
      <c r="BL159" t="s">
        <v>937</v>
      </c>
      <c r="BM159" t="s">
        <v>1175</v>
      </c>
      <c r="BN159">
        <v>6</v>
      </c>
      <c r="BO159">
        <v>12000</v>
      </c>
      <c r="BT159">
        <v>1</v>
      </c>
      <c r="BU159">
        <v>2</v>
      </c>
      <c r="BV159">
        <v>38.301279000000001</v>
      </c>
      <c r="BW159">
        <v>140.142303</v>
      </c>
      <c r="BY159">
        <v>6</v>
      </c>
      <c r="BZ159">
        <v>323</v>
      </c>
      <c r="CA159" t="s">
        <v>377</v>
      </c>
      <c r="CB159">
        <v>0</v>
      </c>
      <c r="CC159">
        <v>1</v>
      </c>
      <c r="CD159">
        <v>0</v>
      </c>
    </row>
    <row r="160" spans="1:82">
      <c r="A160" s="1" t="str">
        <f t="shared" si="2"/>
        <v>山形朝日-2</v>
      </c>
      <c r="B160">
        <v>2025</v>
      </c>
      <c r="C160">
        <v>6</v>
      </c>
      <c r="D160">
        <v>323</v>
      </c>
      <c r="E160" t="s">
        <v>377</v>
      </c>
      <c r="F160">
        <v>0</v>
      </c>
      <c r="G160">
        <v>2</v>
      </c>
      <c r="H160">
        <v>6</v>
      </c>
      <c r="I160">
        <v>323</v>
      </c>
      <c r="J160" t="s">
        <v>377</v>
      </c>
      <c r="K160">
        <v>0</v>
      </c>
      <c r="L160">
        <v>2</v>
      </c>
      <c r="M160">
        <v>1</v>
      </c>
      <c r="N160">
        <v>9505</v>
      </c>
      <c r="O160">
        <v>8485</v>
      </c>
      <c r="P160">
        <v>0</v>
      </c>
      <c r="Q160">
        <v>0</v>
      </c>
      <c r="R160">
        <v>1</v>
      </c>
      <c r="S160">
        <v>65</v>
      </c>
      <c r="T160">
        <v>2</v>
      </c>
      <c r="U160">
        <v>0</v>
      </c>
      <c r="W160" t="s">
        <v>1177</v>
      </c>
      <c r="Z160">
        <v>805</v>
      </c>
      <c r="AB160">
        <v>1</v>
      </c>
      <c r="AC160">
        <v>1</v>
      </c>
      <c r="AD160">
        <v>1</v>
      </c>
      <c r="AE160" t="s">
        <v>500</v>
      </c>
      <c r="AF160">
        <v>4</v>
      </c>
      <c r="AG160">
        <v>2</v>
      </c>
      <c r="AI160" t="s">
        <v>1178</v>
      </c>
      <c r="AJ160">
        <v>7</v>
      </c>
      <c r="AL160">
        <v>16.5</v>
      </c>
      <c r="AM160">
        <v>1</v>
      </c>
      <c r="AN160">
        <v>10</v>
      </c>
      <c r="AQ160">
        <v>1</v>
      </c>
      <c r="AR160">
        <v>0</v>
      </c>
      <c r="AS160">
        <v>0</v>
      </c>
      <c r="AT160" t="s">
        <v>1175</v>
      </c>
      <c r="AU160">
        <v>8000</v>
      </c>
      <c r="AW160">
        <v>2</v>
      </c>
      <c r="AX160">
        <v>0</v>
      </c>
      <c r="AY160">
        <v>70</v>
      </c>
      <c r="AZ160">
        <v>200</v>
      </c>
      <c r="BG160" t="s">
        <v>1179</v>
      </c>
      <c r="BH160" t="s">
        <v>1179</v>
      </c>
      <c r="BK160">
        <v>1</v>
      </c>
      <c r="BL160" t="s">
        <v>937</v>
      </c>
      <c r="BM160" t="s">
        <v>1175</v>
      </c>
      <c r="BN160">
        <v>6</v>
      </c>
      <c r="BO160">
        <v>8000</v>
      </c>
      <c r="BT160">
        <v>1</v>
      </c>
      <c r="BU160">
        <v>12</v>
      </c>
      <c r="BV160">
        <v>38.324713000000003</v>
      </c>
      <c r="BW160">
        <v>140.16703899999999</v>
      </c>
      <c r="BY160">
        <v>6</v>
      </c>
      <c r="BZ160">
        <v>323</v>
      </c>
      <c r="CA160" t="s">
        <v>377</v>
      </c>
      <c r="CB160">
        <v>0</v>
      </c>
      <c r="CC160">
        <v>2</v>
      </c>
      <c r="CD160">
        <v>0</v>
      </c>
    </row>
    <row r="161" spans="1:82">
      <c r="A161" s="1" t="str">
        <f t="shared" si="2"/>
        <v>山形朝日5-1</v>
      </c>
      <c r="B161">
        <v>2025</v>
      </c>
      <c r="C161">
        <v>6</v>
      </c>
      <c r="D161">
        <v>323</v>
      </c>
      <c r="E161" t="s">
        <v>377</v>
      </c>
      <c r="F161">
        <v>5</v>
      </c>
      <c r="G161">
        <v>1</v>
      </c>
      <c r="H161">
        <v>6</v>
      </c>
      <c r="I161">
        <v>323</v>
      </c>
      <c r="J161" t="s">
        <v>377</v>
      </c>
      <c r="K161">
        <v>5</v>
      </c>
      <c r="L161">
        <v>1</v>
      </c>
      <c r="M161">
        <v>1</v>
      </c>
      <c r="N161">
        <v>9505</v>
      </c>
      <c r="O161">
        <v>8485</v>
      </c>
      <c r="P161">
        <v>0</v>
      </c>
      <c r="Q161">
        <v>0</v>
      </c>
      <c r="R161">
        <v>0</v>
      </c>
      <c r="S161">
        <v>76</v>
      </c>
      <c r="T161">
        <v>1</v>
      </c>
      <c r="U161">
        <v>0</v>
      </c>
      <c r="W161" t="s">
        <v>1180</v>
      </c>
      <c r="Z161">
        <v>330</v>
      </c>
      <c r="AB161">
        <v>3</v>
      </c>
      <c r="AC161">
        <v>1</v>
      </c>
      <c r="AD161">
        <v>2</v>
      </c>
      <c r="AE161" t="s">
        <v>642</v>
      </c>
      <c r="AF161">
        <v>4</v>
      </c>
      <c r="AG161">
        <v>1</v>
      </c>
      <c r="AI161" t="s">
        <v>1181</v>
      </c>
      <c r="AJ161">
        <v>2</v>
      </c>
      <c r="AL161">
        <v>11</v>
      </c>
      <c r="AM161">
        <v>1</v>
      </c>
      <c r="AN161">
        <v>24</v>
      </c>
      <c r="AQ161">
        <v>1</v>
      </c>
      <c r="AR161">
        <v>0</v>
      </c>
      <c r="AS161">
        <v>0</v>
      </c>
      <c r="AT161" t="s">
        <v>1175</v>
      </c>
      <c r="AU161">
        <v>12000</v>
      </c>
      <c r="AW161">
        <v>2</v>
      </c>
      <c r="AX161">
        <v>4</v>
      </c>
      <c r="AY161">
        <v>80</v>
      </c>
      <c r="AZ161">
        <v>200</v>
      </c>
      <c r="BG161" t="s">
        <v>1182</v>
      </c>
      <c r="BH161" t="s">
        <v>1183</v>
      </c>
      <c r="BK161">
        <v>0</v>
      </c>
      <c r="BL161" t="s">
        <v>937</v>
      </c>
      <c r="BM161" t="s">
        <v>1175</v>
      </c>
      <c r="BN161">
        <v>6</v>
      </c>
      <c r="BO161">
        <v>12000</v>
      </c>
      <c r="BV161">
        <v>38.302112999999999</v>
      </c>
      <c r="BW161">
        <v>140.14730399999999</v>
      </c>
      <c r="BY161">
        <v>6</v>
      </c>
      <c r="BZ161">
        <v>323</v>
      </c>
      <c r="CA161" t="s">
        <v>377</v>
      </c>
      <c r="CB161">
        <v>5</v>
      </c>
      <c r="CC161">
        <v>1</v>
      </c>
      <c r="CD161">
        <v>0</v>
      </c>
    </row>
    <row r="162" spans="1:82">
      <c r="A162" s="1" t="str">
        <f>E162&amp;IF(F162=0,"",F162)&amp;"-"&amp;G162</f>
        <v>山形大江-1</v>
      </c>
      <c r="B162">
        <v>2025</v>
      </c>
      <c r="C162">
        <v>6</v>
      </c>
      <c r="D162">
        <v>324</v>
      </c>
      <c r="E162" t="s">
        <v>386</v>
      </c>
      <c r="F162">
        <v>0</v>
      </c>
      <c r="G162">
        <v>1</v>
      </c>
      <c r="H162">
        <v>6</v>
      </c>
      <c r="I162">
        <v>324</v>
      </c>
      <c r="J162" t="s">
        <v>386</v>
      </c>
      <c r="K162">
        <v>0</v>
      </c>
      <c r="L162">
        <v>1</v>
      </c>
      <c r="M162">
        <v>1</v>
      </c>
      <c r="N162">
        <v>5885</v>
      </c>
      <c r="O162">
        <v>9953</v>
      </c>
      <c r="P162">
        <v>0</v>
      </c>
      <c r="Q162">
        <v>0</v>
      </c>
      <c r="R162">
        <v>0</v>
      </c>
      <c r="S162">
        <v>63</v>
      </c>
      <c r="T162">
        <v>1</v>
      </c>
      <c r="U162">
        <v>0</v>
      </c>
      <c r="W162" t="s">
        <v>1184</v>
      </c>
      <c r="Z162">
        <v>372</v>
      </c>
      <c r="AB162">
        <v>3</v>
      </c>
      <c r="AC162">
        <v>1</v>
      </c>
      <c r="AD162">
        <v>2</v>
      </c>
      <c r="AE162" t="s">
        <v>500</v>
      </c>
      <c r="AF162">
        <v>4</v>
      </c>
      <c r="AG162">
        <v>2</v>
      </c>
      <c r="AI162" t="s">
        <v>1185</v>
      </c>
      <c r="AJ162">
        <v>3</v>
      </c>
      <c r="AL162">
        <v>5</v>
      </c>
      <c r="AM162">
        <v>1</v>
      </c>
      <c r="AN162">
        <v>33</v>
      </c>
      <c r="AO162">
        <v>4</v>
      </c>
      <c r="AP162">
        <v>1</v>
      </c>
      <c r="AQ162">
        <v>1</v>
      </c>
      <c r="AR162">
        <v>0</v>
      </c>
      <c r="AS162">
        <v>1</v>
      </c>
      <c r="AT162" t="s">
        <v>1175</v>
      </c>
      <c r="AU162">
        <v>450</v>
      </c>
      <c r="AW162">
        <v>2</v>
      </c>
      <c r="AX162">
        <v>16</v>
      </c>
      <c r="AY162">
        <v>60</v>
      </c>
      <c r="AZ162">
        <v>200</v>
      </c>
      <c r="BG162" t="s">
        <v>1186</v>
      </c>
      <c r="BH162" t="s">
        <v>1186</v>
      </c>
      <c r="BK162">
        <v>1</v>
      </c>
      <c r="BM162" t="s">
        <v>1175</v>
      </c>
      <c r="BN162">
        <v>1</v>
      </c>
      <c r="BO162">
        <v>450</v>
      </c>
      <c r="BT162">
        <v>2</v>
      </c>
      <c r="BU162">
        <v>34</v>
      </c>
      <c r="BV162">
        <v>38.380738000000001</v>
      </c>
      <c r="BW162">
        <v>140.21201300000001</v>
      </c>
      <c r="BY162">
        <v>6</v>
      </c>
      <c r="BZ162">
        <v>324</v>
      </c>
      <c r="CA162" t="s">
        <v>386</v>
      </c>
      <c r="CB162">
        <v>0</v>
      </c>
      <c r="CC162">
        <v>1</v>
      </c>
      <c r="CD162">
        <v>0</v>
      </c>
    </row>
    <row r="163" spans="1:82">
      <c r="A163" s="1" t="str">
        <f t="shared" si="2"/>
        <v>山形大江-2</v>
      </c>
      <c r="B163">
        <v>2025</v>
      </c>
      <c r="C163">
        <v>6</v>
      </c>
      <c r="D163">
        <v>324</v>
      </c>
      <c r="E163" t="s">
        <v>386</v>
      </c>
      <c r="F163">
        <v>0</v>
      </c>
      <c r="G163">
        <v>2</v>
      </c>
      <c r="H163">
        <v>6</v>
      </c>
      <c r="I163">
        <v>324</v>
      </c>
      <c r="J163" t="s">
        <v>386</v>
      </c>
      <c r="K163">
        <v>0</v>
      </c>
      <c r="L163">
        <v>2</v>
      </c>
      <c r="M163">
        <v>1</v>
      </c>
      <c r="N163">
        <v>5885</v>
      </c>
      <c r="O163">
        <v>9953</v>
      </c>
      <c r="P163">
        <v>0</v>
      </c>
      <c r="Q163">
        <v>0</v>
      </c>
      <c r="R163">
        <v>0</v>
      </c>
      <c r="S163">
        <v>63</v>
      </c>
      <c r="T163">
        <v>2</v>
      </c>
      <c r="U163">
        <v>0</v>
      </c>
      <c r="W163" t="s">
        <v>1187</v>
      </c>
      <c r="Z163">
        <v>279</v>
      </c>
      <c r="AB163">
        <v>3</v>
      </c>
      <c r="AC163">
        <v>1</v>
      </c>
      <c r="AD163">
        <v>2</v>
      </c>
      <c r="AE163" t="s">
        <v>500</v>
      </c>
      <c r="AF163">
        <v>4</v>
      </c>
      <c r="AG163">
        <v>3</v>
      </c>
      <c r="AI163" t="s">
        <v>1188</v>
      </c>
      <c r="AJ163">
        <v>2</v>
      </c>
      <c r="AL163">
        <v>5</v>
      </c>
      <c r="AM163">
        <v>1</v>
      </c>
      <c r="AN163">
        <v>33</v>
      </c>
      <c r="AQ163">
        <v>1</v>
      </c>
      <c r="AR163">
        <v>0</v>
      </c>
      <c r="AS163">
        <v>1</v>
      </c>
      <c r="AT163" t="s">
        <v>1175</v>
      </c>
      <c r="AU163">
        <v>550</v>
      </c>
      <c r="AW163">
        <v>2</v>
      </c>
      <c r="AX163">
        <v>15</v>
      </c>
      <c r="AY163">
        <v>60</v>
      </c>
      <c r="AZ163">
        <v>200</v>
      </c>
      <c r="BG163" t="s">
        <v>1189</v>
      </c>
      <c r="BH163" t="s">
        <v>1189</v>
      </c>
      <c r="BK163">
        <v>1</v>
      </c>
      <c r="BM163" t="s">
        <v>1175</v>
      </c>
      <c r="BN163">
        <v>7</v>
      </c>
      <c r="BO163">
        <v>550</v>
      </c>
      <c r="BT163">
        <v>2</v>
      </c>
      <c r="BU163">
        <v>48</v>
      </c>
      <c r="BV163">
        <v>38.384259</v>
      </c>
      <c r="BW163">
        <v>140.20708500000001</v>
      </c>
      <c r="BY163">
        <v>6</v>
      </c>
      <c r="BZ163">
        <v>324</v>
      </c>
      <c r="CA163" t="s">
        <v>386</v>
      </c>
      <c r="CB163">
        <v>0</v>
      </c>
      <c r="CC163">
        <v>2</v>
      </c>
      <c r="CD163">
        <v>0</v>
      </c>
    </row>
    <row r="164" spans="1:82">
      <c r="A164" s="1" t="str">
        <f t="shared" si="2"/>
        <v>山形大江5-1</v>
      </c>
      <c r="B164">
        <v>2025</v>
      </c>
      <c r="C164">
        <v>6</v>
      </c>
      <c r="D164">
        <v>324</v>
      </c>
      <c r="E164" t="s">
        <v>386</v>
      </c>
      <c r="F164">
        <v>5</v>
      </c>
      <c r="G164">
        <v>1</v>
      </c>
      <c r="H164">
        <v>6</v>
      </c>
      <c r="I164">
        <v>324</v>
      </c>
      <c r="J164" t="s">
        <v>386</v>
      </c>
      <c r="K164">
        <v>5</v>
      </c>
      <c r="L164">
        <v>1</v>
      </c>
      <c r="M164">
        <v>1</v>
      </c>
      <c r="N164">
        <v>5885</v>
      </c>
      <c r="O164">
        <v>9953</v>
      </c>
      <c r="P164">
        <v>0</v>
      </c>
      <c r="Q164">
        <v>0</v>
      </c>
      <c r="R164">
        <v>0</v>
      </c>
      <c r="S164">
        <v>76</v>
      </c>
      <c r="T164">
        <v>2</v>
      </c>
      <c r="U164">
        <v>0</v>
      </c>
      <c r="W164" t="s">
        <v>1190</v>
      </c>
      <c r="Z164">
        <v>397</v>
      </c>
      <c r="AB164">
        <v>3</v>
      </c>
      <c r="AC164">
        <v>1</v>
      </c>
      <c r="AD164">
        <v>3.5</v>
      </c>
      <c r="AE164" t="s">
        <v>631</v>
      </c>
      <c r="AF164">
        <v>4</v>
      </c>
      <c r="AG164">
        <v>2</v>
      </c>
      <c r="AI164" t="s">
        <v>1114</v>
      </c>
      <c r="AJ164">
        <v>4</v>
      </c>
      <c r="AL164">
        <v>10</v>
      </c>
      <c r="AM164">
        <v>1</v>
      </c>
      <c r="AN164">
        <v>33</v>
      </c>
      <c r="AQ164">
        <v>1</v>
      </c>
      <c r="AR164">
        <v>0</v>
      </c>
      <c r="AS164">
        <v>1</v>
      </c>
      <c r="AT164" t="s">
        <v>1175</v>
      </c>
      <c r="AU164">
        <v>400</v>
      </c>
      <c r="AW164">
        <v>2</v>
      </c>
      <c r="AX164">
        <v>5</v>
      </c>
      <c r="AY164">
        <v>80</v>
      </c>
      <c r="AZ164">
        <v>400</v>
      </c>
      <c r="BG164" t="s">
        <v>1191</v>
      </c>
      <c r="BH164" t="s">
        <v>1191</v>
      </c>
      <c r="BI164" t="s">
        <v>1192</v>
      </c>
      <c r="BK164">
        <v>0</v>
      </c>
      <c r="BM164" t="s">
        <v>1175</v>
      </c>
      <c r="BN164">
        <v>2</v>
      </c>
      <c r="BO164">
        <v>400</v>
      </c>
      <c r="BV164">
        <v>38.378684999999997</v>
      </c>
      <c r="BW164">
        <v>140.20796899999999</v>
      </c>
      <c r="BY164">
        <v>6</v>
      </c>
      <c r="BZ164">
        <v>324</v>
      </c>
      <c r="CA164" t="s">
        <v>386</v>
      </c>
      <c r="CB164">
        <v>5</v>
      </c>
      <c r="CC164">
        <v>1</v>
      </c>
      <c r="CD164">
        <v>0</v>
      </c>
    </row>
    <row r="165" spans="1:82">
      <c r="A165" s="1" t="str">
        <f t="shared" si="2"/>
        <v>大石田-1</v>
      </c>
      <c r="B165">
        <v>2025</v>
      </c>
      <c r="C165">
        <v>6</v>
      </c>
      <c r="D165">
        <v>341</v>
      </c>
      <c r="E165" t="s">
        <v>390</v>
      </c>
      <c r="F165">
        <v>0</v>
      </c>
      <c r="G165">
        <v>1</v>
      </c>
      <c r="H165">
        <v>6</v>
      </c>
      <c r="I165">
        <v>341</v>
      </c>
      <c r="J165" t="s">
        <v>390</v>
      </c>
      <c r="K165">
        <v>0</v>
      </c>
      <c r="L165">
        <v>1</v>
      </c>
      <c r="M165">
        <v>1</v>
      </c>
      <c r="N165">
        <v>8485</v>
      </c>
      <c r="O165">
        <v>9448</v>
      </c>
      <c r="P165">
        <v>0</v>
      </c>
      <c r="Q165">
        <v>0</v>
      </c>
      <c r="R165">
        <v>0</v>
      </c>
      <c r="S165">
        <v>63</v>
      </c>
      <c r="T165">
        <v>1</v>
      </c>
      <c r="U165">
        <v>0</v>
      </c>
      <c r="W165" t="s">
        <v>1193</v>
      </c>
      <c r="Z165">
        <v>368</v>
      </c>
      <c r="AB165">
        <v>3</v>
      </c>
      <c r="AC165">
        <v>1</v>
      </c>
      <c r="AD165">
        <v>2</v>
      </c>
      <c r="AE165" t="s">
        <v>500</v>
      </c>
      <c r="AF165">
        <v>4</v>
      </c>
      <c r="AG165">
        <v>2</v>
      </c>
      <c r="AI165" t="s">
        <v>1194</v>
      </c>
      <c r="AJ165">
        <v>5</v>
      </c>
      <c r="AL165">
        <v>6</v>
      </c>
      <c r="AM165">
        <v>1</v>
      </c>
      <c r="AN165">
        <v>33</v>
      </c>
      <c r="AQ165">
        <v>1</v>
      </c>
      <c r="AR165">
        <v>0</v>
      </c>
      <c r="AS165">
        <v>1</v>
      </c>
      <c r="AT165" t="s">
        <v>390</v>
      </c>
      <c r="AU165">
        <v>1000</v>
      </c>
      <c r="AW165">
        <v>2</v>
      </c>
      <c r="AX165">
        <v>13</v>
      </c>
      <c r="AY165">
        <v>60</v>
      </c>
      <c r="AZ165">
        <v>200</v>
      </c>
      <c r="BG165" t="s">
        <v>1195</v>
      </c>
      <c r="BH165" t="s">
        <v>854</v>
      </c>
      <c r="BK165">
        <v>1</v>
      </c>
      <c r="BL165" t="s">
        <v>509</v>
      </c>
      <c r="BM165" t="s">
        <v>390</v>
      </c>
      <c r="BN165">
        <v>2</v>
      </c>
      <c r="BO165">
        <v>1000</v>
      </c>
      <c r="BV165">
        <v>38.588526000000002</v>
      </c>
      <c r="BW165">
        <v>140.37837999999999</v>
      </c>
      <c r="BY165">
        <v>6</v>
      </c>
      <c r="BZ165">
        <v>341</v>
      </c>
      <c r="CA165" t="s">
        <v>390</v>
      </c>
      <c r="CB165">
        <v>0</v>
      </c>
      <c r="CC165">
        <v>1</v>
      </c>
      <c r="CD165">
        <v>0</v>
      </c>
    </row>
    <row r="166" spans="1:82">
      <c r="A166" s="1" t="str">
        <f t="shared" si="2"/>
        <v>大石田-2</v>
      </c>
      <c r="B166">
        <v>2025</v>
      </c>
      <c r="C166">
        <v>6</v>
      </c>
      <c r="D166">
        <v>341</v>
      </c>
      <c r="E166" t="s">
        <v>390</v>
      </c>
      <c r="F166">
        <v>0</v>
      </c>
      <c r="G166">
        <v>2</v>
      </c>
      <c r="H166">
        <v>6</v>
      </c>
      <c r="I166">
        <v>341</v>
      </c>
      <c r="J166" t="s">
        <v>390</v>
      </c>
      <c r="K166">
        <v>0</v>
      </c>
      <c r="L166">
        <v>2</v>
      </c>
      <c r="M166">
        <v>1</v>
      </c>
      <c r="N166">
        <v>8485</v>
      </c>
      <c r="O166">
        <v>9448</v>
      </c>
      <c r="P166">
        <v>0</v>
      </c>
      <c r="Q166">
        <v>0</v>
      </c>
      <c r="R166">
        <v>0</v>
      </c>
      <c r="S166">
        <v>63</v>
      </c>
      <c r="T166">
        <v>2</v>
      </c>
      <c r="U166">
        <v>0</v>
      </c>
      <c r="W166" t="s">
        <v>1196</v>
      </c>
      <c r="Z166">
        <v>326</v>
      </c>
      <c r="AB166">
        <v>3</v>
      </c>
      <c r="AC166">
        <v>1</v>
      </c>
      <c r="AD166">
        <v>1.5</v>
      </c>
      <c r="AE166" t="s">
        <v>500</v>
      </c>
      <c r="AF166">
        <v>4</v>
      </c>
      <c r="AG166">
        <v>3</v>
      </c>
      <c r="AI166" t="s">
        <v>533</v>
      </c>
      <c r="AJ166">
        <v>4</v>
      </c>
      <c r="AL166">
        <v>5.5</v>
      </c>
      <c r="AM166">
        <v>1</v>
      </c>
      <c r="AN166">
        <v>33</v>
      </c>
      <c r="AQ166">
        <v>1</v>
      </c>
      <c r="AR166">
        <v>0</v>
      </c>
      <c r="AS166">
        <v>1</v>
      </c>
      <c r="AT166" t="s">
        <v>390</v>
      </c>
      <c r="AU166">
        <v>450</v>
      </c>
      <c r="AW166">
        <v>2</v>
      </c>
      <c r="AX166">
        <v>15</v>
      </c>
      <c r="AY166">
        <v>60</v>
      </c>
      <c r="AZ166">
        <v>200</v>
      </c>
      <c r="BG166" t="s">
        <v>1197</v>
      </c>
      <c r="BH166" t="s">
        <v>854</v>
      </c>
      <c r="BK166">
        <v>1</v>
      </c>
      <c r="BL166" t="s">
        <v>509</v>
      </c>
      <c r="BM166" t="s">
        <v>390</v>
      </c>
      <c r="BN166">
        <v>3</v>
      </c>
      <c r="BO166">
        <v>450</v>
      </c>
      <c r="BV166">
        <v>38.596725999999997</v>
      </c>
      <c r="BW166">
        <v>140.37169700000001</v>
      </c>
      <c r="BY166">
        <v>6</v>
      </c>
      <c r="BZ166">
        <v>341</v>
      </c>
      <c r="CA166" t="s">
        <v>390</v>
      </c>
      <c r="CB166">
        <v>0</v>
      </c>
      <c r="CC166">
        <v>2</v>
      </c>
      <c r="CD166">
        <v>0</v>
      </c>
    </row>
    <row r="167" spans="1:82">
      <c r="A167" s="1" t="str">
        <f t="shared" si="2"/>
        <v>大石田5-1</v>
      </c>
      <c r="B167">
        <v>2025</v>
      </c>
      <c r="C167">
        <v>6</v>
      </c>
      <c r="D167">
        <v>341</v>
      </c>
      <c r="E167" t="s">
        <v>390</v>
      </c>
      <c r="F167">
        <v>5</v>
      </c>
      <c r="G167">
        <v>1</v>
      </c>
      <c r="H167">
        <v>6</v>
      </c>
      <c r="I167">
        <v>341</v>
      </c>
      <c r="J167" t="s">
        <v>390</v>
      </c>
      <c r="K167">
        <v>5</v>
      </c>
      <c r="L167">
        <v>1</v>
      </c>
      <c r="M167">
        <v>1</v>
      </c>
      <c r="N167">
        <v>8485</v>
      </c>
      <c r="O167">
        <v>9448</v>
      </c>
      <c r="P167">
        <v>0</v>
      </c>
      <c r="Q167">
        <v>0</v>
      </c>
      <c r="R167">
        <v>0</v>
      </c>
      <c r="S167">
        <v>76</v>
      </c>
      <c r="T167">
        <v>2</v>
      </c>
      <c r="U167">
        <v>0</v>
      </c>
      <c r="W167" t="s">
        <v>1198</v>
      </c>
      <c r="Z167">
        <v>853</v>
      </c>
      <c r="AB167">
        <v>3</v>
      </c>
      <c r="AC167">
        <v>1</v>
      </c>
      <c r="AD167">
        <v>4</v>
      </c>
      <c r="AE167" t="s">
        <v>631</v>
      </c>
      <c r="AF167">
        <v>4</v>
      </c>
      <c r="AG167">
        <v>2</v>
      </c>
      <c r="AI167" t="s">
        <v>1199</v>
      </c>
      <c r="AJ167">
        <v>8</v>
      </c>
      <c r="AL167">
        <v>11.5</v>
      </c>
      <c r="AM167">
        <v>1</v>
      </c>
      <c r="AN167">
        <v>24</v>
      </c>
      <c r="AQ167">
        <v>1</v>
      </c>
      <c r="AR167">
        <v>0</v>
      </c>
      <c r="AS167">
        <v>1</v>
      </c>
      <c r="AT167" t="s">
        <v>390</v>
      </c>
      <c r="AU167">
        <v>1000</v>
      </c>
      <c r="AW167">
        <v>2</v>
      </c>
      <c r="AX167">
        <v>4</v>
      </c>
      <c r="AY167">
        <v>80</v>
      </c>
      <c r="AZ167">
        <v>200</v>
      </c>
      <c r="BG167" t="s">
        <v>1200</v>
      </c>
      <c r="BH167" t="s">
        <v>1200</v>
      </c>
      <c r="BI167" t="s">
        <v>1201</v>
      </c>
      <c r="BK167">
        <v>0</v>
      </c>
      <c r="BL167" t="s">
        <v>509</v>
      </c>
      <c r="BM167" t="s">
        <v>390</v>
      </c>
      <c r="BN167">
        <v>2</v>
      </c>
      <c r="BO167">
        <v>1000</v>
      </c>
      <c r="BT167">
        <v>2</v>
      </c>
      <c r="BU167">
        <v>51</v>
      </c>
      <c r="BV167">
        <v>38.587646999999997</v>
      </c>
      <c r="BW167">
        <v>140.37405699999999</v>
      </c>
      <c r="BY167">
        <v>6</v>
      </c>
      <c r="BZ167">
        <v>341</v>
      </c>
      <c r="CA167" t="s">
        <v>390</v>
      </c>
      <c r="CB167">
        <v>5</v>
      </c>
      <c r="CC167">
        <v>1</v>
      </c>
      <c r="CD167">
        <v>0</v>
      </c>
    </row>
    <row r="168" spans="1:82">
      <c r="A168" s="1" t="str">
        <f t="shared" si="2"/>
        <v>金山-1</v>
      </c>
      <c r="B168">
        <v>2025</v>
      </c>
      <c r="C168">
        <v>6</v>
      </c>
      <c r="D168">
        <v>361</v>
      </c>
      <c r="E168" t="s">
        <v>394</v>
      </c>
      <c r="F168">
        <v>0</v>
      </c>
      <c r="G168">
        <v>1</v>
      </c>
      <c r="H168">
        <v>6</v>
      </c>
      <c r="I168">
        <v>361</v>
      </c>
      <c r="J168" t="s">
        <v>394</v>
      </c>
      <c r="K168">
        <v>0</v>
      </c>
      <c r="L168">
        <v>1</v>
      </c>
      <c r="M168">
        <v>1</v>
      </c>
      <c r="N168">
        <v>9448</v>
      </c>
      <c r="O168">
        <v>9421</v>
      </c>
      <c r="P168">
        <v>0</v>
      </c>
      <c r="Q168">
        <v>0</v>
      </c>
      <c r="R168">
        <v>0</v>
      </c>
      <c r="S168">
        <v>65</v>
      </c>
      <c r="T168">
        <v>1</v>
      </c>
      <c r="U168">
        <v>0</v>
      </c>
      <c r="W168" t="s">
        <v>1202</v>
      </c>
      <c r="Z168">
        <v>1070</v>
      </c>
      <c r="AB168">
        <v>3</v>
      </c>
      <c r="AC168">
        <v>1</v>
      </c>
      <c r="AD168">
        <v>2</v>
      </c>
      <c r="AE168" t="s">
        <v>500</v>
      </c>
      <c r="AF168">
        <v>4</v>
      </c>
      <c r="AG168">
        <v>2</v>
      </c>
      <c r="AI168" t="s">
        <v>1203</v>
      </c>
      <c r="AJ168">
        <v>3</v>
      </c>
      <c r="AL168">
        <v>11</v>
      </c>
      <c r="AM168">
        <v>1</v>
      </c>
      <c r="AN168">
        <v>10</v>
      </c>
      <c r="AQ168">
        <v>1</v>
      </c>
      <c r="AR168">
        <v>0</v>
      </c>
      <c r="AS168">
        <v>1</v>
      </c>
      <c r="AT168" t="s">
        <v>400</v>
      </c>
      <c r="AU168">
        <v>7700</v>
      </c>
      <c r="AW168">
        <v>2</v>
      </c>
      <c r="AX168">
        <v>0</v>
      </c>
      <c r="AY168">
        <v>70</v>
      </c>
      <c r="AZ168">
        <v>200</v>
      </c>
      <c r="BG168" t="s">
        <v>1204</v>
      </c>
      <c r="BH168" t="s">
        <v>1205</v>
      </c>
      <c r="BK168">
        <v>1</v>
      </c>
      <c r="BL168" t="s">
        <v>509</v>
      </c>
      <c r="BM168" t="s">
        <v>400</v>
      </c>
      <c r="BN168">
        <v>8</v>
      </c>
      <c r="BO168">
        <v>7700</v>
      </c>
      <c r="BT168">
        <v>5</v>
      </c>
      <c r="BU168">
        <v>4</v>
      </c>
      <c r="BV168">
        <v>38.870818</v>
      </c>
      <c r="BW168">
        <v>140.333665</v>
      </c>
      <c r="BY168">
        <v>6</v>
      </c>
      <c r="BZ168">
        <v>361</v>
      </c>
      <c r="CA168" t="s">
        <v>394</v>
      </c>
      <c r="CB168">
        <v>0</v>
      </c>
      <c r="CC168">
        <v>1</v>
      </c>
      <c r="CD168">
        <v>0</v>
      </c>
    </row>
    <row r="169" spans="1:82">
      <c r="A169" s="1" t="str">
        <f t="shared" si="2"/>
        <v>金山-2</v>
      </c>
      <c r="B169">
        <v>2025</v>
      </c>
      <c r="C169">
        <v>6</v>
      </c>
      <c r="D169">
        <v>361</v>
      </c>
      <c r="E169" t="s">
        <v>394</v>
      </c>
      <c r="F169">
        <v>0</v>
      </c>
      <c r="G169">
        <v>2</v>
      </c>
      <c r="H169">
        <v>6</v>
      </c>
      <c r="I169">
        <v>361</v>
      </c>
      <c r="J169" t="s">
        <v>394</v>
      </c>
      <c r="K169">
        <v>0</v>
      </c>
      <c r="L169">
        <v>2</v>
      </c>
      <c r="M169">
        <v>1</v>
      </c>
      <c r="N169">
        <v>9448</v>
      </c>
      <c r="O169">
        <v>9421</v>
      </c>
      <c r="P169">
        <v>0</v>
      </c>
      <c r="Q169">
        <v>0</v>
      </c>
      <c r="R169">
        <v>0</v>
      </c>
      <c r="S169">
        <v>63</v>
      </c>
      <c r="T169">
        <v>2</v>
      </c>
      <c r="U169">
        <v>0</v>
      </c>
      <c r="W169" t="s">
        <v>1206</v>
      </c>
      <c r="Z169">
        <v>528</v>
      </c>
      <c r="AB169">
        <v>3</v>
      </c>
      <c r="AC169">
        <v>1</v>
      </c>
      <c r="AD169">
        <v>1.5</v>
      </c>
      <c r="AE169" t="s">
        <v>500</v>
      </c>
      <c r="AF169">
        <v>4</v>
      </c>
      <c r="AG169">
        <v>2</v>
      </c>
      <c r="AI169" t="s">
        <v>1207</v>
      </c>
      <c r="AJ169">
        <v>1</v>
      </c>
      <c r="AL169">
        <v>8</v>
      </c>
      <c r="AM169">
        <v>1</v>
      </c>
      <c r="AN169">
        <v>33</v>
      </c>
      <c r="AQ169">
        <v>1</v>
      </c>
      <c r="AR169">
        <v>0</v>
      </c>
      <c r="AS169">
        <v>1</v>
      </c>
      <c r="AT169" t="s">
        <v>400</v>
      </c>
      <c r="AU169">
        <v>8700</v>
      </c>
      <c r="AW169">
        <v>2</v>
      </c>
      <c r="AX169">
        <v>15</v>
      </c>
      <c r="AY169">
        <v>60</v>
      </c>
      <c r="AZ169">
        <v>200</v>
      </c>
      <c r="BG169" t="s">
        <v>1208</v>
      </c>
      <c r="BH169" t="s">
        <v>1208</v>
      </c>
      <c r="BK169">
        <v>1</v>
      </c>
      <c r="BL169" t="s">
        <v>509</v>
      </c>
      <c r="BM169" t="s">
        <v>400</v>
      </c>
      <c r="BN169">
        <v>8</v>
      </c>
      <c r="BO169">
        <v>8700</v>
      </c>
      <c r="BT169">
        <v>1</v>
      </c>
      <c r="BU169">
        <v>26</v>
      </c>
      <c r="BV169">
        <v>38.887929</v>
      </c>
      <c r="BW169">
        <v>140.33656099999999</v>
      </c>
      <c r="BY169">
        <v>6</v>
      </c>
      <c r="BZ169">
        <v>361</v>
      </c>
      <c r="CA169" t="s">
        <v>394</v>
      </c>
      <c r="CB169">
        <v>0</v>
      </c>
      <c r="CC169">
        <v>2</v>
      </c>
      <c r="CD169">
        <v>0</v>
      </c>
    </row>
    <row r="170" spans="1:82">
      <c r="A170" s="1" t="str">
        <f t="shared" si="2"/>
        <v>金山5-1</v>
      </c>
      <c r="B170">
        <v>2025</v>
      </c>
      <c r="C170">
        <v>6</v>
      </c>
      <c r="D170">
        <v>361</v>
      </c>
      <c r="E170" t="s">
        <v>394</v>
      </c>
      <c r="F170">
        <v>5</v>
      </c>
      <c r="G170">
        <v>1</v>
      </c>
      <c r="H170">
        <v>6</v>
      </c>
      <c r="I170">
        <v>361</v>
      </c>
      <c r="J170" t="s">
        <v>394</v>
      </c>
      <c r="K170">
        <v>5</v>
      </c>
      <c r="L170">
        <v>1</v>
      </c>
      <c r="M170">
        <v>1</v>
      </c>
      <c r="N170">
        <v>9448</v>
      </c>
      <c r="O170">
        <v>9421</v>
      </c>
      <c r="P170">
        <v>0</v>
      </c>
      <c r="Q170">
        <v>0</v>
      </c>
      <c r="R170">
        <v>0</v>
      </c>
      <c r="S170">
        <v>76</v>
      </c>
      <c r="T170">
        <v>1</v>
      </c>
      <c r="U170">
        <v>0</v>
      </c>
      <c r="W170" t="s">
        <v>1209</v>
      </c>
      <c r="Z170">
        <v>512</v>
      </c>
      <c r="AB170">
        <v>3</v>
      </c>
      <c r="AC170">
        <v>1</v>
      </c>
      <c r="AD170">
        <v>3</v>
      </c>
      <c r="AE170" t="s">
        <v>631</v>
      </c>
      <c r="AF170">
        <v>4</v>
      </c>
      <c r="AG170">
        <v>2</v>
      </c>
      <c r="AI170" t="s">
        <v>1210</v>
      </c>
      <c r="AJ170">
        <v>5</v>
      </c>
      <c r="AL170">
        <v>10</v>
      </c>
      <c r="AM170">
        <v>1</v>
      </c>
      <c r="AN170">
        <v>33</v>
      </c>
      <c r="AP170">
        <v>5</v>
      </c>
      <c r="AQ170">
        <v>1</v>
      </c>
      <c r="AR170">
        <v>0</v>
      </c>
      <c r="AS170">
        <v>1</v>
      </c>
      <c r="AT170" t="s">
        <v>400</v>
      </c>
      <c r="AU170">
        <v>9000</v>
      </c>
      <c r="AW170">
        <v>2</v>
      </c>
      <c r="AX170">
        <v>4</v>
      </c>
      <c r="AY170">
        <v>80</v>
      </c>
      <c r="AZ170">
        <v>200</v>
      </c>
      <c r="BG170" t="s">
        <v>1211</v>
      </c>
      <c r="BH170" t="s">
        <v>1211</v>
      </c>
      <c r="BI170" t="s">
        <v>1212</v>
      </c>
      <c r="BK170">
        <v>0</v>
      </c>
      <c r="BL170" t="s">
        <v>509</v>
      </c>
      <c r="BM170" t="s">
        <v>400</v>
      </c>
      <c r="BN170">
        <v>8</v>
      </c>
      <c r="BO170">
        <v>9000</v>
      </c>
      <c r="BT170">
        <v>9</v>
      </c>
      <c r="BV170">
        <v>38.883755999999998</v>
      </c>
      <c r="BW170">
        <v>140.33863600000001</v>
      </c>
      <c r="BY170">
        <v>6</v>
      </c>
      <c r="BZ170">
        <v>361</v>
      </c>
      <c r="CA170" t="s">
        <v>394</v>
      </c>
      <c r="CB170">
        <v>5</v>
      </c>
      <c r="CC170">
        <v>1</v>
      </c>
      <c r="CD170">
        <v>0</v>
      </c>
    </row>
    <row r="171" spans="1:82">
      <c r="A171" s="1" t="str">
        <f t="shared" si="2"/>
        <v>最上-1</v>
      </c>
      <c r="B171">
        <v>2025</v>
      </c>
      <c r="C171">
        <v>6</v>
      </c>
      <c r="D171">
        <v>362</v>
      </c>
      <c r="E171" t="s">
        <v>397</v>
      </c>
      <c r="F171">
        <v>0</v>
      </c>
      <c r="G171">
        <v>1</v>
      </c>
      <c r="H171">
        <v>6</v>
      </c>
      <c r="I171">
        <v>362</v>
      </c>
      <c r="J171" t="s">
        <v>397</v>
      </c>
      <c r="K171">
        <v>0</v>
      </c>
      <c r="L171">
        <v>1</v>
      </c>
      <c r="M171">
        <v>1</v>
      </c>
      <c r="N171">
        <v>7936</v>
      </c>
      <c r="O171">
        <v>6933</v>
      </c>
      <c r="P171">
        <v>0</v>
      </c>
      <c r="Q171">
        <v>0</v>
      </c>
      <c r="R171">
        <v>0</v>
      </c>
      <c r="S171">
        <v>63</v>
      </c>
      <c r="T171">
        <v>1</v>
      </c>
      <c r="U171">
        <v>0</v>
      </c>
      <c r="W171" t="s">
        <v>1213</v>
      </c>
      <c r="Z171">
        <v>404</v>
      </c>
      <c r="AB171">
        <v>3</v>
      </c>
      <c r="AC171">
        <v>1</v>
      </c>
      <c r="AD171">
        <v>1.2</v>
      </c>
      <c r="AE171" t="s">
        <v>500</v>
      </c>
      <c r="AF171">
        <v>4</v>
      </c>
      <c r="AG171">
        <v>2</v>
      </c>
      <c r="AI171" t="s">
        <v>1214</v>
      </c>
      <c r="AJ171">
        <v>7</v>
      </c>
      <c r="AL171">
        <v>5</v>
      </c>
      <c r="AM171">
        <v>1</v>
      </c>
      <c r="AN171">
        <v>33</v>
      </c>
      <c r="AQ171">
        <v>1</v>
      </c>
      <c r="AR171">
        <v>0</v>
      </c>
      <c r="AS171">
        <v>1</v>
      </c>
      <c r="AT171" t="s">
        <v>397</v>
      </c>
      <c r="AU171">
        <v>400</v>
      </c>
      <c r="AW171">
        <v>2</v>
      </c>
      <c r="AX171">
        <v>15</v>
      </c>
      <c r="AY171">
        <v>60</v>
      </c>
      <c r="AZ171">
        <v>200</v>
      </c>
      <c r="BG171" t="s">
        <v>1215</v>
      </c>
      <c r="BH171" t="s">
        <v>854</v>
      </c>
      <c r="BK171">
        <v>1</v>
      </c>
      <c r="BM171" t="s">
        <v>397</v>
      </c>
      <c r="BN171">
        <v>8</v>
      </c>
      <c r="BO171">
        <v>400</v>
      </c>
      <c r="BT171">
        <v>0</v>
      </c>
      <c r="BV171">
        <v>38.757114999999999</v>
      </c>
      <c r="BW171">
        <v>140.520261</v>
      </c>
      <c r="BY171">
        <v>6</v>
      </c>
      <c r="BZ171">
        <v>362</v>
      </c>
      <c r="CA171" t="s">
        <v>397</v>
      </c>
      <c r="CB171">
        <v>0</v>
      </c>
      <c r="CC171">
        <v>1</v>
      </c>
      <c r="CD171">
        <v>0</v>
      </c>
    </row>
    <row r="172" spans="1:82">
      <c r="A172" s="1" t="str">
        <f t="shared" si="2"/>
        <v>最上-2</v>
      </c>
      <c r="B172">
        <v>2025</v>
      </c>
      <c r="C172">
        <v>6</v>
      </c>
      <c r="D172">
        <v>362</v>
      </c>
      <c r="E172" t="s">
        <v>397</v>
      </c>
      <c r="F172">
        <v>0</v>
      </c>
      <c r="G172">
        <v>2</v>
      </c>
      <c r="H172">
        <v>6</v>
      </c>
      <c r="I172">
        <v>362</v>
      </c>
      <c r="J172" t="s">
        <v>397</v>
      </c>
      <c r="K172">
        <v>0</v>
      </c>
      <c r="L172">
        <v>2</v>
      </c>
      <c r="M172">
        <v>1</v>
      </c>
      <c r="N172">
        <v>7936</v>
      </c>
      <c r="O172">
        <v>6933</v>
      </c>
      <c r="P172">
        <v>0</v>
      </c>
      <c r="Q172">
        <v>0</v>
      </c>
      <c r="R172">
        <v>0</v>
      </c>
      <c r="S172">
        <v>63</v>
      </c>
      <c r="T172">
        <v>2</v>
      </c>
      <c r="U172">
        <v>0</v>
      </c>
      <c r="W172" t="s">
        <v>1216</v>
      </c>
      <c r="Z172">
        <v>351</v>
      </c>
      <c r="AB172">
        <v>3</v>
      </c>
      <c r="AC172">
        <v>1</v>
      </c>
      <c r="AD172">
        <v>1.5</v>
      </c>
      <c r="AE172" t="s">
        <v>500</v>
      </c>
      <c r="AF172">
        <v>4</v>
      </c>
      <c r="AG172">
        <v>2</v>
      </c>
      <c r="AI172" t="s">
        <v>505</v>
      </c>
      <c r="AJ172">
        <v>5</v>
      </c>
      <c r="AL172">
        <v>4.5</v>
      </c>
      <c r="AM172">
        <v>1</v>
      </c>
      <c r="AN172">
        <v>33</v>
      </c>
      <c r="AQ172">
        <v>1</v>
      </c>
      <c r="AR172">
        <v>0</v>
      </c>
      <c r="AS172">
        <v>1</v>
      </c>
      <c r="AT172" t="s">
        <v>397</v>
      </c>
      <c r="AU172">
        <v>950</v>
      </c>
      <c r="AW172">
        <v>2</v>
      </c>
      <c r="AX172">
        <v>15</v>
      </c>
      <c r="AY172">
        <v>60</v>
      </c>
      <c r="AZ172">
        <v>200</v>
      </c>
      <c r="BG172" t="s">
        <v>1217</v>
      </c>
      <c r="BH172" t="s">
        <v>854</v>
      </c>
      <c r="BK172">
        <v>1</v>
      </c>
      <c r="BM172" t="s">
        <v>397</v>
      </c>
      <c r="BN172">
        <v>8</v>
      </c>
      <c r="BO172">
        <v>950</v>
      </c>
      <c r="BT172">
        <v>0</v>
      </c>
      <c r="BV172">
        <v>38.761305999999998</v>
      </c>
      <c r="BW172">
        <v>140.52388099999999</v>
      </c>
      <c r="BY172">
        <v>6</v>
      </c>
      <c r="BZ172">
        <v>362</v>
      </c>
      <c r="CA172" t="s">
        <v>397</v>
      </c>
      <c r="CB172">
        <v>0</v>
      </c>
      <c r="CC172">
        <v>2</v>
      </c>
      <c r="CD172">
        <v>0</v>
      </c>
    </row>
    <row r="173" spans="1:82">
      <c r="A173" s="1" t="str">
        <f t="shared" si="2"/>
        <v>最上5-1</v>
      </c>
      <c r="B173">
        <v>2025</v>
      </c>
      <c r="C173">
        <v>6</v>
      </c>
      <c r="D173">
        <v>362</v>
      </c>
      <c r="E173" t="s">
        <v>397</v>
      </c>
      <c r="F173">
        <v>5</v>
      </c>
      <c r="G173">
        <v>1</v>
      </c>
      <c r="H173">
        <v>6</v>
      </c>
      <c r="I173">
        <v>362</v>
      </c>
      <c r="J173" t="s">
        <v>397</v>
      </c>
      <c r="K173">
        <v>5</v>
      </c>
      <c r="L173">
        <v>1</v>
      </c>
      <c r="M173">
        <v>1</v>
      </c>
      <c r="N173">
        <v>7936</v>
      </c>
      <c r="O173">
        <v>6933</v>
      </c>
      <c r="P173">
        <v>0</v>
      </c>
      <c r="Q173">
        <v>0</v>
      </c>
      <c r="R173">
        <v>1</v>
      </c>
      <c r="S173">
        <v>76</v>
      </c>
      <c r="T173">
        <v>2</v>
      </c>
      <c r="U173">
        <v>0</v>
      </c>
      <c r="W173" t="s">
        <v>1218</v>
      </c>
      <c r="Z173">
        <v>471</v>
      </c>
      <c r="AB173">
        <v>3</v>
      </c>
      <c r="AC173">
        <v>1</v>
      </c>
      <c r="AD173">
        <v>3.5</v>
      </c>
      <c r="AE173" t="s">
        <v>631</v>
      </c>
      <c r="AF173">
        <v>4</v>
      </c>
      <c r="AG173">
        <v>2</v>
      </c>
      <c r="AI173" t="s">
        <v>1219</v>
      </c>
      <c r="AJ173">
        <v>6</v>
      </c>
      <c r="AL173">
        <v>8</v>
      </c>
      <c r="AM173">
        <v>1</v>
      </c>
      <c r="AN173">
        <v>33</v>
      </c>
      <c r="AQ173">
        <v>1</v>
      </c>
      <c r="AR173">
        <v>0</v>
      </c>
      <c r="AS173">
        <v>1</v>
      </c>
      <c r="AT173" t="s">
        <v>397</v>
      </c>
      <c r="AU173">
        <v>240</v>
      </c>
      <c r="AW173">
        <v>2</v>
      </c>
      <c r="AX173">
        <v>5</v>
      </c>
      <c r="AY173">
        <v>80</v>
      </c>
      <c r="AZ173">
        <v>400</v>
      </c>
      <c r="BG173" t="s">
        <v>1220</v>
      </c>
      <c r="BH173" t="s">
        <v>1220</v>
      </c>
      <c r="BI173" t="s">
        <v>1221</v>
      </c>
      <c r="BK173">
        <v>0</v>
      </c>
      <c r="BL173" t="s">
        <v>1222</v>
      </c>
      <c r="BM173" t="s">
        <v>397</v>
      </c>
      <c r="BN173">
        <v>4</v>
      </c>
      <c r="BO173">
        <v>240</v>
      </c>
      <c r="BT173">
        <v>9</v>
      </c>
      <c r="BV173">
        <v>38.757691000000001</v>
      </c>
      <c r="BW173">
        <v>140.51699300000001</v>
      </c>
      <c r="BY173">
        <v>6</v>
      </c>
      <c r="BZ173">
        <v>362</v>
      </c>
      <c r="CA173" t="s">
        <v>397</v>
      </c>
      <c r="CB173">
        <v>5</v>
      </c>
      <c r="CC173">
        <v>1</v>
      </c>
      <c r="CD173">
        <v>0</v>
      </c>
    </row>
    <row r="174" spans="1:82">
      <c r="A174" s="1" t="str">
        <f t="shared" si="2"/>
        <v>真室川-1</v>
      </c>
      <c r="B174">
        <v>2025</v>
      </c>
      <c r="C174">
        <v>6</v>
      </c>
      <c r="D174">
        <v>364</v>
      </c>
      <c r="E174" t="s">
        <v>400</v>
      </c>
      <c r="F174">
        <v>0</v>
      </c>
      <c r="G174">
        <v>1</v>
      </c>
      <c r="H174">
        <v>6</v>
      </c>
      <c r="I174">
        <v>364</v>
      </c>
      <c r="J174" t="s">
        <v>400</v>
      </c>
      <c r="K174">
        <v>0</v>
      </c>
      <c r="L174">
        <v>1</v>
      </c>
      <c r="M174">
        <v>1</v>
      </c>
      <c r="N174">
        <v>6933</v>
      </c>
      <c r="O174">
        <v>5885</v>
      </c>
      <c r="P174">
        <v>0</v>
      </c>
      <c r="Q174">
        <v>0</v>
      </c>
      <c r="R174">
        <v>0</v>
      </c>
      <c r="S174">
        <v>63</v>
      </c>
      <c r="T174">
        <v>1</v>
      </c>
      <c r="U174">
        <v>0</v>
      </c>
      <c r="W174" t="s">
        <v>1223</v>
      </c>
      <c r="Z174">
        <v>329</v>
      </c>
      <c r="AB174">
        <v>3</v>
      </c>
      <c r="AC174">
        <v>1</v>
      </c>
      <c r="AD174">
        <v>1.5</v>
      </c>
      <c r="AE174" t="s">
        <v>500</v>
      </c>
      <c r="AF174">
        <v>4</v>
      </c>
      <c r="AG174">
        <v>3</v>
      </c>
      <c r="AI174" t="s">
        <v>1224</v>
      </c>
      <c r="AJ174">
        <v>2</v>
      </c>
      <c r="AL174">
        <v>6</v>
      </c>
      <c r="AM174">
        <v>1</v>
      </c>
      <c r="AN174">
        <v>33</v>
      </c>
      <c r="AQ174">
        <v>1</v>
      </c>
      <c r="AR174">
        <v>0</v>
      </c>
      <c r="AS174">
        <v>1</v>
      </c>
      <c r="AT174" t="s">
        <v>400</v>
      </c>
      <c r="AU174">
        <v>720</v>
      </c>
      <c r="AW174">
        <v>2</v>
      </c>
      <c r="AX174">
        <v>15</v>
      </c>
      <c r="AY174">
        <v>60</v>
      </c>
      <c r="AZ174">
        <v>200</v>
      </c>
      <c r="BG174" t="s">
        <v>1225</v>
      </c>
      <c r="BH174" t="s">
        <v>1225</v>
      </c>
      <c r="BK174">
        <v>1</v>
      </c>
      <c r="BL174" t="s">
        <v>509</v>
      </c>
      <c r="BM174" t="s">
        <v>400</v>
      </c>
      <c r="BN174">
        <v>1</v>
      </c>
      <c r="BO174">
        <v>720</v>
      </c>
      <c r="BT174">
        <v>1</v>
      </c>
      <c r="BU174">
        <v>1</v>
      </c>
      <c r="BV174">
        <v>38.859870000000001</v>
      </c>
      <c r="BW174">
        <v>140.261653</v>
      </c>
      <c r="BY174">
        <v>6</v>
      </c>
      <c r="BZ174">
        <v>364</v>
      </c>
      <c r="CA174" t="s">
        <v>400</v>
      </c>
      <c r="CB174">
        <v>0</v>
      </c>
      <c r="CC174">
        <v>1</v>
      </c>
      <c r="CD174">
        <v>0</v>
      </c>
    </row>
    <row r="175" spans="1:82">
      <c r="A175" s="1" t="str">
        <f t="shared" si="2"/>
        <v>真室川-2</v>
      </c>
      <c r="B175">
        <v>2025</v>
      </c>
      <c r="C175">
        <v>6</v>
      </c>
      <c r="D175">
        <v>364</v>
      </c>
      <c r="E175" t="s">
        <v>400</v>
      </c>
      <c r="F175">
        <v>0</v>
      </c>
      <c r="G175">
        <v>2</v>
      </c>
      <c r="H175">
        <v>6</v>
      </c>
      <c r="I175">
        <v>364</v>
      </c>
      <c r="J175" t="s">
        <v>400</v>
      </c>
      <c r="K175">
        <v>0</v>
      </c>
      <c r="L175">
        <v>2</v>
      </c>
      <c r="M175">
        <v>1</v>
      </c>
      <c r="N175">
        <v>6933</v>
      </c>
      <c r="O175">
        <v>5885</v>
      </c>
      <c r="P175">
        <v>0</v>
      </c>
      <c r="Q175">
        <v>0</v>
      </c>
      <c r="R175">
        <v>0</v>
      </c>
      <c r="S175">
        <v>63</v>
      </c>
      <c r="T175">
        <v>2</v>
      </c>
      <c r="U175">
        <v>0</v>
      </c>
      <c r="W175" t="s">
        <v>1226</v>
      </c>
      <c r="Z175">
        <v>482</v>
      </c>
      <c r="AB175">
        <v>3</v>
      </c>
      <c r="AC175">
        <v>1</v>
      </c>
      <c r="AD175">
        <v>1.5</v>
      </c>
      <c r="AE175" t="s">
        <v>500</v>
      </c>
      <c r="AF175">
        <v>4</v>
      </c>
      <c r="AG175">
        <v>1</v>
      </c>
      <c r="AI175" t="s">
        <v>1227</v>
      </c>
      <c r="AJ175">
        <v>5</v>
      </c>
      <c r="AL175">
        <v>5</v>
      </c>
      <c r="AM175">
        <v>1</v>
      </c>
      <c r="AN175">
        <v>33</v>
      </c>
      <c r="AQ175">
        <v>1</v>
      </c>
      <c r="AR175">
        <v>0</v>
      </c>
      <c r="AS175">
        <v>1</v>
      </c>
      <c r="AT175" t="s">
        <v>400</v>
      </c>
      <c r="AU175">
        <v>670</v>
      </c>
      <c r="AW175">
        <v>2</v>
      </c>
      <c r="AX175">
        <v>15</v>
      </c>
      <c r="AY175">
        <v>60</v>
      </c>
      <c r="AZ175">
        <v>200</v>
      </c>
      <c r="BG175" t="s">
        <v>1228</v>
      </c>
      <c r="BH175" t="s">
        <v>1229</v>
      </c>
      <c r="BK175">
        <v>1</v>
      </c>
      <c r="BL175" t="s">
        <v>509</v>
      </c>
      <c r="BM175" t="s">
        <v>400</v>
      </c>
      <c r="BN175">
        <v>5</v>
      </c>
      <c r="BO175">
        <v>670</v>
      </c>
      <c r="BT175">
        <v>2</v>
      </c>
      <c r="BU175">
        <v>51</v>
      </c>
      <c r="BV175">
        <v>38.856788000000002</v>
      </c>
      <c r="BW175">
        <v>140.25567100000001</v>
      </c>
      <c r="BY175">
        <v>6</v>
      </c>
      <c r="BZ175">
        <v>364</v>
      </c>
      <c r="CA175" t="s">
        <v>400</v>
      </c>
      <c r="CB175">
        <v>0</v>
      </c>
      <c r="CC175">
        <v>2</v>
      </c>
      <c r="CD175">
        <v>0</v>
      </c>
    </row>
    <row r="176" spans="1:82">
      <c r="A176" s="1" t="str">
        <f t="shared" si="2"/>
        <v>真室川5-1</v>
      </c>
      <c r="B176">
        <v>2025</v>
      </c>
      <c r="C176">
        <v>6</v>
      </c>
      <c r="D176">
        <v>364</v>
      </c>
      <c r="E176" t="s">
        <v>400</v>
      </c>
      <c r="F176">
        <v>5</v>
      </c>
      <c r="G176">
        <v>1</v>
      </c>
      <c r="H176">
        <v>6</v>
      </c>
      <c r="I176">
        <v>364</v>
      </c>
      <c r="J176" t="s">
        <v>400</v>
      </c>
      <c r="K176">
        <v>5</v>
      </c>
      <c r="L176">
        <v>1</v>
      </c>
      <c r="M176">
        <v>1</v>
      </c>
      <c r="N176">
        <v>6933</v>
      </c>
      <c r="O176">
        <v>5885</v>
      </c>
      <c r="P176">
        <v>0</v>
      </c>
      <c r="Q176">
        <v>0</v>
      </c>
      <c r="R176">
        <v>0</v>
      </c>
      <c r="S176">
        <v>75</v>
      </c>
      <c r="T176">
        <v>2</v>
      </c>
      <c r="U176">
        <v>0</v>
      </c>
      <c r="W176" t="s">
        <v>1230</v>
      </c>
      <c r="Z176">
        <v>494</v>
      </c>
      <c r="AB176">
        <v>5</v>
      </c>
      <c r="AC176">
        <v>1</v>
      </c>
      <c r="AD176">
        <v>1.2</v>
      </c>
      <c r="AE176" t="s">
        <v>1231</v>
      </c>
      <c r="AF176">
        <v>2</v>
      </c>
      <c r="AG176">
        <v>2</v>
      </c>
      <c r="AI176" t="s">
        <v>1232</v>
      </c>
      <c r="AJ176">
        <v>5</v>
      </c>
      <c r="AL176">
        <v>7.5</v>
      </c>
      <c r="AM176">
        <v>1</v>
      </c>
      <c r="AN176">
        <v>24</v>
      </c>
      <c r="AQ176">
        <v>1</v>
      </c>
      <c r="AR176">
        <v>0</v>
      </c>
      <c r="AS176">
        <v>1</v>
      </c>
      <c r="AT176" t="s">
        <v>400</v>
      </c>
      <c r="AU176">
        <v>180</v>
      </c>
      <c r="AW176">
        <v>2</v>
      </c>
      <c r="AX176">
        <v>4</v>
      </c>
      <c r="AY176">
        <v>80</v>
      </c>
      <c r="AZ176">
        <v>200</v>
      </c>
      <c r="BG176" t="s">
        <v>1233</v>
      </c>
      <c r="BI176" t="s">
        <v>1234</v>
      </c>
      <c r="BK176">
        <v>0</v>
      </c>
      <c r="BL176" t="s">
        <v>509</v>
      </c>
      <c r="BM176" t="s">
        <v>400</v>
      </c>
      <c r="BN176">
        <v>4</v>
      </c>
      <c r="BO176">
        <v>180</v>
      </c>
      <c r="BT176">
        <v>1</v>
      </c>
      <c r="BU176">
        <v>1</v>
      </c>
      <c r="BV176">
        <v>38.859743000000002</v>
      </c>
      <c r="BW176">
        <v>140.25473099999999</v>
      </c>
      <c r="BY176">
        <v>6</v>
      </c>
      <c r="BZ176">
        <v>364</v>
      </c>
      <c r="CA176" t="s">
        <v>400</v>
      </c>
      <c r="CB176">
        <v>5</v>
      </c>
      <c r="CC176">
        <v>1</v>
      </c>
      <c r="CD176">
        <v>0</v>
      </c>
    </row>
    <row r="177" spans="1:82">
      <c r="A177" s="1" t="str">
        <f t="shared" si="2"/>
        <v>高畠-1</v>
      </c>
      <c r="B177">
        <v>2025</v>
      </c>
      <c r="C177">
        <v>6</v>
      </c>
      <c r="D177">
        <v>381</v>
      </c>
      <c r="E177" t="s">
        <v>401</v>
      </c>
      <c r="F177">
        <v>0</v>
      </c>
      <c r="G177">
        <v>1</v>
      </c>
      <c r="H177">
        <v>6</v>
      </c>
      <c r="I177">
        <v>381</v>
      </c>
      <c r="J177" t="s">
        <v>401</v>
      </c>
      <c r="K177">
        <v>0</v>
      </c>
      <c r="L177">
        <v>1</v>
      </c>
      <c r="M177">
        <v>1</v>
      </c>
      <c r="N177">
        <v>6705</v>
      </c>
      <c r="O177">
        <v>10357</v>
      </c>
      <c r="P177">
        <v>0</v>
      </c>
      <c r="Q177">
        <v>0</v>
      </c>
      <c r="R177">
        <v>0</v>
      </c>
      <c r="S177">
        <v>63</v>
      </c>
      <c r="T177">
        <v>2</v>
      </c>
      <c r="U177">
        <v>0</v>
      </c>
      <c r="W177" t="s">
        <v>1235</v>
      </c>
      <c r="Z177">
        <v>143</v>
      </c>
      <c r="AB177">
        <v>3</v>
      </c>
      <c r="AC177">
        <v>1</v>
      </c>
      <c r="AD177">
        <v>1.5</v>
      </c>
      <c r="AE177" t="s">
        <v>500</v>
      </c>
      <c r="AF177">
        <v>4</v>
      </c>
      <c r="AG177">
        <v>2</v>
      </c>
      <c r="AI177" t="s">
        <v>1107</v>
      </c>
      <c r="AJ177">
        <v>1</v>
      </c>
      <c r="AL177">
        <v>5.5</v>
      </c>
      <c r="AM177">
        <v>1</v>
      </c>
      <c r="AN177">
        <v>33</v>
      </c>
      <c r="AQ177">
        <v>1</v>
      </c>
      <c r="AR177">
        <v>0</v>
      </c>
      <c r="AS177">
        <v>1</v>
      </c>
      <c r="AT177" t="s">
        <v>401</v>
      </c>
      <c r="AU177">
        <v>5700</v>
      </c>
      <c r="AW177">
        <v>2</v>
      </c>
      <c r="AX177">
        <v>15</v>
      </c>
      <c r="AY177">
        <v>60</v>
      </c>
      <c r="AZ177">
        <v>200</v>
      </c>
      <c r="BG177" t="s">
        <v>1236</v>
      </c>
      <c r="BH177" t="s">
        <v>1236</v>
      </c>
      <c r="BK177">
        <v>1</v>
      </c>
      <c r="BL177" t="s">
        <v>509</v>
      </c>
      <c r="BM177" t="s">
        <v>401</v>
      </c>
      <c r="BN177">
        <v>8</v>
      </c>
      <c r="BO177">
        <v>5700</v>
      </c>
      <c r="BT177">
        <v>1</v>
      </c>
      <c r="BU177">
        <v>15</v>
      </c>
      <c r="BV177">
        <v>38.003664999999998</v>
      </c>
      <c r="BW177">
        <v>140.20516599999999</v>
      </c>
      <c r="BY177">
        <v>6</v>
      </c>
      <c r="BZ177">
        <v>381</v>
      </c>
      <c r="CA177" t="s">
        <v>401</v>
      </c>
      <c r="CB177">
        <v>0</v>
      </c>
      <c r="CC177">
        <v>1</v>
      </c>
      <c r="CD177">
        <v>0</v>
      </c>
    </row>
    <row r="178" spans="1:82">
      <c r="A178" s="1" t="str">
        <f t="shared" si="2"/>
        <v>高畠-2</v>
      </c>
      <c r="B178">
        <v>2025</v>
      </c>
      <c r="C178">
        <v>6</v>
      </c>
      <c r="D178">
        <v>381</v>
      </c>
      <c r="E178" t="s">
        <v>401</v>
      </c>
      <c r="F178">
        <v>0</v>
      </c>
      <c r="G178">
        <v>2</v>
      </c>
      <c r="H178">
        <v>6</v>
      </c>
      <c r="I178">
        <v>381</v>
      </c>
      <c r="J178" t="s">
        <v>401</v>
      </c>
      <c r="K178">
        <v>0</v>
      </c>
      <c r="L178">
        <v>2</v>
      </c>
      <c r="M178">
        <v>1</v>
      </c>
      <c r="N178">
        <v>6705</v>
      </c>
      <c r="O178">
        <v>10357</v>
      </c>
      <c r="P178">
        <v>0</v>
      </c>
      <c r="Q178">
        <v>0</v>
      </c>
      <c r="R178">
        <v>0</v>
      </c>
      <c r="S178">
        <v>63</v>
      </c>
      <c r="T178">
        <v>2</v>
      </c>
      <c r="U178">
        <v>1</v>
      </c>
      <c r="W178" t="s">
        <v>1237</v>
      </c>
      <c r="Z178">
        <v>318</v>
      </c>
      <c r="AB178">
        <v>1</v>
      </c>
      <c r="AC178">
        <v>1</v>
      </c>
      <c r="AD178">
        <v>1</v>
      </c>
      <c r="AE178" t="s">
        <v>500</v>
      </c>
      <c r="AF178">
        <v>4</v>
      </c>
      <c r="AG178">
        <v>2</v>
      </c>
      <c r="AI178" t="s">
        <v>755</v>
      </c>
      <c r="AJ178">
        <v>2</v>
      </c>
      <c r="AL178">
        <v>6</v>
      </c>
      <c r="AM178">
        <v>1</v>
      </c>
      <c r="AN178">
        <v>33</v>
      </c>
      <c r="AQ178">
        <v>1</v>
      </c>
      <c r="AR178">
        <v>0</v>
      </c>
      <c r="AS178">
        <v>1</v>
      </c>
      <c r="AT178" t="s">
        <v>401</v>
      </c>
      <c r="AU178">
        <v>850</v>
      </c>
      <c r="AW178">
        <v>2</v>
      </c>
      <c r="AX178">
        <v>15</v>
      </c>
      <c r="AY178">
        <v>60</v>
      </c>
      <c r="AZ178">
        <v>200</v>
      </c>
      <c r="BG178" t="s">
        <v>1238</v>
      </c>
      <c r="BH178" t="s">
        <v>1238</v>
      </c>
      <c r="BK178">
        <v>1</v>
      </c>
      <c r="BL178" t="s">
        <v>509</v>
      </c>
      <c r="BM178" t="s">
        <v>401</v>
      </c>
      <c r="BN178">
        <v>6</v>
      </c>
      <c r="BO178">
        <v>850</v>
      </c>
      <c r="BT178">
        <v>2</v>
      </c>
      <c r="BU178">
        <v>47</v>
      </c>
      <c r="BV178">
        <v>37.990231999999999</v>
      </c>
      <c r="BW178">
        <v>140.14584199999999</v>
      </c>
      <c r="BY178">
        <v>6</v>
      </c>
      <c r="BZ178">
        <v>381</v>
      </c>
      <c r="CA178" t="s">
        <v>401</v>
      </c>
      <c r="CB178">
        <v>0</v>
      </c>
      <c r="CC178">
        <v>2</v>
      </c>
      <c r="CD178">
        <v>0</v>
      </c>
    </row>
    <row r="179" spans="1:82">
      <c r="A179" s="1" t="str">
        <f t="shared" si="2"/>
        <v>高畠5-1</v>
      </c>
      <c r="B179">
        <v>2025</v>
      </c>
      <c r="C179">
        <v>6</v>
      </c>
      <c r="D179">
        <v>381</v>
      </c>
      <c r="E179" t="s">
        <v>401</v>
      </c>
      <c r="F179">
        <v>5</v>
      </c>
      <c r="G179">
        <v>1</v>
      </c>
      <c r="H179">
        <v>6</v>
      </c>
      <c r="I179">
        <v>381</v>
      </c>
      <c r="J179" t="s">
        <v>401</v>
      </c>
      <c r="K179">
        <v>5</v>
      </c>
      <c r="L179">
        <v>1</v>
      </c>
      <c r="M179">
        <v>1</v>
      </c>
      <c r="N179">
        <v>6705</v>
      </c>
      <c r="O179">
        <v>10357</v>
      </c>
      <c r="P179">
        <v>0</v>
      </c>
      <c r="Q179">
        <v>0</v>
      </c>
      <c r="R179">
        <v>0</v>
      </c>
      <c r="S179">
        <v>76</v>
      </c>
      <c r="T179">
        <v>2</v>
      </c>
      <c r="U179">
        <v>0</v>
      </c>
      <c r="W179" t="s">
        <v>1239</v>
      </c>
      <c r="Z179">
        <v>302</v>
      </c>
      <c r="AB179">
        <v>7</v>
      </c>
      <c r="AC179">
        <v>1</v>
      </c>
      <c r="AD179">
        <v>1.2</v>
      </c>
      <c r="AE179" t="s">
        <v>631</v>
      </c>
      <c r="AF179">
        <v>3</v>
      </c>
      <c r="AG179">
        <v>2</v>
      </c>
      <c r="AI179" t="s">
        <v>1240</v>
      </c>
      <c r="AJ179">
        <v>4</v>
      </c>
      <c r="AL179">
        <v>11</v>
      </c>
      <c r="AM179">
        <v>1</v>
      </c>
      <c r="AN179">
        <v>33</v>
      </c>
      <c r="AQ179">
        <v>1</v>
      </c>
      <c r="AR179">
        <v>0</v>
      </c>
      <c r="AS179">
        <v>1</v>
      </c>
      <c r="AT179" t="s">
        <v>401</v>
      </c>
      <c r="AU179">
        <v>4700</v>
      </c>
      <c r="AW179">
        <v>2</v>
      </c>
      <c r="AX179">
        <v>5</v>
      </c>
      <c r="AY179">
        <v>80</v>
      </c>
      <c r="AZ179">
        <v>400</v>
      </c>
      <c r="BG179" t="s">
        <v>1241</v>
      </c>
      <c r="BH179" t="s">
        <v>1241</v>
      </c>
      <c r="BI179" t="s">
        <v>1242</v>
      </c>
      <c r="BJ179" t="s">
        <v>1243</v>
      </c>
      <c r="BK179">
        <v>0</v>
      </c>
      <c r="BL179" t="s">
        <v>509</v>
      </c>
      <c r="BM179" t="s">
        <v>401</v>
      </c>
      <c r="BN179">
        <v>8</v>
      </c>
      <c r="BO179">
        <v>4700</v>
      </c>
      <c r="BT179">
        <v>2</v>
      </c>
      <c r="BU179">
        <v>44</v>
      </c>
      <c r="BV179">
        <v>38.003529</v>
      </c>
      <c r="BW179">
        <v>140.196066</v>
      </c>
      <c r="BY179">
        <v>6</v>
      </c>
      <c r="BZ179">
        <v>381</v>
      </c>
      <c r="CA179" t="s">
        <v>401</v>
      </c>
      <c r="CB179">
        <v>5</v>
      </c>
      <c r="CC179">
        <v>1</v>
      </c>
      <c r="CD179">
        <v>0</v>
      </c>
    </row>
    <row r="180" spans="1:82">
      <c r="A180" s="1" t="str">
        <f t="shared" si="2"/>
        <v>山形川西-1</v>
      </c>
      <c r="B180">
        <v>2025</v>
      </c>
      <c r="C180">
        <v>6</v>
      </c>
      <c r="D180">
        <v>382</v>
      </c>
      <c r="E180" t="s">
        <v>345</v>
      </c>
      <c r="F180">
        <v>0</v>
      </c>
      <c r="G180">
        <v>1</v>
      </c>
      <c r="H180">
        <v>6</v>
      </c>
      <c r="I180">
        <v>382</v>
      </c>
      <c r="J180" t="s">
        <v>345</v>
      </c>
      <c r="K180">
        <v>0</v>
      </c>
      <c r="L180">
        <v>1</v>
      </c>
      <c r="M180">
        <v>1</v>
      </c>
      <c r="N180">
        <v>9953</v>
      </c>
      <c r="O180">
        <v>8982</v>
      </c>
      <c r="P180">
        <v>0</v>
      </c>
      <c r="Q180">
        <v>0</v>
      </c>
      <c r="R180">
        <v>0</v>
      </c>
      <c r="S180">
        <v>64</v>
      </c>
      <c r="T180">
        <v>1</v>
      </c>
      <c r="U180">
        <v>0</v>
      </c>
      <c r="W180" t="s">
        <v>1244</v>
      </c>
      <c r="Z180">
        <v>538</v>
      </c>
      <c r="AB180">
        <v>3</v>
      </c>
      <c r="AC180">
        <v>1</v>
      </c>
      <c r="AD180">
        <v>4</v>
      </c>
      <c r="AE180" t="s">
        <v>500</v>
      </c>
      <c r="AF180">
        <v>4</v>
      </c>
      <c r="AG180">
        <v>2</v>
      </c>
      <c r="AI180" t="s">
        <v>1245</v>
      </c>
      <c r="AJ180">
        <v>1</v>
      </c>
      <c r="AL180">
        <v>8</v>
      </c>
      <c r="AM180">
        <v>1</v>
      </c>
      <c r="AN180">
        <v>10</v>
      </c>
      <c r="AQ180">
        <v>1</v>
      </c>
      <c r="AR180">
        <v>0</v>
      </c>
      <c r="AS180">
        <v>1</v>
      </c>
      <c r="AT180" t="s">
        <v>1246</v>
      </c>
      <c r="AU180">
        <v>650</v>
      </c>
      <c r="AW180">
        <v>2</v>
      </c>
      <c r="AX180">
        <v>15</v>
      </c>
      <c r="AY180">
        <v>60</v>
      </c>
      <c r="AZ180">
        <v>200</v>
      </c>
      <c r="BG180" t="s">
        <v>2112</v>
      </c>
      <c r="BH180" t="s">
        <v>2112</v>
      </c>
      <c r="BK180">
        <v>1</v>
      </c>
      <c r="BM180" t="s">
        <v>1246</v>
      </c>
      <c r="BO180">
        <v>650</v>
      </c>
      <c r="BT180">
        <v>2</v>
      </c>
      <c r="BU180">
        <v>25</v>
      </c>
      <c r="BV180">
        <v>38.009929999999997</v>
      </c>
      <c r="BW180">
        <v>140.048947</v>
      </c>
      <c r="BY180">
        <v>6</v>
      </c>
      <c r="BZ180">
        <v>382</v>
      </c>
      <c r="CA180" t="s">
        <v>345</v>
      </c>
      <c r="CB180">
        <v>0</v>
      </c>
      <c r="CC180">
        <v>1</v>
      </c>
      <c r="CD180">
        <v>0</v>
      </c>
    </row>
    <row r="181" spans="1:82">
      <c r="A181" s="1" t="str">
        <f t="shared" si="2"/>
        <v>山形川西-2</v>
      </c>
      <c r="B181">
        <v>2025</v>
      </c>
      <c r="C181">
        <v>6</v>
      </c>
      <c r="D181">
        <v>382</v>
      </c>
      <c r="E181" t="s">
        <v>345</v>
      </c>
      <c r="F181">
        <v>0</v>
      </c>
      <c r="G181">
        <v>2</v>
      </c>
      <c r="H181">
        <v>6</v>
      </c>
      <c r="I181">
        <v>382</v>
      </c>
      <c r="J181" t="s">
        <v>345</v>
      </c>
      <c r="K181">
        <v>0</v>
      </c>
      <c r="L181">
        <v>2</v>
      </c>
      <c r="M181">
        <v>1</v>
      </c>
      <c r="N181">
        <v>9953</v>
      </c>
      <c r="O181">
        <v>8982</v>
      </c>
      <c r="P181">
        <v>0</v>
      </c>
      <c r="Q181">
        <v>0</v>
      </c>
      <c r="R181">
        <v>0</v>
      </c>
      <c r="S181">
        <v>64</v>
      </c>
      <c r="T181">
        <v>2</v>
      </c>
      <c r="U181">
        <v>0</v>
      </c>
      <c r="W181" t="s">
        <v>1247</v>
      </c>
      <c r="Z181">
        <v>191</v>
      </c>
      <c r="AB181">
        <v>3</v>
      </c>
      <c r="AC181">
        <v>1</v>
      </c>
      <c r="AD181">
        <v>1.5</v>
      </c>
      <c r="AE181" t="s">
        <v>500</v>
      </c>
      <c r="AF181">
        <v>4</v>
      </c>
      <c r="AG181">
        <v>2</v>
      </c>
      <c r="AI181" t="s">
        <v>1248</v>
      </c>
      <c r="AJ181">
        <v>6</v>
      </c>
      <c r="AL181">
        <v>6.5</v>
      </c>
      <c r="AM181">
        <v>1</v>
      </c>
      <c r="AN181">
        <v>33</v>
      </c>
      <c r="AQ181">
        <v>1</v>
      </c>
      <c r="AR181">
        <v>0</v>
      </c>
      <c r="AS181">
        <v>1</v>
      </c>
      <c r="AT181" t="s">
        <v>1246</v>
      </c>
      <c r="AU181">
        <v>1300</v>
      </c>
      <c r="AW181">
        <v>2</v>
      </c>
      <c r="AX181">
        <v>15</v>
      </c>
      <c r="AY181">
        <v>60</v>
      </c>
      <c r="AZ181">
        <v>200</v>
      </c>
      <c r="BG181" t="s">
        <v>1249</v>
      </c>
      <c r="BH181" t="s">
        <v>1249</v>
      </c>
      <c r="BK181">
        <v>1</v>
      </c>
      <c r="BM181" t="s">
        <v>1246</v>
      </c>
      <c r="BO181">
        <v>1300</v>
      </c>
      <c r="BT181">
        <v>2</v>
      </c>
      <c r="BU181">
        <v>60</v>
      </c>
      <c r="BV181">
        <v>38.005217999999999</v>
      </c>
      <c r="BW181">
        <v>140.03429</v>
      </c>
      <c r="BY181">
        <v>6</v>
      </c>
      <c r="BZ181">
        <v>382</v>
      </c>
      <c r="CA181" t="s">
        <v>345</v>
      </c>
      <c r="CB181">
        <v>0</v>
      </c>
      <c r="CC181">
        <v>2</v>
      </c>
      <c r="CD181">
        <v>0</v>
      </c>
    </row>
    <row r="182" spans="1:82">
      <c r="A182" s="1" t="str">
        <f t="shared" si="2"/>
        <v>山形川西5-1</v>
      </c>
      <c r="B182">
        <v>2025</v>
      </c>
      <c r="C182">
        <v>6</v>
      </c>
      <c r="D182">
        <v>382</v>
      </c>
      <c r="E182" t="s">
        <v>345</v>
      </c>
      <c r="F182">
        <v>5</v>
      </c>
      <c r="G182">
        <v>1</v>
      </c>
      <c r="H182">
        <v>6</v>
      </c>
      <c r="I182">
        <v>382</v>
      </c>
      <c r="J182" t="s">
        <v>345</v>
      </c>
      <c r="K182">
        <v>5</v>
      </c>
      <c r="L182">
        <v>1</v>
      </c>
      <c r="M182">
        <v>1</v>
      </c>
      <c r="N182">
        <v>9953</v>
      </c>
      <c r="O182">
        <v>8982</v>
      </c>
      <c r="P182">
        <v>0</v>
      </c>
      <c r="Q182">
        <v>0</v>
      </c>
      <c r="R182">
        <v>0</v>
      </c>
      <c r="S182">
        <v>76</v>
      </c>
      <c r="T182">
        <v>1</v>
      </c>
      <c r="U182">
        <v>0</v>
      </c>
      <c r="W182" t="s">
        <v>1250</v>
      </c>
      <c r="Z182">
        <v>644</v>
      </c>
      <c r="AB182">
        <v>7</v>
      </c>
      <c r="AC182">
        <v>1</v>
      </c>
      <c r="AD182">
        <v>1.5</v>
      </c>
      <c r="AE182" t="s">
        <v>631</v>
      </c>
      <c r="AF182">
        <v>4</v>
      </c>
      <c r="AG182">
        <v>2</v>
      </c>
      <c r="AI182" t="s">
        <v>1251</v>
      </c>
      <c r="AJ182">
        <v>1</v>
      </c>
      <c r="AL182">
        <v>7.5</v>
      </c>
      <c r="AM182">
        <v>1</v>
      </c>
      <c r="AN182">
        <v>24</v>
      </c>
      <c r="AQ182">
        <v>1</v>
      </c>
      <c r="AR182">
        <v>0</v>
      </c>
      <c r="AS182">
        <v>1</v>
      </c>
      <c r="AT182" t="s">
        <v>1246</v>
      </c>
      <c r="AU182">
        <v>400</v>
      </c>
      <c r="AW182">
        <v>2</v>
      </c>
      <c r="AX182">
        <v>4</v>
      </c>
      <c r="AY182">
        <v>80</v>
      </c>
      <c r="AZ182">
        <v>200</v>
      </c>
      <c r="BG182" t="s">
        <v>1252</v>
      </c>
      <c r="BI182" t="s">
        <v>1253</v>
      </c>
      <c r="BK182">
        <v>0</v>
      </c>
      <c r="BM182" t="s">
        <v>1246</v>
      </c>
      <c r="BO182">
        <v>400</v>
      </c>
      <c r="BT182">
        <v>9</v>
      </c>
      <c r="BV182">
        <v>38.004773</v>
      </c>
      <c r="BW182">
        <v>140.04444000000001</v>
      </c>
      <c r="BY182">
        <v>6</v>
      </c>
      <c r="BZ182">
        <v>382</v>
      </c>
      <c r="CA182" t="s">
        <v>345</v>
      </c>
      <c r="CB182">
        <v>5</v>
      </c>
      <c r="CC182">
        <v>1</v>
      </c>
      <c r="CD182">
        <v>0</v>
      </c>
    </row>
    <row r="183" spans="1:82">
      <c r="A183" s="1" t="str">
        <f t="shared" si="2"/>
        <v>小国-1</v>
      </c>
      <c r="B183">
        <v>2025</v>
      </c>
      <c r="C183">
        <v>6</v>
      </c>
      <c r="D183">
        <v>401</v>
      </c>
      <c r="E183" t="s">
        <v>407</v>
      </c>
      <c r="F183">
        <v>0</v>
      </c>
      <c r="G183">
        <v>1</v>
      </c>
      <c r="H183">
        <v>6</v>
      </c>
      <c r="I183">
        <v>401</v>
      </c>
      <c r="J183" t="s">
        <v>407</v>
      </c>
      <c r="K183">
        <v>0</v>
      </c>
      <c r="L183">
        <v>1</v>
      </c>
      <c r="M183">
        <v>1</v>
      </c>
      <c r="N183">
        <v>10357</v>
      </c>
      <c r="O183">
        <v>8485</v>
      </c>
      <c r="P183">
        <v>0</v>
      </c>
      <c r="Q183">
        <v>0</v>
      </c>
      <c r="R183">
        <v>0</v>
      </c>
      <c r="S183">
        <v>63</v>
      </c>
      <c r="T183">
        <v>1</v>
      </c>
      <c r="U183">
        <v>0</v>
      </c>
      <c r="W183" t="s">
        <v>1254</v>
      </c>
      <c r="Z183">
        <v>538</v>
      </c>
      <c r="AB183">
        <v>3</v>
      </c>
      <c r="AC183">
        <v>1</v>
      </c>
      <c r="AD183">
        <v>1.2</v>
      </c>
      <c r="AE183" t="s">
        <v>500</v>
      </c>
      <c r="AF183">
        <v>4</v>
      </c>
      <c r="AG183">
        <v>3</v>
      </c>
      <c r="AI183" t="s">
        <v>1255</v>
      </c>
      <c r="AJ183">
        <v>2</v>
      </c>
      <c r="AL183">
        <v>8</v>
      </c>
      <c r="AM183">
        <v>1</v>
      </c>
      <c r="AN183">
        <v>33</v>
      </c>
      <c r="AQ183">
        <v>1</v>
      </c>
      <c r="AR183">
        <v>0</v>
      </c>
      <c r="AS183">
        <v>1</v>
      </c>
      <c r="AT183" t="s">
        <v>407</v>
      </c>
      <c r="AU183">
        <v>800</v>
      </c>
      <c r="AW183">
        <v>2</v>
      </c>
      <c r="AX183">
        <v>15</v>
      </c>
      <c r="AY183">
        <v>60</v>
      </c>
      <c r="AZ183">
        <v>200</v>
      </c>
      <c r="BG183" t="s">
        <v>1256</v>
      </c>
      <c r="BH183" t="s">
        <v>1256</v>
      </c>
      <c r="BK183">
        <v>1</v>
      </c>
      <c r="BL183" t="s">
        <v>1009</v>
      </c>
      <c r="BM183" t="s">
        <v>407</v>
      </c>
      <c r="BN183">
        <v>3</v>
      </c>
      <c r="BO183">
        <v>800</v>
      </c>
      <c r="BT183">
        <v>2</v>
      </c>
      <c r="BU183">
        <v>59</v>
      </c>
      <c r="BV183">
        <v>38.062272999999998</v>
      </c>
      <c r="BW183">
        <v>139.74387899999999</v>
      </c>
      <c r="BY183">
        <v>6</v>
      </c>
      <c r="BZ183">
        <v>401</v>
      </c>
      <c r="CA183" t="s">
        <v>407</v>
      </c>
      <c r="CB183">
        <v>0</v>
      </c>
      <c r="CC183">
        <v>1</v>
      </c>
      <c r="CD183">
        <v>0</v>
      </c>
    </row>
    <row r="184" spans="1:82">
      <c r="A184" s="1" t="str">
        <f t="shared" si="2"/>
        <v>小国-2</v>
      </c>
      <c r="B184">
        <v>2025</v>
      </c>
      <c r="C184">
        <v>6</v>
      </c>
      <c r="D184">
        <v>401</v>
      </c>
      <c r="E184" t="s">
        <v>407</v>
      </c>
      <c r="F184">
        <v>0</v>
      </c>
      <c r="G184">
        <v>2</v>
      </c>
      <c r="H184">
        <v>6</v>
      </c>
      <c r="I184">
        <v>401</v>
      </c>
      <c r="J184" t="s">
        <v>407</v>
      </c>
      <c r="K184">
        <v>0</v>
      </c>
      <c r="L184">
        <v>2</v>
      </c>
      <c r="M184">
        <v>1</v>
      </c>
      <c r="N184">
        <v>10357</v>
      </c>
      <c r="O184">
        <v>8485</v>
      </c>
      <c r="P184">
        <v>0</v>
      </c>
      <c r="Q184">
        <v>0</v>
      </c>
      <c r="R184">
        <v>0</v>
      </c>
      <c r="S184">
        <v>63</v>
      </c>
      <c r="T184">
        <v>2</v>
      </c>
      <c r="U184">
        <v>0</v>
      </c>
      <c r="W184" t="s">
        <v>1257</v>
      </c>
      <c r="Z184">
        <v>238</v>
      </c>
      <c r="AB184">
        <v>3</v>
      </c>
      <c r="AC184">
        <v>1</v>
      </c>
      <c r="AD184">
        <v>1.2</v>
      </c>
      <c r="AE184" t="s">
        <v>500</v>
      </c>
      <c r="AF184">
        <v>4</v>
      </c>
      <c r="AG184">
        <v>2</v>
      </c>
      <c r="AI184" t="s">
        <v>828</v>
      </c>
      <c r="AJ184">
        <v>5</v>
      </c>
      <c r="AL184">
        <v>6</v>
      </c>
      <c r="AM184">
        <v>1</v>
      </c>
      <c r="AN184">
        <v>33</v>
      </c>
      <c r="AQ184">
        <v>1</v>
      </c>
      <c r="AR184">
        <v>0</v>
      </c>
      <c r="AS184">
        <v>1</v>
      </c>
      <c r="AT184" t="s">
        <v>407</v>
      </c>
      <c r="AU184">
        <v>1300</v>
      </c>
      <c r="AW184">
        <v>2</v>
      </c>
      <c r="AX184">
        <v>13</v>
      </c>
      <c r="AY184">
        <v>60</v>
      </c>
      <c r="AZ184">
        <v>200</v>
      </c>
      <c r="BG184" t="s">
        <v>1258</v>
      </c>
      <c r="BH184" t="s">
        <v>633</v>
      </c>
      <c r="BK184">
        <v>1</v>
      </c>
      <c r="BL184" t="s">
        <v>1009</v>
      </c>
      <c r="BM184" t="s">
        <v>407</v>
      </c>
      <c r="BN184">
        <v>7</v>
      </c>
      <c r="BO184">
        <v>1300</v>
      </c>
      <c r="BT184">
        <v>2</v>
      </c>
      <c r="BU184">
        <v>47</v>
      </c>
      <c r="BV184">
        <v>38.068641</v>
      </c>
      <c r="BW184">
        <v>139.73962700000001</v>
      </c>
      <c r="BY184">
        <v>6</v>
      </c>
      <c r="BZ184">
        <v>401</v>
      </c>
      <c r="CA184" t="s">
        <v>407</v>
      </c>
      <c r="CB184">
        <v>0</v>
      </c>
      <c r="CC184">
        <v>2</v>
      </c>
      <c r="CD184">
        <v>0</v>
      </c>
    </row>
    <row r="185" spans="1:82">
      <c r="A185" s="1" t="str">
        <f t="shared" si="2"/>
        <v>小国5-1</v>
      </c>
      <c r="B185">
        <v>2025</v>
      </c>
      <c r="C185">
        <v>6</v>
      </c>
      <c r="D185">
        <v>401</v>
      </c>
      <c r="E185" t="s">
        <v>407</v>
      </c>
      <c r="F185">
        <v>5</v>
      </c>
      <c r="G185">
        <v>1</v>
      </c>
      <c r="H185">
        <v>6</v>
      </c>
      <c r="I185">
        <v>401</v>
      </c>
      <c r="J185" t="s">
        <v>407</v>
      </c>
      <c r="K185">
        <v>5</v>
      </c>
      <c r="L185">
        <v>1</v>
      </c>
      <c r="M185">
        <v>1</v>
      </c>
      <c r="N185">
        <v>10357</v>
      </c>
      <c r="O185">
        <v>8485</v>
      </c>
      <c r="P185">
        <v>0</v>
      </c>
      <c r="Q185">
        <v>0</v>
      </c>
      <c r="R185">
        <v>0</v>
      </c>
      <c r="S185">
        <v>76</v>
      </c>
      <c r="T185">
        <v>2</v>
      </c>
      <c r="U185">
        <v>0</v>
      </c>
      <c r="W185" t="s">
        <v>1259</v>
      </c>
      <c r="Z185">
        <v>129</v>
      </c>
      <c r="AB185">
        <v>3</v>
      </c>
      <c r="AC185">
        <v>1.5</v>
      </c>
      <c r="AD185">
        <v>1</v>
      </c>
      <c r="AE185" t="s">
        <v>642</v>
      </c>
      <c r="AF185">
        <v>3</v>
      </c>
      <c r="AG185">
        <v>2</v>
      </c>
      <c r="AI185" t="s">
        <v>1260</v>
      </c>
      <c r="AJ185">
        <v>5</v>
      </c>
      <c r="AL185">
        <v>12</v>
      </c>
      <c r="AM185">
        <v>1</v>
      </c>
      <c r="AN185">
        <v>24</v>
      </c>
      <c r="AQ185">
        <v>1</v>
      </c>
      <c r="AR185">
        <v>0</v>
      </c>
      <c r="AS185">
        <v>1</v>
      </c>
      <c r="AT185" t="s">
        <v>407</v>
      </c>
      <c r="AU185">
        <v>190</v>
      </c>
      <c r="AW185">
        <v>2</v>
      </c>
      <c r="AX185">
        <v>4</v>
      </c>
      <c r="AY185">
        <v>80</v>
      </c>
      <c r="AZ185">
        <v>200</v>
      </c>
      <c r="BG185" t="s">
        <v>1261</v>
      </c>
      <c r="BH185" t="s">
        <v>854</v>
      </c>
      <c r="BK185">
        <v>0</v>
      </c>
      <c r="BL185" t="s">
        <v>1009</v>
      </c>
      <c r="BM185" t="s">
        <v>407</v>
      </c>
      <c r="BN185">
        <v>2</v>
      </c>
      <c r="BO185">
        <v>190</v>
      </c>
      <c r="BT185">
        <v>9</v>
      </c>
      <c r="BV185">
        <v>38.059874999999998</v>
      </c>
      <c r="BW185">
        <v>139.74941699999999</v>
      </c>
      <c r="BY185">
        <v>6</v>
      </c>
      <c r="BZ185">
        <v>401</v>
      </c>
      <c r="CA185" t="s">
        <v>407</v>
      </c>
      <c r="CB185">
        <v>5</v>
      </c>
      <c r="CC185">
        <v>1</v>
      </c>
      <c r="CD185">
        <v>0</v>
      </c>
    </row>
    <row r="186" spans="1:82">
      <c r="A186" s="1" t="str">
        <f t="shared" si="2"/>
        <v>白鷹-1</v>
      </c>
      <c r="B186">
        <v>2025</v>
      </c>
      <c r="C186">
        <v>6</v>
      </c>
      <c r="D186">
        <v>402</v>
      </c>
      <c r="E186" t="s">
        <v>410</v>
      </c>
      <c r="F186">
        <v>0</v>
      </c>
      <c r="G186">
        <v>1</v>
      </c>
      <c r="H186">
        <v>6</v>
      </c>
      <c r="I186">
        <v>402</v>
      </c>
      <c r="J186" t="s">
        <v>410</v>
      </c>
      <c r="K186">
        <v>0</v>
      </c>
      <c r="L186">
        <v>1</v>
      </c>
      <c r="M186">
        <v>1</v>
      </c>
      <c r="N186">
        <v>5885</v>
      </c>
      <c r="O186">
        <v>6705</v>
      </c>
      <c r="P186">
        <v>0</v>
      </c>
      <c r="Q186">
        <v>0</v>
      </c>
      <c r="R186">
        <v>0</v>
      </c>
      <c r="S186">
        <v>63</v>
      </c>
      <c r="T186">
        <v>1</v>
      </c>
      <c r="U186">
        <v>0</v>
      </c>
      <c r="W186" t="s">
        <v>1262</v>
      </c>
      <c r="Z186">
        <v>267</v>
      </c>
      <c r="AB186">
        <v>3</v>
      </c>
      <c r="AC186">
        <v>1</v>
      </c>
      <c r="AD186">
        <v>2.5</v>
      </c>
      <c r="AE186" t="s">
        <v>500</v>
      </c>
      <c r="AF186">
        <v>4</v>
      </c>
      <c r="AG186">
        <v>2</v>
      </c>
      <c r="AI186" t="s">
        <v>1263</v>
      </c>
      <c r="AJ186">
        <v>4</v>
      </c>
      <c r="AL186">
        <v>5.5</v>
      </c>
      <c r="AM186">
        <v>1</v>
      </c>
      <c r="AN186">
        <v>33</v>
      </c>
      <c r="AQ186">
        <v>1</v>
      </c>
      <c r="AR186">
        <v>0</v>
      </c>
      <c r="AS186">
        <v>1</v>
      </c>
      <c r="AT186" t="s">
        <v>1264</v>
      </c>
      <c r="AU186">
        <v>550</v>
      </c>
      <c r="AW186">
        <v>2</v>
      </c>
      <c r="AX186">
        <v>15</v>
      </c>
      <c r="AY186">
        <v>60</v>
      </c>
      <c r="AZ186">
        <v>200</v>
      </c>
      <c r="BG186" t="s">
        <v>1265</v>
      </c>
      <c r="BH186" t="s">
        <v>1265</v>
      </c>
      <c r="BK186">
        <v>1</v>
      </c>
      <c r="BM186" t="s">
        <v>1264</v>
      </c>
      <c r="BO186">
        <v>550</v>
      </c>
      <c r="BT186">
        <v>2</v>
      </c>
      <c r="BU186">
        <v>50</v>
      </c>
      <c r="BV186">
        <v>38.187350000000002</v>
      </c>
      <c r="BW186">
        <v>140.10309899999999</v>
      </c>
      <c r="BY186">
        <v>6</v>
      </c>
      <c r="BZ186">
        <v>402</v>
      </c>
      <c r="CA186" t="s">
        <v>410</v>
      </c>
      <c r="CB186">
        <v>0</v>
      </c>
      <c r="CC186">
        <v>1</v>
      </c>
      <c r="CD186">
        <v>0</v>
      </c>
    </row>
    <row r="187" spans="1:82">
      <c r="A187" s="1" t="str">
        <f t="shared" si="2"/>
        <v>白鷹-2</v>
      </c>
      <c r="B187">
        <v>2025</v>
      </c>
      <c r="C187">
        <v>6</v>
      </c>
      <c r="D187">
        <v>402</v>
      </c>
      <c r="E187" t="s">
        <v>410</v>
      </c>
      <c r="F187">
        <v>0</v>
      </c>
      <c r="G187">
        <v>2</v>
      </c>
      <c r="H187">
        <v>6</v>
      </c>
      <c r="I187">
        <v>402</v>
      </c>
      <c r="J187" t="s">
        <v>410</v>
      </c>
      <c r="K187">
        <v>0</v>
      </c>
      <c r="L187">
        <v>2</v>
      </c>
      <c r="M187">
        <v>1</v>
      </c>
      <c r="N187">
        <v>5885</v>
      </c>
      <c r="O187">
        <v>6705</v>
      </c>
      <c r="P187">
        <v>0</v>
      </c>
      <c r="Q187">
        <v>0</v>
      </c>
      <c r="R187">
        <v>0</v>
      </c>
      <c r="S187">
        <v>63</v>
      </c>
      <c r="T187">
        <v>2</v>
      </c>
      <c r="U187">
        <v>0</v>
      </c>
      <c r="W187" t="s">
        <v>1266</v>
      </c>
      <c r="Z187">
        <v>513</v>
      </c>
      <c r="AB187">
        <v>3</v>
      </c>
      <c r="AC187">
        <v>1</v>
      </c>
      <c r="AD187">
        <v>2.5</v>
      </c>
      <c r="AE187" t="s">
        <v>500</v>
      </c>
      <c r="AF187">
        <v>4</v>
      </c>
      <c r="AG187">
        <v>2</v>
      </c>
      <c r="AI187" t="s">
        <v>1267</v>
      </c>
      <c r="AJ187">
        <v>1</v>
      </c>
      <c r="AL187">
        <v>8.3000000000000007</v>
      </c>
      <c r="AM187">
        <v>1</v>
      </c>
      <c r="AN187">
        <v>33</v>
      </c>
      <c r="AQ187">
        <v>1</v>
      </c>
      <c r="AR187">
        <v>0</v>
      </c>
      <c r="AS187">
        <v>1</v>
      </c>
      <c r="AT187" t="s">
        <v>1268</v>
      </c>
      <c r="AU187">
        <v>600</v>
      </c>
      <c r="AW187">
        <v>2</v>
      </c>
      <c r="AX187">
        <v>15</v>
      </c>
      <c r="AY187">
        <v>60</v>
      </c>
      <c r="AZ187">
        <v>200</v>
      </c>
      <c r="BG187" t="s">
        <v>1269</v>
      </c>
      <c r="BH187" t="s">
        <v>1270</v>
      </c>
      <c r="BK187">
        <v>1</v>
      </c>
      <c r="BM187" t="s">
        <v>1268</v>
      </c>
      <c r="BO187">
        <v>600</v>
      </c>
      <c r="BT187">
        <v>2</v>
      </c>
      <c r="BU187">
        <v>53</v>
      </c>
      <c r="BV187">
        <v>38.190061</v>
      </c>
      <c r="BW187">
        <v>140.078442</v>
      </c>
      <c r="BY187">
        <v>6</v>
      </c>
      <c r="BZ187">
        <v>402</v>
      </c>
      <c r="CA187" t="s">
        <v>410</v>
      </c>
      <c r="CB187">
        <v>0</v>
      </c>
      <c r="CC187">
        <v>2</v>
      </c>
      <c r="CD187">
        <v>0</v>
      </c>
    </row>
    <row r="188" spans="1:82">
      <c r="A188" s="1" t="str">
        <f t="shared" si="2"/>
        <v>白鷹5-1</v>
      </c>
      <c r="B188">
        <v>2025</v>
      </c>
      <c r="C188">
        <v>6</v>
      </c>
      <c r="D188">
        <v>402</v>
      </c>
      <c r="E188" t="s">
        <v>410</v>
      </c>
      <c r="F188">
        <v>5</v>
      </c>
      <c r="G188">
        <v>1</v>
      </c>
      <c r="H188">
        <v>6</v>
      </c>
      <c r="I188">
        <v>402</v>
      </c>
      <c r="J188" t="s">
        <v>410</v>
      </c>
      <c r="K188">
        <v>5</v>
      </c>
      <c r="L188">
        <v>1</v>
      </c>
      <c r="M188">
        <v>1</v>
      </c>
      <c r="N188">
        <v>5885</v>
      </c>
      <c r="O188">
        <v>6705</v>
      </c>
      <c r="P188">
        <v>0</v>
      </c>
      <c r="Q188">
        <v>0</v>
      </c>
      <c r="R188">
        <v>0</v>
      </c>
      <c r="S188">
        <v>76</v>
      </c>
      <c r="T188">
        <v>2</v>
      </c>
      <c r="U188">
        <v>0</v>
      </c>
      <c r="W188" t="s">
        <v>1271</v>
      </c>
      <c r="Z188">
        <v>290</v>
      </c>
      <c r="AB188">
        <v>3</v>
      </c>
      <c r="AC188">
        <v>1</v>
      </c>
      <c r="AD188">
        <v>4.5</v>
      </c>
      <c r="AE188" t="s">
        <v>631</v>
      </c>
      <c r="AF188">
        <v>3</v>
      </c>
      <c r="AG188">
        <v>3</v>
      </c>
      <c r="AI188" t="s">
        <v>1272</v>
      </c>
      <c r="AJ188">
        <v>3</v>
      </c>
      <c r="AL188">
        <v>20</v>
      </c>
      <c r="AM188">
        <v>1</v>
      </c>
      <c r="AN188">
        <v>10</v>
      </c>
      <c r="AQ188">
        <v>1</v>
      </c>
      <c r="AR188">
        <v>0</v>
      </c>
      <c r="AS188">
        <v>1</v>
      </c>
      <c r="AT188" t="s">
        <v>1264</v>
      </c>
      <c r="AU188">
        <v>650</v>
      </c>
      <c r="AW188">
        <v>2</v>
      </c>
      <c r="AX188">
        <v>4</v>
      </c>
      <c r="AY188">
        <v>80</v>
      </c>
      <c r="AZ188">
        <v>200</v>
      </c>
      <c r="BG188" t="s">
        <v>1273</v>
      </c>
      <c r="BH188" t="s">
        <v>1273</v>
      </c>
      <c r="BI188" t="s">
        <v>1274</v>
      </c>
      <c r="BK188">
        <v>0</v>
      </c>
      <c r="BM188" t="s">
        <v>1264</v>
      </c>
      <c r="BO188">
        <v>650</v>
      </c>
      <c r="BT188">
        <v>2</v>
      </c>
      <c r="BU188">
        <v>52</v>
      </c>
      <c r="BV188">
        <v>38.184832999999998</v>
      </c>
      <c r="BW188">
        <v>140.10183599999999</v>
      </c>
      <c r="BY188">
        <v>6</v>
      </c>
      <c r="BZ188">
        <v>402</v>
      </c>
      <c r="CA188" t="s">
        <v>410</v>
      </c>
      <c r="CB188">
        <v>5</v>
      </c>
      <c r="CC188">
        <v>1</v>
      </c>
      <c r="CD188">
        <v>0</v>
      </c>
    </row>
    <row r="189" spans="1:82">
      <c r="A189" s="1" t="str">
        <f t="shared" si="2"/>
        <v>三川-1</v>
      </c>
      <c r="B189">
        <v>2025</v>
      </c>
      <c r="C189">
        <v>6</v>
      </c>
      <c r="D189">
        <v>426</v>
      </c>
      <c r="E189" t="s">
        <v>414</v>
      </c>
      <c r="F189">
        <v>0</v>
      </c>
      <c r="G189">
        <v>1</v>
      </c>
      <c r="H189">
        <v>6</v>
      </c>
      <c r="I189">
        <v>426</v>
      </c>
      <c r="J189" t="s">
        <v>414</v>
      </c>
      <c r="K189">
        <v>0</v>
      </c>
      <c r="L189">
        <v>1</v>
      </c>
      <c r="M189">
        <v>1</v>
      </c>
      <c r="N189">
        <v>8982</v>
      </c>
      <c r="O189">
        <v>6933</v>
      </c>
      <c r="P189">
        <v>0</v>
      </c>
      <c r="Q189">
        <v>0</v>
      </c>
      <c r="R189">
        <v>0</v>
      </c>
      <c r="S189">
        <v>63</v>
      </c>
      <c r="T189">
        <v>2</v>
      </c>
      <c r="U189">
        <v>0</v>
      </c>
      <c r="W189" t="s">
        <v>1275</v>
      </c>
      <c r="Z189">
        <v>339</v>
      </c>
      <c r="AB189">
        <v>3</v>
      </c>
      <c r="AC189">
        <v>1</v>
      </c>
      <c r="AD189">
        <v>1.2</v>
      </c>
      <c r="AE189" t="s">
        <v>500</v>
      </c>
      <c r="AF189">
        <v>4</v>
      </c>
      <c r="AG189">
        <v>2</v>
      </c>
      <c r="AI189" t="s">
        <v>571</v>
      </c>
      <c r="AJ189">
        <v>3</v>
      </c>
      <c r="AL189">
        <v>6</v>
      </c>
      <c r="AM189">
        <v>1</v>
      </c>
      <c r="AN189">
        <v>33</v>
      </c>
      <c r="AQ189">
        <v>1</v>
      </c>
      <c r="AR189">
        <v>1</v>
      </c>
      <c r="AS189">
        <v>1</v>
      </c>
      <c r="AT189" t="s">
        <v>779</v>
      </c>
      <c r="AU189">
        <v>6400</v>
      </c>
      <c r="AW189">
        <v>2</v>
      </c>
      <c r="AX189">
        <v>0</v>
      </c>
      <c r="AY189">
        <v>70</v>
      </c>
      <c r="AZ189">
        <v>200</v>
      </c>
      <c r="BG189" t="s">
        <v>1276</v>
      </c>
      <c r="BH189" t="s">
        <v>1276</v>
      </c>
      <c r="BK189">
        <v>1</v>
      </c>
      <c r="BL189" t="s">
        <v>752</v>
      </c>
      <c r="BM189" t="s">
        <v>779</v>
      </c>
      <c r="BN189">
        <v>7</v>
      </c>
      <c r="BO189">
        <v>6400</v>
      </c>
      <c r="BT189">
        <v>1</v>
      </c>
      <c r="BU189">
        <v>18</v>
      </c>
      <c r="BV189">
        <v>38.799011</v>
      </c>
      <c r="BW189">
        <v>139.851641</v>
      </c>
      <c r="BY189">
        <v>6</v>
      </c>
      <c r="BZ189">
        <v>426</v>
      </c>
      <c r="CA189" t="s">
        <v>414</v>
      </c>
      <c r="CB189">
        <v>0</v>
      </c>
      <c r="CC189">
        <v>1</v>
      </c>
      <c r="CD189">
        <v>0</v>
      </c>
    </row>
    <row r="190" spans="1:82">
      <c r="A190" s="1" t="str">
        <f t="shared" si="2"/>
        <v>三川-2</v>
      </c>
      <c r="B190">
        <v>2025</v>
      </c>
      <c r="C190">
        <v>6</v>
      </c>
      <c r="D190">
        <v>426</v>
      </c>
      <c r="E190" t="s">
        <v>414</v>
      </c>
      <c r="F190">
        <v>0</v>
      </c>
      <c r="G190">
        <v>2</v>
      </c>
      <c r="H190">
        <v>6</v>
      </c>
      <c r="I190">
        <v>426</v>
      </c>
      <c r="J190" t="s">
        <v>414</v>
      </c>
      <c r="K190">
        <v>0</v>
      </c>
      <c r="L190">
        <v>2</v>
      </c>
      <c r="M190">
        <v>1</v>
      </c>
      <c r="N190">
        <v>8982</v>
      </c>
      <c r="O190">
        <v>6933</v>
      </c>
      <c r="P190">
        <v>0</v>
      </c>
      <c r="Q190">
        <v>0</v>
      </c>
      <c r="R190">
        <v>0</v>
      </c>
      <c r="S190">
        <v>65</v>
      </c>
      <c r="T190">
        <v>0</v>
      </c>
      <c r="U190">
        <v>0</v>
      </c>
      <c r="W190" t="s">
        <v>1277</v>
      </c>
      <c r="Z190">
        <v>826</v>
      </c>
      <c r="AB190">
        <v>3</v>
      </c>
      <c r="AC190">
        <v>1</v>
      </c>
      <c r="AD190">
        <v>1.2</v>
      </c>
      <c r="AE190" t="s">
        <v>500</v>
      </c>
      <c r="AF190">
        <v>4</v>
      </c>
      <c r="AG190">
        <v>2</v>
      </c>
      <c r="AI190" t="s">
        <v>586</v>
      </c>
      <c r="AJ190">
        <v>3</v>
      </c>
      <c r="AL190">
        <v>10</v>
      </c>
      <c r="AM190">
        <v>1</v>
      </c>
      <c r="AN190">
        <v>33</v>
      </c>
      <c r="AQ190">
        <v>1</v>
      </c>
      <c r="AR190">
        <v>1</v>
      </c>
      <c r="AS190">
        <v>1</v>
      </c>
      <c r="AT190" t="s">
        <v>779</v>
      </c>
      <c r="AU190">
        <v>6600</v>
      </c>
      <c r="AW190">
        <v>2</v>
      </c>
      <c r="AX190">
        <v>0</v>
      </c>
      <c r="AY190">
        <v>70</v>
      </c>
      <c r="AZ190">
        <v>200</v>
      </c>
      <c r="BG190" t="s">
        <v>1278</v>
      </c>
      <c r="BH190" t="s">
        <v>1278</v>
      </c>
      <c r="BK190">
        <v>1</v>
      </c>
      <c r="BL190" t="s">
        <v>752</v>
      </c>
      <c r="BM190" t="s">
        <v>779</v>
      </c>
      <c r="BN190">
        <v>7</v>
      </c>
      <c r="BO190">
        <v>6600</v>
      </c>
      <c r="BT190">
        <v>1</v>
      </c>
      <c r="BU190">
        <v>5</v>
      </c>
      <c r="BV190">
        <v>38.7896</v>
      </c>
      <c r="BW190">
        <v>139.840205</v>
      </c>
      <c r="BY190">
        <v>6</v>
      </c>
      <c r="BZ190">
        <v>426</v>
      </c>
      <c r="CA190" t="s">
        <v>414</v>
      </c>
      <c r="CB190">
        <v>0</v>
      </c>
      <c r="CC190">
        <v>2</v>
      </c>
      <c r="CD190">
        <v>0</v>
      </c>
    </row>
    <row r="191" spans="1:82">
      <c r="A191" s="1" t="str">
        <f t="shared" si="2"/>
        <v>三川5-1</v>
      </c>
      <c r="B191">
        <v>2025</v>
      </c>
      <c r="C191">
        <v>6</v>
      </c>
      <c r="D191">
        <v>426</v>
      </c>
      <c r="E191" t="s">
        <v>414</v>
      </c>
      <c r="F191">
        <v>5</v>
      </c>
      <c r="G191">
        <v>1</v>
      </c>
      <c r="H191">
        <v>6</v>
      </c>
      <c r="I191">
        <v>426</v>
      </c>
      <c r="J191" t="s">
        <v>414</v>
      </c>
      <c r="K191">
        <v>5</v>
      </c>
      <c r="L191">
        <v>1</v>
      </c>
      <c r="M191">
        <v>1</v>
      </c>
      <c r="N191">
        <v>8982</v>
      </c>
      <c r="O191">
        <v>6933</v>
      </c>
      <c r="P191">
        <v>0</v>
      </c>
      <c r="Q191">
        <v>0</v>
      </c>
      <c r="R191">
        <v>0</v>
      </c>
      <c r="S191">
        <v>76</v>
      </c>
      <c r="T191">
        <v>2</v>
      </c>
      <c r="U191">
        <v>0</v>
      </c>
      <c r="W191" t="s">
        <v>1279</v>
      </c>
      <c r="Z191">
        <v>350</v>
      </c>
      <c r="AB191">
        <v>3</v>
      </c>
      <c r="AC191">
        <v>1</v>
      </c>
      <c r="AD191">
        <v>2.5</v>
      </c>
      <c r="AE191" t="s">
        <v>631</v>
      </c>
      <c r="AF191">
        <v>4</v>
      </c>
      <c r="AG191">
        <v>2</v>
      </c>
      <c r="AI191" t="s">
        <v>1280</v>
      </c>
      <c r="AJ191">
        <v>4</v>
      </c>
      <c r="AL191">
        <v>16</v>
      </c>
      <c r="AM191">
        <v>1</v>
      </c>
      <c r="AN191">
        <v>33</v>
      </c>
      <c r="AQ191">
        <v>1</v>
      </c>
      <c r="AR191">
        <v>1</v>
      </c>
      <c r="AS191">
        <v>1</v>
      </c>
      <c r="AT191" t="s">
        <v>779</v>
      </c>
      <c r="AU191">
        <v>6300</v>
      </c>
      <c r="AW191">
        <v>2</v>
      </c>
      <c r="AX191">
        <v>0</v>
      </c>
      <c r="AY191">
        <v>70</v>
      </c>
      <c r="AZ191">
        <v>200</v>
      </c>
      <c r="BG191" t="s">
        <v>1281</v>
      </c>
      <c r="BH191" t="s">
        <v>1281</v>
      </c>
      <c r="BI191" t="s">
        <v>1282</v>
      </c>
      <c r="BK191">
        <v>0</v>
      </c>
      <c r="BL191" t="s">
        <v>752</v>
      </c>
      <c r="BM191" t="s">
        <v>779</v>
      </c>
      <c r="BN191">
        <v>7</v>
      </c>
      <c r="BO191">
        <v>6300</v>
      </c>
      <c r="BT191">
        <v>2</v>
      </c>
      <c r="BU191">
        <v>46</v>
      </c>
      <c r="BV191">
        <v>38.794677</v>
      </c>
      <c r="BW191">
        <v>139.84755699999999</v>
      </c>
      <c r="BY191">
        <v>6</v>
      </c>
      <c r="BZ191">
        <v>426</v>
      </c>
      <c r="CA191" t="s">
        <v>414</v>
      </c>
      <c r="CB191">
        <v>5</v>
      </c>
      <c r="CC191">
        <v>1</v>
      </c>
      <c r="CD191">
        <v>0</v>
      </c>
    </row>
    <row r="192" spans="1:82">
      <c r="A192" s="1" t="str">
        <f t="shared" si="2"/>
        <v>山形庄内-1</v>
      </c>
      <c r="B192">
        <v>2025</v>
      </c>
      <c r="C192">
        <v>6</v>
      </c>
      <c r="D192">
        <v>428</v>
      </c>
      <c r="E192" t="s">
        <v>421</v>
      </c>
      <c r="F192">
        <v>0</v>
      </c>
      <c r="G192">
        <v>1</v>
      </c>
      <c r="H192">
        <v>6</v>
      </c>
      <c r="I192">
        <v>428</v>
      </c>
      <c r="J192" t="s">
        <v>421</v>
      </c>
      <c r="K192">
        <v>0</v>
      </c>
      <c r="L192">
        <v>1</v>
      </c>
      <c r="M192">
        <v>1</v>
      </c>
      <c r="N192">
        <v>9448</v>
      </c>
      <c r="O192">
        <v>9505</v>
      </c>
      <c r="P192">
        <v>0</v>
      </c>
      <c r="Q192">
        <v>0</v>
      </c>
      <c r="R192">
        <v>0</v>
      </c>
      <c r="S192">
        <v>63</v>
      </c>
      <c r="T192">
        <v>1</v>
      </c>
      <c r="U192">
        <v>0</v>
      </c>
      <c r="W192" t="s">
        <v>1283</v>
      </c>
      <c r="Z192">
        <v>497</v>
      </c>
      <c r="AB192">
        <v>1</v>
      </c>
      <c r="AC192">
        <v>1</v>
      </c>
      <c r="AD192">
        <v>1</v>
      </c>
      <c r="AE192" t="s">
        <v>500</v>
      </c>
      <c r="AF192">
        <v>4</v>
      </c>
      <c r="AG192">
        <v>2</v>
      </c>
      <c r="AI192" t="s">
        <v>1284</v>
      </c>
      <c r="AJ192">
        <v>1</v>
      </c>
      <c r="AL192">
        <v>7</v>
      </c>
      <c r="AM192">
        <v>1</v>
      </c>
      <c r="AN192">
        <v>33</v>
      </c>
      <c r="AQ192">
        <v>1</v>
      </c>
      <c r="AR192">
        <v>1</v>
      </c>
      <c r="AS192">
        <v>1</v>
      </c>
      <c r="AT192" t="s">
        <v>1285</v>
      </c>
      <c r="AU192">
        <v>600</v>
      </c>
      <c r="AW192">
        <v>2</v>
      </c>
      <c r="AX192">
        <v>16</v>
      </c>
      <c r="AY192">
        <v>60</v>
      </c>
      <c r="AZ192">
        <v>200</v>
      </c>
      <c r="BG192" t="s">
        <v>1286</v>
      </c>
      <c r="BH192" t="s">
        <v>854</v>
      </c>
      <c r="BK192">
        <v>1</v>
      </c>
      <c r="BL192" t="s">
        <v>752</v>
      </c>
      <c r="BM192" t="s">
        <v>1285</v>
      </c>
      <c r="BN192">
        <v>3</v>
      </c>
      <c r="BO192">
        <v>600</v>
      </c>
      <c r="BV192">
        <v>38.84487</v>
      </c>
      <c r="BW192">
        <v>139.90546000000001</v>
      </c>
      <c r="BY192">
        <v>6</v>
      </c>
      <c r="BZ192">
        <v>428</v>
      </c>
      <c r="CA192" t="s">
        <v>421</v>
      </c>
      <c r="CB192">
        <v>0</v>
      </c>
      <c r="CC192">
        <v>1</v>
      </c>
      <c r="CD192">
        <v>0</v>
      </c>
    </row>
    <row r="193" spans="1:82">
      <c r="A193" s="1" t="str">
        <f t="shared" si="2"/>
        <v>山形庄内-2</v>
      </c>
      <c r="B193">
        <v>2025</v>
      </c>
      <c r="C193">
        <v>6</v>
      </c>
      <c r="D193">
        <v>428</v>
      </c>
      <c r="E193" t="s">
        <v>421</v>
      </c>
      <c r="F193">
        <v>0</v>
      </c>
      <c r="G193">
        <v>2</v>
      </c>
      <c r="H193">
        <v>6</v>
      </c>
      <c r="I193">
        <v>428</v>
      </c>
      <c r="J193" t="s">
        <v>421</v>
      </c>
      <c r="K193">
        <v>0</v>
      </c>
      <c r="L193">
        <v>2</v>
      </c>
      <c r="M193">
        <v>1</v>
      </c>
      <c r="N193">
        <v>9448</v>
      </c>
      <c r="O193">
        <v>9505</v>
      </c>
      <c r="P193">
        <v>0</v>
      </c>
      <c r="Q193">
        <v>0</v>
      </c>
      <c r="R193">
        <v>0</v>
      </c>
      <c r="S193">
        <v>65</v>
      </c>
      <c r="T193">
        <v>2</v>
      </c>
      <c r="U193">
        <v>0</v>
      </c>
      <c r="W193" t="s">
        <v>1287</v>
      </c>
      <c r="Z193">
        <v>531</v>
      </c>
      <c r="AB193">
        <v>3</v>
      </c>
      <c r="AC193">
        <v>1</v>
      </c>
      <c r="AD193">
        <v>2</v>
      </c>
      <c r="AE193" t="s">
        <v>500</v>
      </c>
      <c r="AF193">
        <v>4</v>
      </c>
      <c r="AG193">
        <v>2</v>
      </c>
      <c r="AI193" t="s">
        <v>1288</v>
      </c>
      <c r="AJ193">
        <v>7</v>
      </c>
      <c r="AL193">
        <v>6</v>
      </c>
      <c r="AM193">
        <v>1</v>
      </c>
      <c r="AN193">
        <v>33</v>
      </c>
      <c r="AQ193">
        <v>1</v>
      </c>
      <c r="AR193">
        <v>1</v>
      </c>
      <c r="AS193">
        <v>1</v>
      </c>
      <c r="AT193" t="s">
        <v>1285</v>
      </c>
      <c r="AU193">
        <v>1400</v>
      </c>
      <c r="AW193">
        <v>2</v>
      </c>
      <c r="AX193">
        <v>15</v>
      </c>
      <c r="AY193">
        <v>60</v>
      </c>
      <c r="AZ193">
        <v>200</v>
      </c>
      <c r="BG193" t="s">
        <v>1289</v>
      </c>
      <c r="BH193" t="s">
        <v>2113</v>
      </c>
      <c r="BK193">
        <v>1</v>
      </c>
      <c r="BL193" t="s">
        <v>752</v>
      </c>
      <c r="BM193" t="s">
        <v>1285</v>
      </c>
      <c r="BN193">
        <v>7</v>
      </c>
      <c r="BO193">
        <v>1400</v>
      </c>
      <c r="BT193">
        <v>2</v>
      </c>
      <c r="BU193">
        <v>49</v>
      </c>
      <c r="BV193">
        <v>38.849811000000003</v>
      </c>
      <c r="BW193">
        <v>139.89860300000001</v>
      </c>
      <c r="BY193">
        <v>6</v>
      </c>
      <c r="BZ193">
        <v>428</v>
      </c>
      <c r="CA193" t="s">
        <v>421</v>
      </c>
      <c r="CB193">
        <v>0</v>
      </c>
      <c r="CC193">
        <v>2</v>
      </c>
      <c r="CD193">
        <v>0</v>
      </c>
    </row>
    <row r="194" spans="1:82">
      <c r="A194" s="1" t="str">
        <f t="shared" si="2"/>
        <v>山形庄内5-1</v>
      </c>
      <c r="B194">
        <v>2025</v>
      </c>
      <c r="C194">
        <v>6</v>
      </c>
      <c r="D194">
        <v>428</v>
      </c>
      <c r="E194" t="s">
        <v>421</v>
      </c>
      <c r="F194">
        <v>5</v>
      </c>
      <c r="G194">
        <v>1</v>
      </c>
      <c r="H194">
        <v>6</v>
      </c>
      <c r="I194">
        <v>428</v>
      </c>
      <c r="J194" t="s">
        <v>421</v>
      </c>
      <c r="K194">
        <v>5</v>
      </c>
      <c r="L194">
        <v>1</v>
      </c>
      <c r="M194">
        <v>1</v>
      </c>
      <c r="N194">
        <v>9448</v>
      </c>
      <c r="O194">
        <v>9505</v>
      </c>
      <c r="P194">
        <v>0</v>
      </c>
      <c r="Q194">
        <v>0</v>
      </c>
      <c r="R194">
        <v>0</v>
      </c>
      <c r="S194">
        <v>76</v>
      </c>
      <c r="T194">
        <v>2</v>
      </c>
      <c r="U194">
        <v>0</v>
      </c>
      <c r="W194" t="s">
        <v>1290</v>
      </c>
      <c r="Z194">
        <v>356</v>
      </c>
      <c r="AB194">
        <v>3</v>
      </c>
      <c r="AC194">
        <v>1</v>
      </c>
      <c r="AD194">
        <v>2.5</v>
      </c>
      <c r="AE194" t="s">
        <v>1291</v>
      </c>
      <c r="AI194" t="s">
        <v>1292</v>
      </c>
      <c r="AJ194">
        <v>7</v>
      </c>
      <c r="AL194">
        <v>16</v>
      </c>
      <c r="AM194">
        <v>1</v>
      </c>
      <c r="AN194">
        <v>24</v>
      </c>
      <c r="AQ194">
        <v>1</v>
      </c>
      <c r="AR194">
        <v>1</v>
      </c>
      <c r="AS194">
        <v>1</v>
      </c>
      <c r="AT194" t="s">
        <v>1285</v>
      </c>
      <c r="AU194">
        <v>800</v>
      </c>
      <c r="AW194">
        <v>2</v>
      </c>
      <c r="AX194">
        <v>4</v>
      </c>
      <c r="AY194">
        <v>80</v>
      </c>
      <c r="AZ194">
        <v>300</v>
      </c>
      <c r="BG194" t="s">
        <v>1293</v>
      </c>
      <c r="BK194">
        <v>0</v>
      </c>
      <c r="BL194" t="s">
        <v>752</v>
      </c>
      <c r="BM194" t="s">
        <v>1285</v>
      </c>
      <c r="BN194">
        <v>7</v>
      </c>
      <c r="BO194">
        <v>800</v>
      </c>
      <c r="BV194">
        <v>38.847648999999997</v>
      </c>
      <c r="BW194">
        <v>139.90627000000001</v>
      </c>
      <c r="BY194">
        <v>6</v>
      </c>
      <c r="BZ194">
        <v>428</v>
      </c>
      <c r="CA194" t="s">
        <v>421</v>
      </c>
      <c r="CB194">
        <v>5</v>
      </c>
      <c r="CC194">
        <v>1</v>
      </c>
      <c r="CD194">
        <v>0</v>
      </c>
    </row>
    <row r="195" spans="1:82">
      <c r="A195" s="1" t="str">
        <f t="shared" ref="A195:A201" si="3">E195&amp;IF(F195=0,"",F195)&amp;"-"&amp;G195</f>
        <v>遊佐-1</v>
      </c>
      <c r="B195">
        <v>2025</v>
      </c>
      <c r="C195">
        <v>6</v>
      </c>
      <c r="D195">
        <v>461</v>
      </c>
      <c r="E195" t="s">
        <v>425</v>
      </c>
      <c r="F195">
        <v>0</v>
      </c>
      <c r="G195">
        <v>1</v>
      </c>
      <c r="H195">
        <v>6</v>
      </c>
      <c r="I195">
        <v>461</v>
      </c>
      <c r="J195" t="s">
        <v>425</v>
      </c>
      <c r="K195">
        <v>0</v>
      </c>
      <c r="L195">
        <v>1</v>
      </c>
      <c r="M195">
        <v>1</v>
      </c>
      <c r="N195">
        <v>7936</v>
      </c>
      <c r="O195">
        <v>9421</v>
      </c>
      <c r="P195">
        <v>0</v>
      </c>
      <c r="Q195">
        <v>0</v>
      </c>
      <c r="R195">
        <v>0</v>
      </c>
      <c r="S195">
        <v>63</v>
      </c>
      <c r="T195">
        <v>1</v>
      </c>
      <c r="U195">
        <v>0</v>
      </c>
      <c r="W195" t="s">
        <v>1294</v>
      </c>
      <c r="Z195">
        <v>448</v>
      </c>
      <c r="AB195">
        <v>1</v>
      </c>
      <c r="AC195">
        <v>1</v>
      </c>
      <c r="AD195">
        <v>1</v>
      </c>
      <c r="AE195" t="s">
        <v>500</v>
      </c>
      <c r="AF195">
        <v>4</v>
      </c>
      <c r="AG195">
        <v>2</v>
      </c>
      <c r="AI195" t="s">
        <v>1295</v>
      </c>
      <c r="AJ195">
        <v>6</v>
      </c>
      <c r="AL195">
        <v>6</v>
      </c>
      <c r="AM195">
        <v>1</v>
      </c>
      <c r="AN195">
        <v>33</v>
      </c>
      <c r="AO195">
        <v>7</v>
      </c>
      <c r="AP195">
        <v>1</v>
      </c>
      <c r="AQ195">
        <v>1</v>
      </c>
      <c r="AR195">
        <v>0</v>
      </c>
      <c r="AS195">
        <v>1</v>
      </c>
      <c r="AT195" t="s">
        <v>425</v>
      </c>
      <c r="AU195">
        <v>600</v>
      </c>
      <c r="AW195">
        <v>2</v>
      </c>
      <c r="AX195">
        <v>15</v>
      </c>
      <c r="AY195">
        <v>60</v>
      </c>
      <c r="AZ195">
        <v>200</v>
      </c>
      <c r="BG195" t="s">
        <v>1296</v>
      </c>
      <c r="BH195" t="s">
        <v>854</v>
      </c>
      <c r="BK195">
        <v>1</v>
      </c>
      <c r="BL195" t="s">
        <v>752</v>
      </c>
      <c r="BM195" t="s">
        <v>425</v>
      </c>
      <c r="BN195">
        <v>8</v>
      </c>
      <c r="BO195">
        <v>600</v>
      </c>
      <c r="BT195">
        <v>1</v>
      </c>
      <c r="BU195">
        <v>1</v>
      </c>
      <c r="BV195">
        <v>39.018576000000003</v>
      </c>
      <c r="BW195">
        <v>139.910383</v>
      </c>
      <c r="BY195">
        <v>6</v>
      </c>
      <c r="BZ195">
        <v>461</v>
      </c>
      <c r="CA195" t="s">
        <v>425</v>
      </c>
      <c r="CB195">
        <v>0</v>
      </c>
      <c r="CC195">
        <v>1</v>
      </c>
      <c r="CD195">
        <v>0</v>
      </c>
    </row>
    <row r="196" spans="1:82">
      <c r="A196" s="1" t="str">
        <f t="shared" si="3"/>
        <v>遊佐-2</v>
      </c>
      <c r="B196">
        <v>2025</v>
      </c>
      <c r="C196">
        <v>6</v>
      </c>
      <c r="D196">
        <v>461</v>
      </c>
      <c r="E196" t="s">
        <v>425</v>
      </c>
      <c r="F196">
        <v>0</v>
      </c>
      <c r="G196">
        <v>2</v>
      </c>
      <c r="H196">
        <v>6</v>
      </c>
      <c r="I196">
        <v>461</v>
      </c>
      <c r="J196" t="s">
        <v>425</v>
      </c>
      <c r="K196">
        <v>0</v>
      </c>
      <c r="L196">
        <v>2</v>
      </c>
      <c r="M196">
        <v>1</v>
      </c>
      <c r="N196">
        <v>7936</v>
      </c>
      <c r="O196">
        <v>9421</v>
      </c>
      <c r="P196">
        <v>0</v>
      </c>
      <c r="Q196">
        <v>0</v>
      </c>
      <c r="R196">
        <v>0</v>
      </c>
      <c r="S196">
        <v>63</v>
      </c>
      <c r="T196">
        <v>2</v>
      </c>
      <c r="U196">
        <v>0</v>
      </c>
      <c r="W196" t="s">
        <v>1297</v>
      </c>
      <c r="Z196">
        <v>341</v>
      </c>
      <c r="AB196">
        <v>3</v>
      </c>
      <c r="AC196">
        <v>1</v>
      </c>
      <c r="AD196">
        <v>1.5</v>
      </c>
      <c r="AE196" t="s">
        <v>500</v>
      </c>
      <c r="AF196">
        <v>4</v>
      </c>
      <c r="AG196">
        <v>2</v>
      </c>
      <c r="AI196" t="s">
        <v>571</v>
      </c>
      <c r="AJ196">
        <v>1</v>
      </c>
      <c r="AL196">
        <v>6</v>
      </c>
      <c r="AM196">
        <v>1</v>
      </c>
      <c r="AN196">
        <v>33</v>
      </c>
      <c r="AQ196">
        <v>1</v>
      </c>
      <c r="AR196">
        <v>0</v>
      </c>
      <c r="AS196">
        <v>1</v>
      </c>
      <c r="AT196" t="s">
        <v>1298</v>
      </c>
      <c r="AU196">
        <v>1400</v>
      </c>
      <c r="AW196">
        <v>2</v>
      </c>
      <c r="AX196">
        <v>0</v>
      </c>
      <c r="AY196">
        <v>70</v>
      </c>
      <c r="AZ196">
        <v>200</v>
      </c>
      <c r="BG196" t="s">
        <v>1299</v>
      </c>
      <c r="BH196" t="s">
        <v>1299</v>
      </c>
      <c r="BK196">
        <v>1</v>
      </c>
      <c r="BL196" t="s">
        <v>752</v>
      </c>
      <c r="BM196" t="s">
        <v>1298</v>
      </c>
      <c r="BN196">
        <v>2</v>
      </c>
      <c r="BO196">
        <v>1400</v>
      </c>
      <c r="BT196">
        <v>2</v>
      </c>
      <c r="BU196">
        <v>59</v>
      </c>
      <c r="BV196">
        <v>39.061754999999998</v>
      </c>
      <c r="BW196">
        <v>139.876057</v>
      </c>
      <c r="BY196">
        <v>6</v>
      </c>
      <c r="BZ196">
        <v>461</v>
      </c>
      <c r="CA196" t="s">
        <v>425</v>
      </c>
      <c r="CB196">
        <v>0</v>
      </c>
      <c r="CC196">
        <v>2</v>
      </c>
      <c r="CD196">
        <v>0</v>
      </c>
    </row>
    <row r="197" spans="1:82">
      <c r="A197" s="1" t="str">
        <f t="shared" si="3"/>
        <v>-</v>
      </c>
    </row>
    <row r="198" spans="1:82">
      <c r="A198" s="1" t="str">
        <f t="shared" si="3"/>
        <v>-</v>
      </c>
    </row>
    <row r="199" spans="1:82">
      <c r="A199" s="1" t="str">
        <f t="shared" si="3"/>
        <v>-</v>
      </c>
    </row>
    <row r="200" spans="1:82">
      <c r="A200" s="1" t="str">
        <f t="shared" si="3"/>
        <v>-</v>
      </c>
    </row>
    <row r="201" spans="1:82">
      <c r="A201" s="1" t="str">
        <f t="shared" si="3"/>
        <v>-</v>
      </c>
    </row>
  </sheetData>
  <sheetProtection algorithmName="SHA-512" hashValue="tFJofFwE/AgZjzcCDvxnbuKR3Wa2dcFO3oEu/FT1XI2DlFGHz5JyW9u4kthfT5co2t+utq2/CzRYNd9D2ousoQ==" saltValue="+ex+f8SqQm+g+rEoc61TNA==" spinCount="100000" sheet="1" objects="1" scenarios="1"/>
  <autoFilter ref="A1:CD1" xr:uid="{5743700D-EF25-46CC-BE7A-056FABF1ADE0}"/>
  <phoneticPr fontId="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AF14-1E59-49C1-B7F7-EE7F4E4964DC}">
  <sheetPr codeName="Sheet14">
    <tabColor theme="5" tint="0.59999389629810485"/>
  </sheetPr>
  <dimension ref="A1:AO199"/>
  <sheetViews>
    <sheetView workbookViewId="0">
      <pane xSplit="3" ySplit="1" topLeftCell="K2" activePane="bottomRight" state="frozen"/>
      <selection pane="topRight" activeCell="D1" sqref="D1"/>
      <selection pane="bottomLeft" activeCell="A2" sqref="A2"/>
      <selection pane="bottomRight" activeCell="R18" sqref="R18"/>
    </sheetView>
  </sheetViews>
  <sheetFormatPr defaultRowHeight="18.75"/>
  <sheetData>
    <row r="1" spans="1:41">
      <c r="A1" s="1" t="s">
        <v>428</v>
      </c>
      <c r="B1" t="s">
        <v>239</v>
      </c>
      <c r="C1" t="s">
        <v>240</v>
      </c>
      <c r="D1" t="s">
        <v>241</v>
      </c>
      <c r="E1" t="s">
        <v>242</v>
      </c>
      <c r="F1" t="s">
        <v>243</v>
      </c>
      <c r="G1" t="s">
        <v>244</v>
      </c>
      <c r="H1" t="s">
        <v>245</v>
      </c>
      <c r="I1" t="s">
        <v>246</v>
      </c>
      <c r="J1" t="s">
        <v>247</v>
      </c>
      <c r="K1" t="s">
        <v>248</v>
      </c>
      <c r="L1" t="s">
        <v>249</v>
      </c>
      <c r="M1" t="s">
        <v>250</v>
      </c>
      <c r="N1" t="s">
        <v>251</v>
      </c>
      <c r="O1" t="s">
        <v>252</v>
      </c>
      <c r="P1" t="s">
        <v>253</v>
      </c>
      <c r="Q1" t="s">
        <v>254</v>
      </c>
      <c r="R1" t="s">
        <v>255</v>
      </c>
      <c r="S1" t="s">
        <v>256</v>
      </c>
      <c r="T1" t="s">
        <v>257</v>
      </c>
      <c r="U1" t="s">
        <v>258</v>
      </c>
      <c r="V1" t="s">
        <v>259</v>
      </c>
      <c r="W1" t="s">
        <v>260</v>
      </c>
      <c r="X1" t="s">
        <v>261</v>
      </c>
      <c r="Y1" t="s">
        <v>262</v>
      </c>
      <c r="Z1" t="s">
        <v>263</v>
      </c>
      <c r="AA1" t="s">
        <v>264</v>
      </c>
      <c r="AB1" t="s">
        <v>265</v>
      </c>
      <c r="AC1" t="s">
        <v>266</v>
      </c>
      <c r="AD1" t="s">
        <v>267</v>
      </c>
      <c r="AE1" t="s">
        <v>268</v>
      </c>
      <c r="AF1" t="s">
        <v>269</v>
      </c>
      <c r="AG1" t="s">
        <v>270</v>
      </c>
      <c r="AH1" t="s">
        <v>271</v>
      </c>
      <c r="AI1" t="s">
        <v>272</v>
      </c>
      <c r="AJ1" t="s">
        <v>273</v>
      </c>
      <c r="AK1" t="s">
        <v>274</v>
      </c>
      <c r="AL1" t="s">
        <v>275</v>
      </c>
      <c r="AM1" t="s">
        <v>276</v>
      </c>
      <c r="AN1" t="s">
        <v>277</v>
      </c>
      <c r="AO1" t="s">
        <v>278</v>
      </c>
    </row>
    <row r="2" spans="1:41">
      <c r="A2" s="1" t="str">
        <f>D2&amp;IF(E2=0,"",E2)&amp;"-"&amp;F2</f>
        <v>山形-1</v>
      </c>
      <c r="B2">
        <v>6</v>
      </c>
      <c r="C2">
        <v>201</v>
      </c>
      <c r="D2" t="s">
        <v>279</v>
      </c>
      <c r="E2">
        <v>0</v>
      </c>
      <c r="F2">
        <v>1</v>
      </c>
      <c r="G2">
        <v>1</v>
      </c>
      <c r="H2">
        <v>6705</v>
      </c>
      <c r="I2">
        <v>7936</v>
      </c>
      <c r="J2">
        <v>6705</v>
      </c>
      <c r="K2">
        <v>9953</v>
      </c>
      <c r="L2">
        <v>9505</v>
      </c>
      <c r="M2">
        <v>9421</v>
      </c>
      <c r="N2">
        <v>9505</v>
      </c>
      <c r="O2">
        <v>9421</v>
      </c>
      <c r="P2">
        <v>6933</v>
      </c>
      <c r="Q2">
        <v>9953</v>
      </c>
      <c r="R2">
        <v>6933</v>
      </c>
      <c r="S2">
        <v>9953</v>
      </c>
      <c r="T2">
        <v>2</v>
      </c>
      <c r="U2">
        <v>6</v>
      </c>
      <c r="V2">
        <v>201</v>
      </c>
      <c r="W2" t="s">
        <v>279</v>
      </c>
      <c r="X2">
        <v>0</v>
      </c>
      <c r="Y2">
        <v>12</v>
      </c>
      <c r="Z2">
        <v>78000</v>
      </c>
      <c r="AA2">
        <v>78000</v>
      </c>
      <c r="AB2">
        <v>78000</v>
      </c>
      <c r="AE2">
        <v>78000</v>
      </c>
      <c r="AG2">
        <v>0</v>
      </c>
      <c r="AH2">
        <v>0</v>
      </c>
      <c r="AI2">
        <v>1</v>
      </c>
      <c r="AJ2" t="s">
        <v>2132</v>
      </c>
      <c r="AK2">
        <v>0</v>
      </c>
      <c r="AO2">
        <v>0</v>
      </c>
    </row>
    <row r="3" spans="1:41">
      <c r="A3" s="1" t="str">
        <f t="shared" ref="A3:A66" si="0">D3&amp;IF(E3=0,"",E3)&amp;"-"&amp;F3</f>
        <v>山形-2</v>
      </c>
      <c r="B3">
        <v>6</v>
      </c>
      <c r="C3">
        <v>201</v>
      </c>
      <c r="D3" t="s">
        <v>279</v>
      </c>
      <c r="E3">
        <v>0</v>
      </c>
      <c r="F3">
        <v>2</v>
      </c>
      <c r="G3">
        <v>1</v>
      </c>
      <c r="H3">
        <v>8982</v>
      </c>
      <c r="I3">
        <v>9505</v>
      </c>
      <c r="J3">
        <v>8982</v>
      </c>
      <c r="K3">
        <v>9505</v>
      </c>
      <c r="L3">
        <v>8982</v>
      </c>
      <c r="M3">
        <v>6933</v>
      </c>
      <c r="N3">
        <v>9953</v>
      </c>
      <c r="O3">
        <v>6933</v>
      </c>
      <c r="P3">
        <v>9953</v>
      </c>
      <c r="Q3">
        <v>6705</v>
      </c>
      <c r="R3">
        <v>9953</v>
      </c>
      <c r="S3">
        <v>6705</v>
      </c>
      <c r="T3">
        <v>2</v>
      </c>
      <c r="U3">
        <v>6</v>
      </c>
      <c r="V3">
        <v>201</v>
      </c>
      <c r="W3" t="s">
        <v>279</v>
      </c>
      <c r="X3">
        <v>0</v>
      </c>
      <c r="Y3">
        <v>8</v>
      </c>
      <c r="Z3">
        <v>45300</v>
      </c>
      <c r="AA3">
        <v>45300</v>
      </c>
      <c r="AB3">
        <v>43900</v>
      </c>
      <c r="AE3">
        <v>44700</v>
      </c>
      <c r="AG3">
        <v>0</v>
      </c>
      <c r="AH3">
        <v>0</v>
      </c>
      <c r="AI3">
        <v>5</v>
      </c>
      <c r="AJ3" t="s">
        <v>2133</v>
      </c>
      <c r="AK3">
        <v>0</v>
      </c>
      <c r="AO3">
        <v>0</v>
      </c>
    </row>
    <row r="4" spans="1:41">
      <c r="A4" s="1" t="str">
        <f t="shared" si="0"/>
        <v>山形-4</v>
      </c>
      <c r="B4">
        <v>6</v>
      </c>
      <c r="C4">
        <v>201</v>
      </c>
      <c r="D4" t="s">
        <v>279</v>
      </c>
      <c r="E4">
        <v>0</v>
      </c>
      <c r="F4">
        <v>4</v>
      </c>
      <c r="G4">
        <v>1</v>
      </c>
      <c r="H4">
        <v>3914</v>
      </c>
      <c r="I4">
        <v>9505</v>
      </c>
      <c r="J4">
        <v>7936</v>
      </c>
      <c r="K4">
        <v>9421</v>
      </c>
      <c r="L4">
        <v>7936</v>
      </c>
      <c r="M4">
        <v>9421</v>
      </c>
      <c r="N4">
        <v>7936</v>
      </c>
      <c r="O4">
        <v>7557</v>
      </c>
      <c r="P4">
        <v>9953</v>
      </c>
      <c r="Q4">
        <v>7557</v>
      </c>
      <c r="R4">
        <v>9953</v>
      </c>
      <c r="S4">
        <v>3914</v>
      </c>
      <c r="T4">
        <v>2</v>
      </c>
      <c r="U4">
        <v>6</v>
      </c>
      <c r="V4">
        <v>201</v>
      </c>
      <c r="W4" t="s">
        <v>279</v>
      </c>
      <c r="X4">
        <v>0</v>
      </c>
      <c r="Y4">
        <v>12</v>
      </c>
      <c r="Z4">
        <v>72400</v>
      </c>
      <c r="AA4">
        <v>72400</v>
      </c>
      <c r="AB4">
        <v>71500</v>
      </c>
      <c r="AE4">
        <v>72200</v>
      </c>
      <c r="AG4">
        <v>0</v>
      </c>
      <c r="AH4">
        <v>0</v>
      </c>
      <c r="AI4">
        <v>5</v>
      </c>
      <c r="AJ4" t="s">
        <v>2235</v>
      </c>
      <c r="AK4">
        <v>0</v>
      </c>
      <c r="AO4">
        <v>0</v>
      </c>
    </row>
    <row r="5" spans="1:41">
      <c r="A5" s="1" t="str">
        <f t="shared" si="0"/>
        <v>山形-5</v>
      </c>
      <c r="B5">
        <v>6</v>
      </c>
      <c r="C5">
        <v>201</v>
      </c>
      <c r="D5" t="s">
        <v>279</v>
      </c>
      <c r="E5">
        <v>0</v>
      </c>
      <c r="F5">
        <v>5</v>
      </c>
      <c r="G5">
        <v>1</v>
      </c>
      <c r="H5">
        <v>6705</v>
      </c>
      <c r="I5">
        <v>6933</v>
      </c>
      <c r="J5">
        <v>7936</v>
      </c>
      <c r="K5">
        <v>10357</v>
      </c>
      <c r="L5">
        <v>9448</v>
      </c>
      <c r="M5">
        <v>10357</v>
      </c>
      <c r="N5">
        <v>9448</v>
      </c>
      <c r="O5">
        <v>8485</v>
      </c>
      <c r="P5">
        <v>3914</v>
      </c>
      <c r="Q5">
        <v>8485</v>
      </c>
      <c r="R5">
        <v>3914</v>
      </c>
      <c r="S5">
        <v>7936</v>
      </c>
      <c r="T5">
        <v>2</v>
      </c>
      <c r="U5">
        <v>6</v>
      </c>
      <c r="V5">
        <v>201</v>
      </c>
      <c r="W5" t="s">
        <v>279</v>
      </c>
      <c r="X5">
        <v>0</v>
      </c>
      <c r="Y5">
        <v>6</v>
      </c>
      <c r="Z5">
        <v>84600</v>
      </c>
      <c r="AA5">
        <v>84600</v>
      </c>
      <c r="AB5">
        <v>84600</v>
      </c>
      <c r="AE5">
        <v>84600</v>
      </c>
      <c r="AG5">
        <v>0</v>
      </c>
      <c r="AH5">
        <v>0</v>
      </c>
      <c r="AI5">
        <v>1</v>
      </c>
      <c r="AJ5" t="s">
        <v>2132</v>
      </c>
      <c r="AK5">
        <v>0</v>
      </c>
      <c r="AO5">
        <v>0</v>
      </c>
    </row>
    <row r="6" spans="1:41">
      <c r="A6" s="1" t="str">
        <f t="shared" si="0"/>
        <v>山形-6</v>
      </c>
      <c r="B6">
        <v>6</v>
      </c>
      <c r="C6">
        <v>201</v>
      </c>
      <c r="D6" t="s">
        <v>279</v>
      </c>
      <c r="E6">
        <v>0</v>
      </c>
      <c r="F6">
        <v>6</v>
      </c>
      <c r="G6">
        <v>1</v>
      </c>
      <c r="H6">
        <v>10357</v>
      </c>
      <c r="I6">
        <v>8485</v>
      </c>
      <c r="J6">
        <v>9448</v>
      </c>
      <c r="K6">
        <v>8485</v>
      </c>
      <c r="L6">
        <v>6705</v>
      </c>
      <c r="M6">
        <v>9448</v>
      </c>
      <c r="N6">
        <v>6705</v>
      </c>
      <c r="O6">
        <v>9448</v>
      </c>
      <c r="P6">
        <v>4062</v>
      </c>
      <c r="Q6">
        <v>5885</v>
      </c>
      <c r="R6">
        <v>4062</v>
      </c>
      <c r="S6">
        <v>5885</v>
      </c>
      <c r="T6">
        <v>1</v>
      </c>
      <c r="U6">
        <v>6</v>
      </c>
      <c r="V6">
        <v>201</v>
      </c>
      <c r="W6" t="s">
        <v>279</v>
      </c>
      <c r="X6">
        <v>0</v>
      </c>
      <c r="Y6">
        <v>6</v>
      </c>
      <c r="Z6">
        <v>87200</v>
      </c>
      <c r="AA6">
        <v>87200</v>
      </c>
      <c r="AB6">
        <v>87200</v>
      </c>
      <c r="AC6">
        <v>87200</v>
      </c>
      <c r="AD6">
        <v>87200</v>
      </c>
      <c r="AE6">
        <v>87200</v>
      </c>
      <c r="AF6">
        <v>87200</v>
      </c>
      <c r="AG6">
        <v>87200</v>
      </c>
      <c r="AH6">
        <v>87200</v>
      </c>
      <c r="AI6">
        <v>1</v>
      </c>
      <c r="AJ6" t="s">
        <v>2069</v>
      </c>
      <c r="AK6">
        <v>0</v>
      </c>
      <c r="AO6">
        <v>0</v>
      </c>
    </row>
    <row r="7" spans="1:41">
      <c r="A7" s="1" t="str">
        <f t="shared" si="0"/>
        <v>山形-7</v>
      </c>
      <c r="B7">
        <v>6</v>
      </c>
      <c r="C7">
        <v>201</v>
      </c>
      <c r="D7" t="s">
        <v>279</v>
      </c>
      <c r="E7">
        <v>0</v>
      </c>
      <c r="F7">
        <v>7</v>
      </c>
      <c r="G7">
        <v>1</v>
      </c>
      <c r="H7">
        <v>8982</v>
      </c>
      <c r="I7">
        <v>9953</v>
      </c>
      <c r="J7">
        <v>8982</v>
      </c>
      <c r="K7">
        <v>6933</v>
      </c>
      <c r="L7">
        <v>8485</v>
      </c>
      <c r="M7">
        <v>6705</v>
      </c>
      <c r="N7">
        <v>8485</v>
      </c>
      <c r="O7">
        <v>6705</v>
      </c>
      <c r="P7">
        <v>8982</v>
      </c>
      <c r="Q7">
        <v>9909</v>
      </c>
      <c r="R7">
        <v>5885</v>
      </c>
      <c r="S7">
        <v>9909</v>
      </c>
      <c r="T7">
        <v>2</v>
      </c>
      <c r="U7">
        <v>6</v>
      </c>
      <c r="V7">
        <v>201</v>
      </c>
      <c r="W7" t="s">
        <v>279</v>
      </c>
      <c r="X7">
        <v>0</v>
      </c>
      <c r="Y7">
        <v>8</v>
      </c>
      <c r="Z7">
        <v>45400</v>
      </c>
      <c r="AA7">
        <v>45400</v>
      </c>
      <c r="AB7">
        <v>44500</v>
      </c>
      <c r="AE7">
        <v>45000</v>
      </c>
      <c r="AG7">
        <v>0</v>
      </c>
      <c r="AH7">
        <v>0</v>
      </c>
      <c r="AI7">
        <v>7</v>
      </c>
      <c r="AJ7" t="s">
        <v>2135</v>
      </c>
      <c r="AK7">
        <v>0</v>
      </c>
      <c r="AL7" t="s">
        <v>281</v>
      </c>
      <c r="AM7" t="s">
        <v>89</v>
      </c>
      <c r="AO7">
        <v>0</v>
      </c>
    </row>
    <row r="8" spans="1:41">
      <c r="A8" s="1" t="str">
        <f t="shared" si="0"/>
        <v>山形-8</v>
      </c>
      <c r="B8">
        <v>6</v>
      </c>
      <c r="C8">
        <v>201</v>
      </c>
      <c r="D8" t="s">
        <v>279</v>
      </c>
      <c r="E8">
        <v>0</v>
      </c>
      <c r="F8">
        <v>8</v>
      </c>
      <c r="G8">
        <v>1</v>
      </c>
      <c r="H8">
        <v>6933</v>
      </c>
      <c r="I8">
        <v>5885</v>
      </c>
      <c r="J8">
        <v>6933</v>
      </c>
      <c r="K8">
        <v>10357</v>
      </c>
      <c r="L8">
        <v>7557</v>
      </c>
      <c r="M8">
        <v>10357</v>
      </c>
      <c r="N8">
        <v>7557</v>
      </c>
      <c r="O8">
        <v>9505</v>
      </c>
      <c r="P8">
        <v>9909</v>
      </c>
      <c r="Q8">
        <v>9953</v>
      </c>
      <c r="R8">
        <v>9909</v>
      </c>
      <c r="S8">
        <v>5885</v>
      </c>
      <c r="T8">
        <v>1</v>
      </c>
      <c r="U8">
        <v>6</v>
      </c>
      <c r="V8">
        <v>201</v>
      </c>
      <c r="W8" t="s">
        <v>279</v>
      </c>
      <c r="X8">
        <v>0</v>
      </c>
      <c r="Y8">
        <v>8</v>
      </c>
      <c r="Z8">
        <v>42200</v>
      </c>
      <c r="AA8">
        <v>42200</v>
      </c>
      <c r="AB8">
        <v>41300</v>
      </c>
      <c r="AC8">
        <v>41600</v>
      </c>
      <c r="AD8">
        <v>41700</v>
      </c>
      <c r="AE8">
        <v>41800</v>
      </c>
      <c r="AF8">
        <v>41900</v>
      </c>
      <c r="AG8">
        <v>42000</v>
      </c>
      <c r="AH8">
        <v>42100</v>
      </c>
      <c r="AI8">
        <v>5</v>
      </c>
      <c r="AJ8" t="s">
        <v>2070</v>
      </c>
      <c r="AK8">
        <v>0</v>
      </c>
      <c r="AO8">
        <v>0</v>
      </c>
    </row>
    <row r="9" spans="1:41">
      <c r="A9" s="1" t="str">
        <f t="shared" si="0"/>
        <v>山形-9</v>
      </c>
      <c r="B9">
        <v>6</v>
      </c>
      <c r="C9">
        <v>201</v>
      </c>
      <c r="D9" t="s">
        <v>279</v>
      </c>
      <c r="E9">
        <v>0</v>
      </c>
      <c r="F9">
        <v>9</v>
      </c>
      <c r="G9">
        <v>1</v>
      </c>
      <c r="H9">
        <v>3914</v>
      </c>
      <c r="I9">
        <v>9953</v>
      </c>
      <c r="J9">
        <v>3914</v>
      </c>
      <c r="K9">
        <v>9953</v>
      </c>
      <c r="L9">
        <v>4062</v>
      </c>
      <c r="M9">
        <v>8982</v>
      </c>
      <c r="N9">
        <v>7557</v>
      </c>
      <c r="O9">
        <v>9505</v>
      </c>
      <c r="P9">
        <v>7557</v>
      </c>
      <c r="Q9">
        <v>4062</v>
      </c>
      <c r="R9">
        <v>4779</v>
      </c>
      <c r="S9">
        <v>4062</v>
      </c>
      <c r="T9">
        <v>2</v>
      </c>
      <c r="U9">
        <v>6</v>
      </c>
      <c r="V9">
        <v>201</v>
      </c>
      <c r="W9" t="s">
        <v>279</v>
      </c>
      <c r="X9">
        <v>0</v>
      </c>
      <c r="Y9">
        <v>8</v>
      </c>
      <c r="Z9">
        <v>47600</v>
      </c>
      <c r="AA9">
        <v>47600</v>
      </c>
      <c r="AB9">
        <v>46200</v>
      </c>
      <c r="AE9">
        <v>46900</v>
      </c>
      <c r="AG9">
        <v>0</v>
      </c>
      <c r="AH9">
        <v>0</v>
      </c>
      <c r="AI9">
        <v>7</v>
      </c>
      <c r="AJ9" t="s">
        <v>2136</v>
      </c>
      <c r="AK9">
        <v>0</v>
      </c>
      <c r="AO9">
        <v>0</v>
      </c>
    </row>
    <row r="10" spans="1:41">
      <c r="A10" s="1" t="str">
        <f t="shared" si="0"/>
        <v>山形-10</v>
      </c>
      <c r="B10">
        <v>6</v>
      </c>
      <c r="C10">
        <v>201</v>
      </c>
      <c r="D10" t="s">
        <v>279</v>
      </c>
      <c r="E10">
        <v>0</v>
      </c>
      <c r="F10">
        <v>10</v>
      </c>
      <c r="G10">
        <v>1</v>
      </c>
      <c r="H10">
        <v>9505</v>
      </c>
      <c r="I10">
        <v>6705</v>
      </c>
      <c r="J10">
        <v>9505</v>
      </c>
      <c r="K10">
        <v>8485</v>
      </c>
      <c r="L10">
        <v>8485</v>
      </c>
      <c r="M10">
        <v>5885</v>
      </c>
      <c r="N10">
        <v>6705</v>
      </c>
      <c r="O10">
        <v>5885</v>
      </c>
      <c r="P10">
        <v>6705</v>
      </c>
      <c r="Q10">
        <v>4061</v>
      </c>
      <c r="R10">
        <v>6705</v>
      </c>
      <c r="S10">
        <v>4061</v>
      </c>
      <c r="T10">
        <v>2</v>
      </c>
      <c r="U10">
        <v>6</v>
      </c>
      <c r="V10">
        <v>201</v>
      </c>
      <c r="W10" t="s">
        <v>279</v>
      </c>
      <c r="X10">
        <v>0</v>
      </c>
      <c r="Y10">
        <v>12</v>
      </c>
      <c r="Z10">
        <v>70000</v>
      </c>
      <c r="AA10">
        <v>70000</v>
      </c>
      <c r="AB10">
        <v>68000</v>
      </c>
      <c r="AE10">
        <v>69400</v>
      </c>
      <c r="AG10">
        <v>0</v>
      </c>
      <c r="AH10">
        <v>0</v>
      </c>
      <c r="AI10">
        <v>2</v>
      </c>
      <c r="AJ10" t="s">
        <v>2247</v>
      </c>
      <c r="AK10">
        <v>0</v>
      </c>
      <c r="AL10" t="s">
        <v>282</v>
      </c>
      <c r="AM10" t="s">
        <v>43</v>
      </c>
      <c r="AO10">
        <v>0</v>
      </c>
    </row>
    <row r="11" spans="1:41">
      <c r="A11" s="1" t="str">
        <f t="shared" si="0"/>
        <v>山形-11</v>
      </c>
      <c r="B11">
        <v>6</v>
      </c>
      <c r="C11">
        <v>201</v>
      </c>
      <c r="D11" t="s">
        <v>279</v>
      </c>
      <c r="E11">
        <v>0</v>
      </c>
      <c r="F11">
        <v>11</v>
      </c>
      <c r="G11">
        <v>1</v>
      </c>
      <c r="H11">
        <v>5885</v>
      </c>
      <c r="I11">
        <v>6705</v>
      </c>
      <c r="J11">
        <v>5885</v>
      </c>
      <c r="K11">
        <v>6705</v>
      </c>
      <c r="L11">
        <v>5885</v>
      </c>
      <c r="M11">
        <v>4062</v>
      </c>
      <c r="N11">
        <v>5885</v>
      </c>
      <c r="O11">
        <v>8485</v>
      </c>
      <c r="P11">
        <v>9953</v>
      </c>
      <c r="Q11">
        <v>9909</v>
      </c>
      <c r="R11">
        <v>9953</v>
      </c>
      <c r="S11">
        <v>3914</v>
      </c>
      <c r="T11">
        <v>2</v>
      </c>
      <c r="U11">
        <v>6</v>
      </c>
      <c r="V11">
        <v>201</v>
      </c>
      <c r="W11" t="s">
        <v>279</v>
      </c>
      <c r="X11">
        <v>0</v>
      </c>
      <c r="Y11">
        <v>12</v>
      </c>
      <c r="Z11">
        <v>68000</v>
      </c>
      <c r="AA11">
        <v>68000</v>
      </c>
      <c r="AB11">
        <v>67200</v>
      </c>
      <c r="AE11">
        <v>67800</v>
      </c>
      <c r="AG11">
        <v>0</v>
      </c>
      <c r="AH11">
        <v>0</v>
      </c>
      <c r="AI11">
        <v>5</v>
      </c>
      <c r="AJ11" t="s">
        <v>2236</v>
      </c>
      <c r="AK11">
        <v>0</v>
      </c>
      <c r="AO11">
        <v>0</v>
      </c>
    </row>
    <row r="12" spans="1:41">
      <c r="A12" s="1" t="str">
        <f t="shared" si="0"/>
        <v>山形-12</v>
      </c>
      <c r="B12">
        <v>6</v>
      </c>
      <c r="C12">
        <v>201</v>
      </c>
      <c r="D12" t="s">
        <v>279</v>
      </c>
      <c r="E12">
        <v>0</v>
      </c>
      <c r="F12">
        <v>12</v>
      </c>
      <c r="G12">
        <v>1</v>
      </c>
      <c r="H12">
        <v>6933</v>
      </c>
      <c r="I12">
        <v>7557</v>
      </c>
      <c r="J12">
        <v>6933</v>
      </c>
      <c r="K12">
        <v>2899</v>
      </c>
      <c r="L12">
        <v>9421</v>
      </c>
      <c r="M12">
        <v>3914</v>
      </c>
      <c r="N12">
        <v>9421</v>
      </c>
      <c r="O12">
        <v>3914</v>
      </c>
      <c r="P12">
        <v>9505</v>
      </c>
      <c r="Q12">
        <v>4061</v>
      </c>
      <c r="R12">
        <v>9505</v>
      </c>
      <c r="S12">
        <v>9421</v>
      </c>
      <c r="T12">
        <v>1</v>
      </c>
      <c r="U12">
        <v>6</v>
      </c>
      <c r="V12">
        <v>201</v>
      </c>
      <c r="W12" t="s">
        <v>279</v>
      </c>
      <c r="X12">
        <v>0</v>
      </c>
      <c r="Y12">
        <v>12</v>
      </c>
      <c r="Z12">
        <v>78100</v>
      </c>
      <c r="AA12">
        <v>78100</v>
      </c>
      <c r="AB12">
        <v>78000</v>
      </c>
      <c r="AC12">
        <v>78100</v>
      </c>
      <c r="AD12">
        <v>78100</v>
      </c>
      <c r="AE12">
        <v>78100</v>
      </c>
      <c r="AF12">
        <v>78100</v>
      </c>
      <c r="AG12">
        <v>78100</v>
      </c>
      <c r="AH12">
        <v>78100</v>
      </c>
      <c r="AI12">
        <v>1</v>
      </c>
      <c r="AJ12" t="s">
        <v>2071</v>
      </c>
      <c r="AK12">
        <v>0</v>
      </c>
      <c r="AO12">
        <v>0</v>
      </c>
    </row>
    <row r="13" spans="1:41">
      <c r="A13" s="1" t="str">
        <f t="shared" si="0"/>
        <v>山形-13</v>
      </c>
      <c r="B13">
        <v>6</v>
      </c>
      <c r="C13">
        <v>201</v>
      </c>
      <c r="D13" t="s">
        <v>279</v>
      </c>
      <c r="E13">
        <v>0</v>
      </c>
      <c r="F13">
        <v>13</v>
      </c>
      <c r="G13">
        <v>1</v>
      </c>
      <c r="H13">
        <v>7557</v>
      </c>
      <c r="I13">
        <v>5885</v>
      </c>
      <c r="J13">
        <v>7557</v>
      </c>
      <c r="K13">
        <v>5885</v>
      </c>
      <c r="L13">
        <v>7557</v>
      </c>
      <c r="M13">
        <v>9953</v>
      </c>
      <c r="N13">
        <v>7557</v>
      </c>
      <c r="O13">
        <v>9953</v>
      </c>
      <c r="P13">
        <v>9505</v>
      </c>
      <c r="Q13">
        <v>4061</v>
      </c>
      <c r="R13">
        <v>8982</v>
      </c>
      <c r="S13">
        <v>4061</v>
      </c>
      <c r="T13">
        <v>2</v>
      </c>
      <c r="U13">
        <v>6</v>
      </c>
      <c r="V13">
        <v>201</v>
      </c>
      <c r="W13" t="s">
        <v>279</v>
      </c>
      <c r="X13">
        <v>0</v>
      </c>
      <c r="Y13">
        <v>12</v>
      </c>
      <c r="Z13">
        <v>54000</v>
      </c>
      <c r="AA13">
        <v>54000</v>
      </c>
      <c r="AB13">
        <v>52000</v>
      </c>
      <c r="AE13">
        <v>53000</v>
      </c>
      <c r="AG13">
        <v>0</v>
      </c>
      <c r="AH13">
        <v>0</v>
      </c>
      <c r="AI13">
        <v>5</v>
      </c>
      <c r="AJ13" t="s">
        <v>2137</v>
      </c>
      <c r="AK13">
        <v>0</v>
      </c>
      <c r="AO13">
        <v>0</v>
      </c>
    </row>
    <row r="14" spans="1:41">
      <c r="A14" s="1" t="str">
        <f t="shared" si="0"/>
        <v>山形-14</v>
      </c>
      <c r="B14">
        <v>6</v>
      </c>
      <c r="C14">
        <v>201</v>
      </c>
      <c r="D14" t="s">
        <v>279</v>
      </c>
      <c r="E14">
        <v>0</v>
      </c>
      <c r="F14">
        <v>14</v>
      </c>
      <c r="G14">
        <v>1</v>
      </c>
      <c r="H14">
        <v>5885</v>
      </c>
      <c r="I14">
        <v>9421</v>
      </c>
      <c r="J14">
        <v>5885</v>
      </c>
      <c r="K14">
        <v>9421</v>
      </c>
      <c r="L14">
        <v>8485</v>
      </c>
      <c r="M14">
        <v>6933</v>
      </c>
      <c r="N14">
        <v>9909</v>
      </c>
      <c r="O14">
        <v>6933</v>
      </c>
      <c r="P14">
        <v>4779</v>
      </c>
      <c r="Q14">
        <v>6705</v>
      </c>
      <c r="R14">
        <v>4779</v>
      </c>
      <c r="S14">
        <v>6705</v>
      </c>
      <c r="T14">
        <v>2</v>
      </c>
      <c r="U14">
        <v>6</v>
      </c>
      <c r="V14">
        <v>201</v>
      </c>
      <c r="W14" t="s">
        <v>279</v>
      </c>
      <c r="X14">
        <v>0</v>
      </c>
      <c r="Y14">
        <v>12</v>
      </c>
      <c r="Z14">
        <v>59300</v>
      </c>
      <c r="AA14">
        <v>59300</v>
      </c>
      <c r="AB14">
        <v>57500</v>
      </c>
      <c r="AE14">
        <v>58500</v>
      </c>
      <c r="AG14">
        <v>0</v>
      </c>
      <c r="AH14">
        <v>0</v>
      </c>
      <c r="AI14">
        <v>7</v>
      </c>
      <c r="AJ14" t="s">
        <v>2138</v>
      </c>
      <c r="AK14">
        <v>0</v>
      </c>
      <c r="AO14">
        <v>0</v>
      </c>
    </row>
    <row r="15" spans="1:41">
      <c r="A15" s="1" t="str">
        <f t="shared" si="0"/>
        <v>山形-15</v>
      </c>
      <c r="B15">
        <v>6</v>
      </c>
      <c r="C15">
        <v>201</v>
      </c>
      <c r="D15" t="s">
        <v>279</v>
      </c>
      <c r="E15">
        <v>0</v>
      </c>
      <c r="F15">
        <v>15</v>
      </c>
      <c r="G15">
        <v>1</v>
      </c>
      <c r="H15">
        <v>6705</v>
      </c>
      <c r="I15">
        <v>9421</v>
      </c>
      <c r="J15">
        <v>6705</v>
      </c>
      <c r="K15">
        <v>9421</v>
      </c>
      <c r="L15">
        <v>6705</v>
      </c>
      <c r="M15">
        <v>4062</v>
      </c>
      <c r="N15">
        <v>4062</v>
      </c>
      <c r="O15">
        <v>8485</v>
      </c>
      <c r="P15">
        <v>9909</v>
      </c>
      <c r="Q15">
        <v>8485</v>
      </c>
      <c r="R15">
        <v>9909</v>
      </c>
      <c r="S15">
        <v>3914</v>
      </c>
      <c r="T15">
        <v>2</v>
      </c>
      <c r="U15">
        <v>6</v>
      </c>
      <c r="V15">
        <v>201</v>
      </c>
      <c r="W15" t="s">
        <v>279</v>
      </c>
      <c r="X15">
        <v>0</v>
      </c>
      <c r="Y15">
        <v>12</v>
      </c>
      <c r="Z15">
        <v>58000</v>
      </c>
      <c r="AA15">
        <v>58000</v>
      </c>
      <c r="AB15">
        <v>55700</v>
      </c>
      <c r="AE15">
        <v>56800</v>
      </c>
      <c r="AG15">
        <v>0</v>
      </c>
      <c r="AH15">
        <v>0</v>
      </c>
      <c r="AI15">
        <v>7</v>
      </c>
      <c r="AJ15" t="s">
        <v>2125</v>
      </c>
      <c r="AK15">
        <v>0</v>
      </c>
      <c r="AO15">
        <v>0</v>
      </c>
    </row>
    <row r="16" spans="1:41">
      <c r="A16" s="1" t="str">
        <f t="shared" si="0"/>
        <v>山形-16</v>
      </c>
      <c r="B16">
        <v>6</v>
      </c>
      <c r="C16">
        <v>201</v>
      </c>
      <c r="D16" t="s">
        <v>279</v>
      </c>
      <c r="E16">
        <v>0</v>
      </c>
      <c r="F16">
        <v>16</v>
      </c>
      <c r="G16">
        <v>1</v>
      </c>
      <c r="H16">
        <v>9421</v>
      </c>
      <c r="I16">
        <v>9505</v>
      </c>
      <c r="J16">
        <v>8485</v>
      </c>
      <c r="K16">
        <v>9505</v>
      </c>
      <c r="L16">
        <v>8485</v>
      </c>
      <c r="M16">
        <v>9505</v>
      </c>
      <c r="N16">
        <v>8485</v>
      </c>
      <c r="O16">
        <v>8982</v>
      </c>
      <c r="P16">
        <v>7557</v>
      </c>
      <c r="Q16">
        <v>8982</v>
      </c>
      <c r="R16">
        <v>8982</v>
      </c>
      <c r="S16">
        <v>7557</v>
      </c>
      <c r="T16">
        <v>0</v>
      </c>
      <c r="Y16">
        <v>0</v>
      </c>
      <c r="Z16">
        <v>101000</v>
      </c>
      <c r="AA16">
        <v>101000</v>
      </c>
      <c r="AB16">
        <v>93500</v>
      </c>
      <c r="AE16">
        <v>98000</v>
      </c>
      <c r="AG16">
        <v>0</v>
      </c>
      <c r="AH16">
        <v>0</v>
      </c>
      <c r="AI16">
        <v>5</v>
      </c>
      <c r="AJ16" t="s">
        <v>2072</v>
      </c>
      <c r="AK16">
        <v>0</v>
      </c>
      <c r="AL16" t="s">
        <v>283</v>
      </c>
      <c r="AM16" t="s">
        <v>2049</v>
      </c>
      <c r="AO16">
        <v>0</v>
      </c>
    </row>
    <row r="17" spans="1:41">
      <c r="A17" s="1" t="str">
        <f t="shared" si="0"/>
        <v>山形-17</v>
      </c>
      <c r="B17">
        <v>6</v>
      </c>
      <c r="C17">
        <v>201</v>
      </c>
      <c r="D17" t="s">
        <v>279</v>
      </c>
      <c r="E17">
        <v>0</v>
      </c>
      <c r="F17">
        <v>17</v>
      </c>
      <c r="G17">
        <v>1</v>
      </c>
      <c r="H17">
        <v>10357</v>
      </c>
      <c r="I17">
        <v>6705</v>
      </c>
      <c r="J17">
        <v>10357</v>
      </c>
      <c r="K17">
        <v>6705</v>
      </c>
      <c r="L17">
        <v>6933</v>
      </c>
      <c r="M17">
        <v>9505</v>
      </c>
      <c r="N17">
        <v>9909</v>
      </c>
      <c r="O17">
        <v>9505</v>
      </c>
      <c r="P17">
        <v>8485</v>
      </c>
      <c r="Q17">
        <v>6933</v>
      </c>
      <c r="R17">
        <v>8485</v>
      </c>
      <c r="S17">
        <v>6933</v>
      </c>
      <c r="T17">
        <v>2</v>
      </c>
      <c r="U17">
        <v>6</v>
      </c>
      <c r="V17">
        <v>201</v>
      </c>
      <c r="W17" t="s">
        <v>279</v>
      </c>
      <c r="X17">
        <v>0</v>
      </c>
      <c r="Y17">
        <v>8</v>
      </c>
      <c r="Z17">
        <v>50900</v>
      </c>
      <c r="AA17">
        <v>50900</v>
      </c>
      <c r="AB17">
        <v>49500</v>
      </c>
      <c r="AE17">
        <v>50200</v>
      </c>
      <c r="AG17">
        <v>0</v>
      </c>
      <c r="AH17">
        <v>0</v>
      </c>
      <c r="AI17">
        <v>7</v>
      </c>
      <c r="AJ17" t="s">
        <v>2139</v>
      </c>
      <c r="AK17">
        <v>0</v>
      </c>
      <c r="AO17">
        <v>0</v>
      </c>
    </row>
    <row r="18" spans="1:41">
      <c r="A18" s="1" t="str">
        <f t="shared" si="0"/>
        <v>山形-18</v>
      </c>
      <c r="B18">
        <v>6</v>
      </c>
      <c r="C18">
        <v>201</v>
      </c>
      <c r="D18" t="s">
        <v>279</v>
      </c>
      <c r="E18">
        <v>0</v>
      </c>
      <c r="F18">
        <v>18</v>
      </c>
      <c r="G18">
        <v>1</v>
      </c>
      <c r="H18">
        <v>6705</v>
      </c>
      <c r="I18">
        <v>9953</v>
      </c>
      <c r="J18">
        <v>6705</v>
      </c>
      <c r="K18">
        <v>6933</v>
      </c>
      <c r="L18">
        <v>3914</v>
      </c>
      <c r="M18">
        <v>7557</v>
      </c>
      <c r="N18">
        <v>3914</v>
      </c>
      <c r="O18">
        <v>4061</v>
      </c>
      <c r="P18">
        <v>4779</v>
      </c>
      <c r="Q18">
        <v>6933</v>
      </c>
      <c r="R18">
        <v>4779</v>
      </c>
      <c r="S18">
        <v>6933</v>
      </c>
      <c r="T18">
        <v>2</v>
      </c>
      <c r="U18">
        <v>6</v>
      </c>
      <c r="V18">
        <v>201</v>
      </c>
      <c r="W18" t="s">
        <v>279</v>
      </c>
      <c r="X18">
        <v>0</v>
      </c>
      <c r="Y18">
        <v>6</v>
      </c>
      <c r="Z18">
        <v>87000</v>
      </c>
      <c r="AA18">
        <v>87000</v>
      </c>
      <c r="AB18">
        <v>87000</v>
      </c>
      <c r="AE18">
        <v>87000</v>
      </c>
      <c r="AG18">
        <v>0</v>
      </c>
      <c r="AH18">
        <v>0</v>
      </c>
      <c r="AI18">
        <v>1</v>
      </c>
      <c r="AJ18" t="s">
        <v>2132</v>
      </c>
      <c r="AK18">
        <v>0</v>
      </c>
      <c r="AL18" t="s">
        <v>284</v>
      </c>
      <c r="AM18" t="s">
        <v>95</v>
      </c>
      <c r="AO18">
        <v>0</v>
      </c>
    </row>
    <row r="19" spans="1:41">
      <c r="A19" s="1" t="str">
        <f>D19&amp;IF(E19=0,"",E19)&amp;"-"&amp;F19</f>
        <v>山形-19</v>
      </c>
      <c r="B19">
        <v>6</v>
      </c>
      <c r="C19">
        <v>201</v>
      </c>
      <c r="D19" t="s">
        <v>279</v>
      </c>
      <c r="E19">
        <v>0</v>
      </c>
      <c r="F19">
        <v>19</v>
      </c>
      <c r="G19">
        <v>1</v>
      </c>
      <c r="H19">
        <v>9421</v>
      </c>
      <c r="I19">
        <v>9448</v>
      </c>
      <c r="J19">
        <v>10357</v>
      </c>
      <c r="K19">
        <v>6933</v>
      </c>
      <c r="L19">
        <v>4062</v>
      </c>
      <c r="M19">
        <v>6933</v>
      </c>
      <c r="N19">
        <v>4062</v>
      </c>
      <c r="O19">
        <v>9909</v>
      </c>
      <c r="P19">
        <v>5885</v>
      </c>
      <c r="Q19">
        <v>9421</v>
      </c>
      <c r="R19">
        <v>5885</v>
      </c>
      <c r="S19">
        <v>4061</v>
      </c>
      <c r="T19">
        <v>2</v>
      </c>
      <c r="U19">
        <v>6</v>
      </c>
      <c r="V19">
        <v>201</v>
      </c>
      <c r="W19" t="s">
        <v>279</v>
      </c>
      <c r="X19">
        <v>0</v>
      </c>
      <c r="Y19">
        <v>22</v>
      </c>
      <c r="Z19">
        <v>28700</v>
      </c>
      <c r="AA19">
        <v>28700</v>
      </c>
      <c r="AB19">
        <v>28300</v>
      </c>
      <c r="AE19">
        <v>28500</v>
      </c>
      <c r="AG19">
        <v>0</v>
      </c>
      <c r="AH19">
        <v>0</v>
      </c>
      <c r="AI19">
        <v>5</v>
      </c>
      <c r="AJ19" t="s">
        <v>2129</v>
      </c>
      <c r="AK19">
        <v>0</v>
      </c>
      <c r="AL19" t="s">
        <v>286</v>
      </c>
      <c r="AM19" t="s">
        <v>2049</v>
      </c>
      <c r="AO19">
        <v>0</v>
      </c>
    </row>
    <row r="20" spans="1:41">
      <c r="A20" s="1" t="str">
        <f t="shared" si="0"/>
        <v>山形-20</v>
      </c>
      <c r="B20">
        <v>6</v>
      </c>
      <c r="C20">
        <v>201</v>
      </c>
      <c r="D20" t="s">
        <v>279</v>
      </c>
      <c r="E20">
        <v>0</v>
      </c>
      <c r="F20">
        <v>20</v>
      </c>
      <c r="G20">
        <v>1</v>
      </c>
      <c r="H20">
        <v>5885</v>
      </c>
      <c r="I20">
        <v>9505</v>
      </c>
      <c r="J20">
        <v>7936</v>
      </c>
      <c r="K20">
        <v>7557</v>
      </c>
      <c r="L20">
        <v>9421</v>
      </c>
      <c r="M20">
        <v>7557</v>
      </c>
      <c r="N20">
        <v>9421</v>
      </c>
      <c r="O20">
        <v>7557</v>
      </c>
      <c r="P20">
        <v>4062</v>
      </c>
      <c r="Q20">
        <v>9448</v>
      </c>
      <c r="R20">
        <v>4062</v>
      </c>
      <c r="S20">
        <v>9448</v>
      </c>
      <c r="T20">
        <v>2</v>
      </c>
      <c r="U20">
        <v>6</v>
      </c>
      <c r="V20">
        <v>201</v>
      </c>
      <c r="W20" t="s">
        <v>279</v>
      </c>
      <c r="X20">
        <v>0</v>
      </c>
      <c r="Y20">
        <v>12</v>
      </c>
      <c r="Z20">
        <v>58500</v>
      </c>
      <c r="AA20">
        <v>58500</v>
      </c>
      <c r="AB20">
        <v>57300</v>
      </c>
      <c r="AE20">
        <v>58100</v>
      </c>
      <c r="AG20">
        <v>0</v>
      </c>
      <c r="AH20">
        <v>0</v>
      </c>
      <c r="AI20">
        <v>2</v>
      </c>
      <c r="AJ20" t="s">
        <v>2134</v>
      </c>
      <c r="AK20">
        <v>0</v>
      </c>
      <c r="AO20">
        <v>0</v>
      </c>
    </row>
    <row r="21" spans="1:41">
      <c r="A21" s="1" t="str">
        <f t="shared" si="0"/>
        <v>山形-21</v>
      </c>
      <c r="B21">
        <v>6</v>
      </c>
      <c r="C21">
        <v>201</v>
      </c>
      <c r="D21" t="s">
        <v>279</v>
      </c>
      <c r="E21">
        <v>0</v>
      </c>
      <c r="F21">
        <v>21</v>
      </c>
      <c r="G21">
        <v>1</v>
      </c>
      <c r="H21">
        <v>9505</v>
      </c>
      <c r="I21">
        <v>6933</v>
      </c>
      <c r="J21">
        <v>9505</v>
      </c>
      <c r="K21">
        <v>2899</v>
      </c>
      <c r="L21">
        <v>9505</v>
      </c>
      <c r="M21">
        <v>2899</v>
      </c>
      <c r="N21">
        <v>9505</v>
      </c>
      <c r="O21">
        <v>9909</v>
      </c>
      <c r="P21">
        <v>4779</v>
      </c>
      <c r="Q21">
        <v>9909</v>
      </c>
      <c r="R21">
        <v>4779</v>
      </c>
      <c r="S21">
        <v>8485</v>
      </c>
      <c r="T21">
        <v>2</v>
      </c>
      <c r="U21">
        <v>6</v>
      </c>
      <c r="V21">
        <v>201</v>
      </c>
      <c r="W21" t="s">
        <v>279</v>
      </c>
      <c r="X21">
        <v>0</v>
      </c>
      <c r="Y21">
        <v>6</v>
      </c>
      <c r="Z21">
        <v>78600</v>
      </c>
      <c r="AA21">
        <v>78600</v>
      </c>
      <c r="AB21">
        <v>78600</v>
      </c>
      <c r="AE21">
        <v>78600</v>
      </c>
      <c r="AG21">
        <v>0</v>
      </c>
      <c r="AH21">
        <v>0</v>
      </c>
      <c r="AI21">
        <v>1</v>
      </c>
      <c r="AJ21" t="s">
        <v>2248</v>
      </c>
      <c r="AK21">
        <v>0</v>
      </c>
      <c r="AO21">
        <v>0</v>
      </c>
    </row>
    <row r="22" spans="1:41">
      <c r="A22" s="1" t="str">
        <f t="shared" si="0"/>
        <v>山形-22</v>
      </c>
      <c r="B22">
        <v>6</v>
      </c>
      <c r="C22">
        <v>201</v>
      </c>
      <c r="D22" t="s">
        <v>279</v>
      </c>
      <c r="E22">
        <v>0</v>
      </c>
      <c r="F22">
        <v>22</v>
      </c>
      <c r="G22">
        <v>1</v>
      </c>
      <c r="H22">
        <v>9448</v>
      </c>
      <c r="I22">
        <v>7557</v>
      </c>
      <c r="J22">
        <v>3914</v>
      </c>
      <c r="K22">
        <v>7557</v>
      </c>
      <c r="L22">
        <v>3914</v>
      </c>
      <c r="M22">
        <v>9953</v>
      </c>
      <c r="N22">
        <v>3914</v>
      </c>
      <c r="O22">
        <v>9953</v>
      </c>
      <c r="P22">
        <v>4779</v>
      </c>
      <c r="Q22">
        <v>9421</v>
      </c>
      <c r="R22">
        <v>3130</v>
      </c>
      <c r="S22">
        <v>7936</v>
      </c>
      <c r="T22">
        <v>1</v>
      </c>
      <c r="U22">
        <v>6</v>
      </c>
      <c r="V22">
        <v>201</v>
      </c>
      <c r="W22" t="s">
        <v>279</v>
      </c>
      <c r="X22">
        <v>0</v>
      </c>
      <c r="Y22">
        <v>22</v>
      </c>
      <c r="Z22">
        <v>18000</v>
      </c>
      <c r="AA22">
        <v>18000</v>
      </c>
      <c r="AB22">
        <v>18000</v>
      </c>
      <c r="AC22">
        <v>0</v>
      </c>
      <c r="AD22">
        <v>18000</v>
      </c>
      <c r="AE22">
        <v>18000</v>
      </c>
      <c r="AF22">
        <v>18000</v>
      </c>
      <c r="AG22">
        <v>18000</v>
      </c>
      <c r="AH22">
        <v>18000</v>
      </c>
      <c r="AI22">
        <v>5</v>
      </c>
      <c r="AJ22" t="s">
        <v>2073</v>
      </c>
      <c r="AK22">
        <v>0</v>
      </c>
      <c r="AL22" t="s">
        <v>285</v>
      </c>
      <c r="AM22" t="s">
        <v>67</v>
      </c>
      <c r="AO22">
        <v>0</v>
      </c>
    </row>
    <row r="23" spans="1:41">
      <c r="A23" s="1" t="str">
        <f t="shared" si="0"/>
        <v>山形-23</v>
      </c>
      <c r="B23">
        <v>6</v>
      </c>
      <c r="C23">
        <v>201</v>
      </c>
      <c r="D23" t="s">
        <v>279</v>
      </c>
      <c r="E23">
        <v>0</v>
      </c>
      <c r="F23">
        <v>23</v>
      </c>
      <c r="G23">
        <v>1</v>
      </c>
      <c r="H23">
        <v>3914</v>
      </c>
      <c r="I23">
        <v>6933</v>
      </c>
      <c r="J23">
        <v>7936</v>
      </c>
      <c r="K23">
        <v>3914</v>
      </c>
      <c r="L23">
        <v>7936</v>
      </c>
      <c r="M23">
        <v>8982</v>
      </c>
      <c r="N23">
        <v>7936</v>
      </c>
      <c r="O23">
        <v>8982</v>
      </c>
      <c r="P23">
        <v>6933</v>
      </c>
      <c r="Q23">
        <v>4062</v>
      </c>
      <c r="R23">
        <v>6933</v>
      </c>
      <c r="S23">
        <v>4062</v>
      </c>
      <c r="T23">
        <v>2</v>
      </c>
      <c r="U23">
        <v>6</v>
      </c>
      <c r="V23">
        <v>201</v>
      </c>
      <c r="W23" t="s">
        <v>279</v>
      </c>
      <c r="X23">
        <v>0</v>
      </c>
      <c r="Y23">
        <v>8</v>
      </c>
      <c r="Z23">
        <v>51000</v>
      </c>
      <c r="AA23">
        <v>51000</v>
      </c>
      <c r="AB23">
        <v>49300</v>
      </c>
      <c r="AE23">
        <v>50200</v>
      </c>
      <c r="AG23">
        <v>0</v>
      </c>
      <c r="AH23">
        <v>0</v>
      </c>
      <c r="AI23">
        <v>7</v>
      </c>
      <c r="AJ23" t="s">
        <v>2140</v>
      </c>
      <c r="AK23">
        <v>0</v>
      </c>
      <c r="AO23">
        <v>0</v>
      </c>
    </row>
    <row r="24" spans="1:41">
      <c r="A24" s="1" t="str">
        <f t="shared" si="0"/>
        <v>山形3-1</v>
      </c>
      <c r="B24">
        <v>6</v>
      </c>
      <c r="C24">
        <v>201</v>
      </c>
      <c r="D24" t="s">
        <v>279</v>
      </c>
      <c r="E24">
        <v>3</v>
      </c>
      <c r="F24">
        <v>1</v>
      </c>
      <c r="G24">
        <v>1</v>
      </c>
      <c r="H24">
        <v>9448</v>
      </c>
      <c r="I24">
        <v>7936</v>
      </c>
      <c r="J24">
        <v>9448</v>
      </c>
      <c r="K24">
        <v>3914</v>
      </c>
      <c r="L24">
        <v>9448</v>
      </c>
      <c r="M24">
        <v>3914</v>
      </c>
      <c r="N24">
        <v>9448</v>
      </c>
      <c r="O24">
        <v>6933</v>
      </c>
      <c r="P24">
        <v>9505</v>
      </c>
      <c r="Q24">
        <v>6933</v>
      </c>
      <c r="R24">
        <v>9505</v>
      </c>
      <c r="S24">
        <v>7936</v>
      </c>
      <c r="T24">
        <v>0</v>
      </c>
      <c r="Y24">
        <v>0</v>
      </c>
      <c r="Z24">
        <v>41100</v>
      </c>
      <c r="AA24">
        <v>41100</v>
      </c>
      <c r="AB24">
        <v>39700</v>
      </c>
      <c r="AE24">
        <v>40600</v>
      </c>
      <c r="AG24">
        <v>0</v>
      </c>
      <c r="AH24">
        <v>0</v>
      </c>
      <c r="AI24">
        <v>5</v>
      </c>
      <c r="AJ24" t="s">
        <v>2228</v>
      </c>
      <c r="AK24">
        <v>0</v>
      </c>
      <c r="AO24">
        <v>0</v>
      </c>
    </row>
    <row r="25" spans="1:41">
      <c r="A25" s="1" t="str">
        <f t="shared" si="0"/>
        <v>山形5-1</v>
      </c>
      <c r="B25">
        <v>6</v>
      </c>
      <c r="C25">
        <v>201</v>
      </c>
      <c r="D25" t="s">
        <v>279</v>
      </c>
      <c r="E25">
        <v>5</v>
      </c>
      <c r="F25">
        <v>1</v>
      </c>
      <c r="G25">
        <v>1</v>
      </c>
      <c r="H25">
        <v>8982</v>
      </c>
      <c r="I25">
        <v>6705</v>
      </c>
      <c r="J25">
        <v>8982</v>
      </c>
      <c r="K25">
        <v>6705</v>
      </c>
      <c r="L25">
        <v>8982</v>
      </c>
      <c r="M25">
        <v>6705</v>
      </c>
      <c r="N25">
        <v>6933</v>
      </c>
      <c r="O25">
        <v>6705</v>
      </c>
      <c r="P25">
        <v>6933</v>
      </c>
      <c r="Q25">
        <v>6705</v>
      </c>
      <c r="R25">
        <v>6933</v>
      </c>
      <c r="S25">
        <v>6705</v>
      </c>
      <c r="T25">
        <v>1</v>
      </c>
      <c r="U25">
        <v>6</v>
      </c>
      <c r="V25">
        <v>201</v>
      </c>
      <c r="W25" t="s">
        <v>279</v>
      </c>
      <c r="X25">
        <v>5</v>
      </c>
      <c r="Y25">
        <v>1</v>
      </c>
      <c r="Z25">
        <v>221000</v>
      </c>
      <c r="AA25">
        <v>221000</v>
      </c>
      <c r="AB25">
        <v>218000</v>
      </c>
      <c r="AC25">
        <v>218000</v>
      </c>
      <c r="AD25">
        <v>219000</v>
      </c>
      <c r="AE25">
        <v>219000</v>
      </c>
      <c r="AF25">
        <v>220000</v>
      </c>
      <c r="AG25">
        <v>220000</v>
      </c>
      <c r="AH25">
        <v>221000</v>
      </c>
      <c r="AI25">
        <v>7</v>
      </c>
      <c r="AJ25" t="s">
        <v>2141</v>
      </c>
      <c r="AK25">
        <v>0</v>
      </c>
      <c r="AN25" t="s">
        <v>2003</v>
      </c>
      <c r="AO25">
        <v>0</v>
      </c>
    </row>
    <row r="26" spans="1:41">
      <c r="A26" s="1" t="str">
        <f t="shared" si="0"/>
        <v>山形5-2</v>
      </c>
      <c r="B26">
        <v>6</v>
      </c>
      <c r="C26">
        <v>201</v>
      </c>
      <c r="D26" t="s">
        <v>279</v>
      </c>
      <c r="E26">
        <v>5</v>
      </c>
      <c r="F26">
        <v>2</v>
      </c>
      <c r="G26">
        <v>1</v>
      </c>
      <c r="H26">
        <v>7557</v>
      </c>
      <c r="I26">
        <v>5885</v>
      </c>
      <c r="J26">
        <v>7557</v>
      </c>
      <c r="K26">
        <v>6933</v>
      </c>
      <c r="L26">
        <v>7557</v>
      </c>
      <c r="M26">
        <v>6933</v>
      </c>
      <c r="N26">
        <v>8982</v>
      </c>
      <c r="O26">
        <v>9505</v>
      </c>
      <c r="P26">
        <v>9505</v>
      </c>
      <c r="Q26">
        <v>5885</v>
      </c>
      <c r="R26">
        <v>9505</v>
      </c>
      <c r="S26">
        <v>5885</v>
      </c>
      <c r="T26">
        <v>2</v>
      </c>
      <c r="U26">
        <v>6</v>
      </c>
      <c r="V26">
        <v>201</v>
      </c>
      <c r="W26" t="s">
        <v>279</v>
      </c>
      <c r="X26">
        <v>5</v>
      </c>
      <c r="Y26">
        <v>7</v>
      </c>
      <c r="Z26">
        <v>116000</v>
      </c>
      <c r="AA26">
        <v>116000</v>
      </c>
      <c r="AB26">
        <v>114000</v>
      </c>
      <c r="AE26">
        <v>115000</v>
      </c>
      <c r="AG26">
        <v>0</v>
      </c>
      <c r="AH26">
        <v>0</v>
      </c>
      <c r="AI26">
        <v>1</v>
      </c>
      <c r="AJ26" t="s">
        <v>287</v>
      </c>
      <c r="AK26">
        <v>0</v>
      </c>
      <c r="AO26">
        <v>0</v>
      </c>
    </row>
    <row r="27" spans="1:41">
      <c r="A27" s="1" t="str">
        <f t="shared" si="0"/>
        <v>山形5-3</v>
      </c>
      <c r="B27">
        <v>6</v>
      </c>
      <c r="C27">
        <v>201</v>
      </c>
      <c r="D27" t="s">
        <v>279</v>
      </c>
      <c r="E27">
        <v>5</v>
      </c>
      <c r="F27">
        <v>3</v>
      </c>
      <c r="G27">
        <v>1</v>
      </c>
      <c r="H27">
        <v>9448</v>
      </c>
      <c r="I27">
        <v>7557</v>
      </c>
      <c r="J27">
        <v>9448</v>
      </c>
      <c r="K27">
        <v>5885</v>
      </c>
      <c r="L27">
        <v>6705</v>
      </c>
      <c r="M27">
        <v>5885</v>
      </c>
      <c r="N27">
        <v>8982</v>
      </c>
      <c r="O27">
        <v>5885</v>
      </c>
      <c r="P27">
        <v>6705</v>
      </c>
      <c r="Q27">
        <v>9953</v>
      </c>
      <c r="R27">
        <v>6705</v>
      </c>
      <c r="S27">
        <v>9953</v>
      </c>
      <c r="T27">
        <v>2</v>
      </c>
      <c r="U27">
        <v>6</v>
      </c>
      <c r="V27">
        <v>201</v>
      </c>
      <c r="W27" t="s">
        <v>279</v>
      </c>
      <c r="X27">
        <v>5</v>
      </c>
      <c r="Y27">
        <v>12</v>
      </c>
      <c r="Z27">
        <v>76000</v>
      </c>
      <c r="AA27">
        <v>76000</v>
      </c>
      <c r="AB27">
        <v>72500</v>
      </c>
      <c r="AE27">
        <v>74400</v>
      </c>
      <c r="AG27">
        <v>0</v>
      </c>
      <c r="AH27">
        <v>0</v>
      </c>
      <c r="AI27">
        <v>7</v>
      </c>
      <c r="AJ27" t="s">
        <v>2229</v>
      </c>
      <c r="AK27">
        <v>0</v>
      </c>
      <c r="AO27">
        <v>0</v>
      </c>
    </row>
    <row r="28" spans="1:41">
      <c r="A28" s="1" t="str">
        <f t="shared" si="0"/>
        <v>山形5-4</v>
      </c>
      <c r="B28">
        <v>6</v>
      </c>
      <c r="C28">
        <v>201</v>
      </c>
      <c r="D28" t="s">
        <v>279</v>
      </c>
      <c r="E28">
        <v>5</v>
      </c>
      <c r="F28">
        <v>4</v>
      </c>
      <c r="G28">
        <v>1</v>
      </c>
      <c r="H28">
        <v>7557</v>
      </c>
      <c r="I28">
        <v>9448</v>
      </c>
      <c r="J28">
        <v>7936</v>
      </c>
      <c r="K28">
        <v>3914</v>
      </c>
      <c r="L28">
        <v>6705</v>
      </c>
      <c r="M28">
        <v>3914</v>
      </c>
      <c r="N28">
        <v>6705</v>
      </c>
      <c r="O28">
        <v>3914</v>
      </c>
      <c r="P28">
        <v>8982</v>
      </c>
      <c r="Q28">
        <v>7557</v>
      </c>
      <c r="R28">
        <v>7557</v>
      </c>
      <c r="S28">
        <v>8982</v>
      </c>
      <c r="T28">
        <v>2</v>
      </c>
      <c r="U28">
        <v>6</v>
      </c>
      <c r="V28">
        <v>201</v>
      </c>
      <c r="W28" t="s">
        <v>279</v>
      </c>
      <c r="X28">
        <v>5</v>
      </c>
      <c r="Y28">
        <v>1</v>
      </c>
      <c r="Z28">
        <v>218000</v>
      </c>
      <c r="AA28">
        <v>218000</v>
      </c>
      <c r="AB28">
        <v>215000</v>
      </c>
      <c r="AE28">
        <v>216000</v>
      </c>
      <c r="AG28">
        <v>0</v>
      </c>
      <c r="AH28">
        <v>0</v>
      </c>
      <c r="AI28">
        <v>5</v>
      </c>
      <c r="AJ28" t="s">
        <v>2142</v>
      </c>
      <c r="AK28">
        <v>0</v>
      </c>
      <c r="AO28">
        <v>0</v>
      </c>
    </row>
    <row r="29" spans="1:41">
      <c r="A29" s="1" t="str">
        <f t="shared" si="0"/>
        <v>山形5-5</v>
      </c>
      <c r="B29">
        <v>6</v>
      </c>
      <c r="C29">
        <v>201</v>
      </c>
      <c r="D29" t="s">
        <v>279</v>
      </c>
      <c r="E29">
        <v>5</v>
      </c>
      <c r="F29">
        <v>5</v>
      </c>
      <c r="G29">
        <v>1</v>
      </c>
      <c r="H29">
        <v>9421</v>
      </c>
      <c r="I29">
        <v>8485</v>
      </c>
      <c r="J29">
        <v>9448</v>
      </c>
      <c r="K29">
        <v>6705</v>
      </c>
      <c r="L29">
        <v>9421</v>
      </c>
      <c r="M29">
        <v>9953</v>
      </c>
      <c r="N29">
        <v>9421</v>
      </c>
      <c r="O29">
        <v>9953</v>
      </c>
      <c r="P29">
        <v>8982</v>
      </c>
      <c r="Q29">
        <v>4061</v>
      </c>
      <c r="R29">
        <v>3914</v>
      </c>
      <c r="S29">
        <v>4061</v>
      </c>
      <c r="T29">
        <v>2</v>
      </c>
      <c r="U29">
        <v>6</v>
      </c>
      <c r="V29">
        <v>201</v>
      </c>
      <c r="W29" t="s">
        <v>279</v>
      </c>
      <c r="X29">
        <v>5</v>
      </c>
      <c r="Y29">
        <v>7</v>
      </c>
      <c r="Z29">
        <v>122000</v>
      </c>
      <c r="AA29">
        <v>122000</v>
      </c>
      <c r="AB29">
        <v>120000</v>
      </c>
      <c r="AE29">
        <v>121000</v>
      </c>
      <c r="AG29">
        <v>0</v>
      </c>
      <c r="AH29">
        <v>0</v>
      </c>
      <c r="AI29">
        <v>1</v>
      </c>
      <c r="AJ29" t="s">
        <v>2143</v>
      </c>
      <c r="AK29">
        <v>0</v>
      </c>
      <c r="AO29">
        <v>0</v>
      </c>
    </row>
    <row r="30" spans="1:41">
      <c r="A30" s="1" t="str">
        <f t="shared" si="0"/>
        <v>山形5-6</v>
      </c>
      <c r="B30">
        <v>6</v>
      </c>
      <c r="C30">
        <v>201</v>
      </c>
      <c r="D30" t="s">
        <v>279</v>
      </c>
      <c r="E30">
        <v>5</v>
      </c>
      <c r="F30">
        <v>6</v>
      </c>
      <c r="G30">
        <v>1</v>
      </c>
      <c r="H30">
        <v>6705</v>
      </c>
      <c r="I30">
        <v>8485</v>
      </c>
      <c r="J30">
        <v>6705</v>
      </c>
      <c r="K30">
        <v>8485</v>
      </c>
      <c r="L30">
        <v>6705</v>
      </c>
      <c r="M30">
        <v>9448</v>
      </c>
      <c r="N30">
        <v>9909</v>
      </c>
      <c r="O30">
        <v>9448</v>
      </c>
      <c r="P30">
        <v>5885</v>
      </c>
      <c r="Q30">
        <v>9953</v>
      </c>
      <c r="R30">
        <v>5885</v>
      </c>
      <c r="S30">
        <v>9953</v>
      </c>
      <c r="T30">
        <v>2</v>
      </c>
      <c r="U30">
        <v>6</v>
      </c>
      <c r="V30">
        <v>201</v>
      </c>
      <c r="W30" t="s">
        <v>279</v>
      </c>
      <c r="X30">
        <v>5</v>
      </c>
      <c r="Y30">
        <v>7</v>
      </c>
      <c r="Z30">
        <v>132000</v>
      </c>
      <c r="AA30">
        <v>132000</v>
      </c>
      <c r="AB30">
        <v>130000</v>
      </c>
      <c r="AE30">
        <v>131000</v>
      </c>
      <c r="AG30">
        <v>0</v>
      </c>
      <c r="AH30">
        <v>0</v>
      </c>
      <c r="AI30">
        <v>1</v>
      </c>
      <c r="AJ30" t="s">
        <v>2141</v>
      </c>
      <c r="AK30">
        <v>0</v>
      </c>
      <c r="AO30">
        <v>0</v>
      </c>
    </row>
    <row r="31" spans="1:41">
      <c r="A31" s="1" t="str">
        <f t="shared" si="0"/>
        <v>山形5-7</v>
      </c>
      <c r="B31">
        <v>6</v>
      </c>
      <c r="C31">
        <v>201</v>
      </c>
      <c r="D31" t="s">
        <v>279</v>
      </c>
      <c r="E31">
        <v>5</v>
      </c>
      <c r="F31">
        <v>7</v>
      </c>
      <c r="G31">
        <v>1</v>
      </c>
      <c r="H31">
        <v>9505</v>
      </c>
      <c r="I31">
        <v>7936</v>
      </c>
      <c r="J31">
        <v>8485</v>
      </c>
      <c r="K31">
        <v>9505</v>
      </c>
      <c r="L31">
        <v>4062</v>
      </c>
      <c r="M31">
        <v>9505</v>
      </c>
      <c r="N31">
        <v>9953</v>
      </c>
      <c r="O31">
        <v>6933</v>
      </c>
      <c r="P31">
        <v>6933</v>
      </c>
      <c r="Q31">
        <v>9448</v>
      </c>
      <c r="R31">
        <v>6933</v>
      </c>
      <c r="S31">
        <v>8485</v>
      </c>
      <c r="T31">
        <v>1</v>
      </c>
      <c r="U31">
        <v>6</v>
      </c>
      <c r="V31">
        <v>201</v>
      </c>
      <c r="W31" t="s">
        <v>279</v>
      </c>
      <c r="X31">
        <v>5</v>
      </c>
      <c r="Y31">
        <v>7</v>
      </c>
      <c r="Z31">
        <v>138000</v>
      </c>
      <c r="AA31">
        <v>138000</v>
      </c>
      <c r="AB31">
        <v>136000</v>
      </c>
      <c r="AC31">
        <v>136000</v>
      </c>
      <c r="AD31">
        <v>137000</v>
      </c>
      <c r="AE31">
        <v>137000</v>
      </c>
      <c r="AF31">
        <v>137000</v>
      </c>
      <c r="AG31">
        <v>137000</v>
      </c>
      <c r="AH31">
        <v>138000</v>
      </c>
      <c r="AI31">
        <v>1</v>
      </c>
      <c r="AJ31" t="s">
        <v>2074</v>
      </c>
      <c r="AK31">
        <v>0</v>
      </c>
      <c r="AO31">
        <v>0</v>
      </c>
    </row>
    <row r="32" spans="1:41">
      <c r="A32" s="1" t="str">
        <f t="shared" si="0"/>
        <v>山形5-8</v>
      </c>
      <c r="B32">
        <v>6</v>
      </c>
      <c r="C32">
        <v>201</v>
      </c>
      <c r="D32" t="s">
        <v>279</v>
      </c>
      <c r="E32">
        <v>5</v>
      </c>
      <c r="F32">
        <v>8</v>
      </c>
      <c r="G32">
        <v>1</v>
      </c>
      <c r="H32">
        <v>10357</v>
      </c>
      <c r="I32">
        <v>9953</v>
      </c>
      <c r="J32">
        <v>10357</v>
      </c>
      <c r="K32">
        <v>9953</v>
      </c>
      <c r="L32">
        <v>4062</v>
      </c>
      <c r="M32">
        <v>9421</v>
      </c>
      <c r="N32">
        <v>8982</v>
      </c>
      <c r="O32">
        <v>9421</v>
      </c>
      <c r="P32">
        <v>9909</v>
      </c>
      <c r="Q32">
        <v>8982</v>
      </c>
      <c r="R32">
        <v>8982</v>
      </c>
      <c r="S32">
        <v>9909</v>
      </c>
      <c r="T32">
        <v>2</v>
      </c>
      <c r="U32">
        <v>6</v>
      </c>
      <c r="V32">
        <v>201</v>
      </c>
      <c r="W32" t="s">
        <v>279</v>
      </c>
      <c r="X32">
        <v>5</v>
      </c>
      <c r="Y32">
        <v>13</v>
      </c>
      <c r="Z32">
        <v>63200</v>
      </c>
      <c r="AA32">
        <v>63200</v>
      </c>
      <c r="AB32">
        <v>62600</v>
      </c>
      <c r="AE32">
        <v>62900</v>
      </c>
      <c r="AG32">
        <v>0</v>
      </c>
      <c r="AH32">
        <v>0</v>
      </c>
      <c r="AI32">
        <v>1</v>
      </c>
      <c r="AJ32" t="s">
        <v>2144</v>
      </c>
      <c r="AK32">
        <v>0</v>
      </c>
      <c r="AO32">
        <v>0</v>
      </c>
    </row>
    <row r="33" spans="1:41">
      <c r="A33" s="1" t="str">
        <f t="shared" si="0"/>
        <v>山形5-9</v>
      </c>
      <c r="B33">
        <v>6</v>
      </c>
      <c r="C33">
        <v>201</v>
      </c>
      <c r="D33" t="s">
        <v>279</v>
      </c>
      <c r="E33">
        <v>5</v>
      </c>
      <c r="F33">
        <v>9</v>
      </c>
      <c r="G33">
        <v>1</v>
      </c>
      <c r="H33">
        <v>5885</v>
      </c>
      <c r="I33">
        <v>9953</v>
      </c>
      <c r="J33">
        <v>5885</v>
      </c>
      <c r="K33">
        <v>9953</v>
      </c>
      <c r="L33">
        <v>5885</v>
      </c>
      <c r="M33">
        <v>8982</v>
      </c>
      <c r="N33">
        <v>6933</v>
      </c>
      <c r="O33">
        <v>8982</v>
      </c>
      <c r="P33">
        <v>6933</v>
      </c>
      <c r="Q33">
        <v>9953</v>
      </c>
      <c r="R33">
        <v>6933</v>
      </c>
      <c r="S33">
        <v>9448</v>
      </c>
      <c r="T33">
        <v>2</v>
      </c>
      <c r="U33">
        <v>6</v>
      </c>
      <c r="V33">
        <v>201</v>
      </c>
      <c r="W33" t="s">
        <v>279</v>
      </c>
      <c r="X33">
        <v>5</v>
      </c>
      <c r="Y33">
        <v>13</v>
      </c>
      <c r="Z33">
        <v>67100</v>
      </c>
      <c r="AA33">
        <v>67100</v>
      </c>
      <c r="AB33">
        <v>64900</v>
      </c>
      <c r="AE33">
        <v>66000</v>
      </c>
      <c r="AG33">
        <v>0</v>
      </c>
      <c r="AH33">
        <v>0</v>
      </c>
      <c r="AI33">
        <v>1</v>
      </c>
      <c r="AJ33" t="s">
        <v>2145</v>
      </c>
      <c r="AK33">
        <v>0</v>
      </c>
      <c r="AO33">
        <v>0</v>
      </c>
    </row>
    <row r="34" spans="1:41">
      <c r="A34" s="1" t="str">
        <f t="shared" si="0"/>
        <v>山形5-10</v>
      </c>
      <c r="B34">
        <v>6</v>
      </c>
      <c r="C34">
        <v>201</v>
      </c>
      <c r="D34" t="s">
        <v>279</v>
      </c>
      <c r="E34">
        <v>5</v>
      </c>
      <c r="F34">
        <v>10</v>
      </c>
      <c r="G34">
        <v>1</v>
      </c>
      <c r="H34">
        <v>9421</v>
      </c>
      <c r="I34">
        <v>9505</v>
      </c>
      <c r="J34">
        <v>8485</v>
      </c>
      <c r="K34">
        <v>9505</v>
      </c>
      <c r="L34">
        <v>9448</v>
      </c>
      <c r="M34">
        <v>9953</v>
      </c>
      <c r="N34">
        <v>9448</v>
      </c>
      <c r="O34">
        <v>9953</v>
      </c>
      <c r="P34">
        <v>8485</v>
      </c>
      <c r="Q34">
        <v>9909</v>
      </c>
      <c r="R34">
        <v>9909</v>
      </c>
      <c r="S34">
        <v>6705</v>
      </c>
      <c r="T34">
        <v>2</v>
      </c>
      <c r="U34">
        <v>6</v>
      </c>
      <c r="V34">
        <v>201</v>
      </c>
      <c r="W34" t="s">
        <v>279</v>
      </c>
      <c r="X34">
        <v>5</v>
      </c>
      <c r="Y34">
        <v>12</v>
      </c>
      <c r="Z34">
        <v>72700</v>
      </c>
      <c r="AA34">
        <v>72700</v>
      </c>
      <c r="AB34">
        <v>70600</v>
      </c>
      <c r="AE34">
        <v>71700</v>
      </c>
      <c r="AG34">
        <v>0</v>
      </c>
      <c r="AH34">
        <v>0</v>
      </c>
      <c r="AI34">
        <v>5</v>
      </c>
      <c r="AJ34" t="s">
        <v>2146</v>
      </c>
      <c r="AK34">
        <v>0</v>
      </c>
      <c r="AO34">
        <v>0</v>
      </c>
    </row>
    <row r="35" spans="1:41">
      <c r="A35" s="1" t="str">
        <f t="shared" si="0"/>
        <v>山形5-11</v>
      </c>
      <c r="B35">
        <v>6</v>
      </c>
      <c r="C35">
        <v>201</v>
      </c>
      <c r="D35" t="s">
        <v>279</v>
      </c>
      <c r="E35">
        <v>5</v>
      </c>
      <c r="F35">
        <v>11</v>
      </c>
      <c r="G35">
        <v>1</v>
      </c>
      <c r="H35">
        <v>10357</v>
      </c>
      <c r="I35">
        <v>9448</v>
      </c>
      <c r="J35">
        <v>10357</v>
      </c>
      <c r="K35">
        <v>2899</v>
      </c>
      <c r="L35">
        <v>7557</v>
      </c>
      <c r="M35">
        <v>2899</v>
      </c>
      <c r="N35">
        <v>7557</v>
      </c>
      <c r="O35">
        <v>9909</v>
      </c>
      <c r="P35">
        <v>7557</v>
      </c>
      <c r="Q35">
        <v>9421</v>
      </c>
      <c r="R35">
        <v>4779</v>
      </c>
      <c r="S35">
        <v>9421</v>
      </c>
      <c r="T35">
        <v>0</v>
      </c>
      <c r="Y35">
        <v>0</v>
      </c>
      <c r="Z35">
        <v>23900</v>
      </c>
      <c r="AA35">
        <v>23900</v>
      </c>
      <c r="AB35">
        <v>23800</v>
      </c>
      <c r="AE35">
        <v>23800</v>
      </c>
      <c r="AG35">
        <v>0</v>
      </c>
      <c r="AH35">
        <v>0</v>
      </c>
      <c r="AI35">
        <v>5</v>
      </c>
      <c r="AJ35" t="s">
        <v>2147</v>
      </c>
      <c r="AK35">
        <v>0</v>
      </c>
      <c r="AL35" t="s">
        <v>288</v>
      </c>
      <c r="AM35" t="s">
        <v>72</v>
      </c>
      <c r="AO35">
        <v>0</v>
      </c>
    </row>
    <row r="36" spans="1:41">
      <c r="A36" s="1" t="str">
        <f t="shared" si="0"/>
        <v>山形5-12</v>
      </c>
      <c r="B36">
        <v>6</v>
      </c>
      <c r="C36">
        <v>201</v>
      </c>
      <c r="D36" t="s">
        <v>279</v>
      </c>
      <c r="E36">
        <v>5</v>
      </c>
      <c r="F36">
        <v>12</v>
      </c>
      <c r="G36">
        <v>1</v>
      </c>
      <c r="H36">
        <v>9448</v>
      </c>
      <c r="I36">
        <v>9421</v>
      </c>
      <c r="J36">
        <v>8982</v>
      </c>
      <c r="K36">
        <v>9421</v>
      </c>
      <c r="L36">
        <v>8982</v>
      </c>
      <c r="M36">
        <v>6705</v>
      </c>
      <c r="N36">
        <v>9909</v>
      </c>
      <c r="O36">
        <v>6705</v>
      </c>
      <c r="P36">
        <v>9953</v>
      </c>
      <c r="Q36">
        <v>9909</v>
      </c>
      <c r="R36">
        <v>3130</v>
      </c>
      <c r="S36">
        <v>7557</v>
      </c>
      <c r="T36">
        <v>1</v>
      </c>
      <c r="U36">
        <v>6</v>
      </c>
      <c r="V36">
        <v>201</v>
      </c>
      <c r="W36" t="s">
        <v>279</v>
      </c>
      <c r="X36">
        <v>5</v>
      </c>
      <c r="Y36">
        <v>12</v>
      </c>
      <c r="Z36">
        <v>80900</v>
      </c>
      <c r="AA36">
        <v>80900</v>
      </c>
      <c r="AB36">
        <v>78500</v>
      </c>
      <c r="AC36">
        <v>0</v>
      </c>
      <c r="AD36">
        <v>79400</v>
      </c>
      <c r="AE36">
        <v>79700</v>
      </c>
      <c r="AF36">
        <v>80000</v>
      </c>
      <c r="AG36">
        <v>80300</v>
      </c>
      <c r="AH36">
        <v>80600</v>
      </c>
      <c r="AI36">
        <v>7</v>
      </c>
      <c r="AJ36" t="s">
        <v>289</v>
      </c>
      <c r="AK36">
        <v>0</v>
      </c>
      <c r="AO36">
        <v>0</v>
      </c>
    </row>
    <row r="37" spans="1:41">
      <c r="A37" s="1" t="str">
        <f t="shared" si="0"/>
        <v>山形5-13</v>
      </c>
      <c r="B37">
        <v>6</v>
      </c>
      <c r="C37">
        <v>201</v>
      </c>
      <c r="D37" t="s">
        <v>279</v>
      </c>
      <c r="E37">
        <v>5</v>
      </c>
      <c r="F37">
        <v>13</v>
      </c>
      <c r="G37">
        <v>1</v>
      </c>
      <c r="H37">
        <v>3914</v>
      </c>
      <c r="I37">
        <v>6933</v>
      </c>
      <c r="J37">
        <v>3914</v>
      </c>
      <c r="K37">
        <v>6933</v>
      </c>
      <c r="L37">
        <v>3914</v>
      </c>
      <c r="M37">
        <v>4062</v>
      </c>
      <c r="N37">
        <v>4062</v>
      </c>
      <c r="O37">
        <v>3914</v>
      </c>
      <c r="P37">
        <v>8982</v>
      </c>
      <c r="Q37">
        <v>8485</v>
      </c>
      <c r="R37">
        <v>8485</v>
      </c>
      <c r="S37">
        <v>8982</v>
      </c>
      <c r="T37">
        <v>1</v>
      </c>
      <c r="U37">
        <v>6</v>
      </c>
      <c r="V37">
        <v>201</v>
      </c>
      <c r="W37" t="s">
        <v>279</v>
      </c>
      <c r="X37">
        <v>5</v>
      </c>
      <c r="Y37">
        <v>13</v>
      </c>
      <c r="Z37">
        <v>67400</v>
      </c>
      <c r="AA37">
        <v>67400</v>
      </c>
      <c r="AB37">
        <v>66100</v>
      </c>
      <c r="AC37">
        <v>0</v>
      </c>
      <c r="AD37">
        <v>66600</v>
      </c>
      <c r="AE37">
        <v>66700</v>
      </c>
      <c r="AF37">
        <v>66900</v>
      </c>
      <c r="AG37">
        <v>67100</v>
      </c>
      <c r="AH37">
        <v>67300</v>
      </c>
      <c r="AI37">
        <v>5</v>
      </c>
      <c r="AJ37" t="s">
        <v>290</v>
      </c>
      <c r="AK37">
        <v>0</v>
      </c>
      <c r="AO37">
        <v>0</v>
      </c>
    </row>
    <row r="38" spans="1:41">
      <c r="A38" s="1" t="str">
        <f t="shared" si="0"/>
        <v>山形5-14</v>
      </c>
      <c r="B38">
        <v>6</v>
      </c>
      <c r="C38">
        <v>201</v>
      </c>
      <c r="D38" t="s">
        <v>279</v>
      </c>
      <c r="E38">
        <v>5</v>
      </c>
      <c r="F38">
        <v>14</v>
      </c>
      <c r="G38">
        <v>1</v>
      </c>
      <c r="H38">
        <v>9505</v>
      </c>
      <c r="I38">
        <v>9448</v>
      </c>
      <c r="J38">
        <v>9505</v>
      </c>
      <c r="K38">
        <v>10357</v>
      </c>
      <c r="L38">
        <v>9505</v>
      </c>
      <c r="M38">
        <v>10357</v>
      </c>
      <c r="N38">
        <v>9505</v>
      </c>
      <c r="O38">
        <v>4061</v>
      </c>
      <c r="P38">
        <v>7557</v>
      </c>
      <c r="Q38">
        <v>8982</v>
      </c>
      <c r="R38">
        <v>7557</v>
      </c>
      <c r="S38">
        <v>8982</v>
      </c>
      <c r="T38">
        <v>2</v>
      </c>
      <c r="U38">
        <v>6</v>
      </c>
      <c r="V38">
        <v>201</v>
      </c>
      <c r="W38" t="s">
        <v>279</v>
      </c>
      <c r="X38">
        <v>5</v>
      </c>
      <c r="Y38">
        <v>13</v>
      </c>
      <c r="Z38">
        <v>40300</v>
      </c>
      <c r="AA38">
        <v>40300</v>
      </c>
      <c r="AB38">
        <v>39800</v>
      </c>
      <c r="AE38">
        <v>40000</v>
      </c>
      <c r="AG38">
        <v>0</v>
      </c>
      <c r="AH38">
        <v>0</v>
      </c>
      <c r="AI38">
        <v>7</v>
      </c>
      <c r="AJ38" t="s">
        <v>2148</v>
      </c>
      <c r="AK38">
        <v>0</v>
      </c>
      <c r="AO38">
        <v>0</v>
      </c>
    </row>
    <row r="39" spans="1:41">
      <c r="A39" s="1" t="str">
        <f t="shared" si="0"/>
        <v>山形5-15</v>
      </c>
      <c r="B39">
        <v>6</v>
      </c>
      <c r="C39">
        <v>201</v>
      </c>
      <c r="D39" t="s">
        <v>279</v>
      </c>
      <c r="E39">
        <v>5</v>
      </c>
      <c r="F39">
        <v>15</v>
      </c>
      <c r="G39">
        <v>1</v>
      </c>
      <c r="H39">
        <v>5885</v>
      </c>
      <c r="I39">
        <v>9421</v>
      </c>
      <c r="J39">
        <v>5885</v>
      </c>
      <c r="K39">
        <v>9421</v>
      </c>
      <c r="L39">
        <v>5885</v>
      </c>
      <c r="M39">
        <v>9448</v>
      </c>
      <c r="N39">
        <v>8485</v>
      </c>
      <c r="O39">
        <v>9448</v>
      </c>
      <c r="P39">
        <v>9953</v>
      </c>
      <c r="Q39">
        <v>8485</v>
      </c>
      <c r="R39">
        <v>3130</v>
      </c>
      <c r="S39">
        <v>6933</v>
      </c>
      <c r="T39">
        <v>2</v>
      </c>
      <c r="U39">
        <v>6</v>
      </c>
      <c r="V39">
        <v>201</v>
      </c>
      <c r="W39" t="s">
        <v>279</v>
      </c>
      <c r="X39">
        <v>5</v>
      </c>
      <c r="Y39">
        <v>13</v>
      </c>
      <c r="Z39">
        <v>67300</v>
      </c>
      <c r="AA39">
        <v>67300</v>
      </c>
      <c r="AB39">
        <v>64700</v>
      </c>
      <c r="AE39">
        <v>66000</v>
      </c>
      <c r="AG39">
        <v>0</v>
      </c>
      <c r="AH39">
        <v>0</v>
      </c>
      <c r="AI39">
        <v>7</v>
      </c>
      <c r="AJ39" t="s">
        <v>2149</v>
      </c>
      <c r="AK39">
        <v>0</v>
      </c>
      <c r="AO39">
        <v>0</v>
      </c>
    </row>
    <row r="40" spans="1:41">
      <c r="A40" s="1" t="str">
        <f t="shared" si="0"/>
        <v>山形5-16</v>
      </c>
      <c r="B40">
        <v>6</v>
      </c>
      <c r="C40">
        <v>201</v>
      </c>
      <c r="D40" t="s">
        <v>279</v>
      </c>
      <c r="E40">
        <v>5</v>
      </c>
      <c r="F40">
        <v>16</v>
      </c>
      <c r="G40">
        <v>1</v>
      </c>
      <c r="H40">
        <v>6933</v>
      </c>
      <c r="I40">
        <v>5885</v>
      </c>
      <c r="J40">
        <v>6933</v>
      </c>
      <c r="K40">
        <v>5885</v>
      </c>
      <c r="L40">
        <v>6933</v>
      </c>
      <c r="M40">
        <v>5885</v>
      </c>
      <c r="N40">
        <v>9953</v>
      </c>
      <c r="O40">
        <v>7557</v>
      </c>
      <c r="P40">
        <v>6705</v>
      </c>
      <c r="Q40">
        <v>7557</v>
      </c>
      <c r="R40">
        <v>6705</v>
      </c>
      <c r="S40">
        <v>3914</v>
      </c>
      <c r="T40">
        <v>2</v>
      </c>
      <c r="U40">
        <v>6</v>
      </c>
      <c r="V40">
        <v>201</v>
      </c>
      <c r="W40" t="s">
        <v>279</v>
      </c>
      <c r="X40">
        <v>5</v>
      </c>
      <c r="Y40">
        <v>13</v>
      </c>
      <c r="Z40">
        <v>63000</v>
      </c>
      <c r="AA40">
        <v>63000</v>
      </c>
      <c r="AB40">
        <v>59600</v>
      </c>
      <c r="AE40">
        <v>61300</v>
      </c>
      <c r="AG40">
        <v>0</v>
      </c>
      <c r="AH40">
        <v>0</v>
      </c>
      <c r="AI40">
        <v>5</v>
      </c>
      <c r="AJ40" t="s">
        <v>2150</v>
      </c>
      <c r="AK40">
        <v>0</v>
      </c>
      <c r="AO40">
        <v>0</v>
      </c>
    </row>
    <row r="41" spans="1:41">
      <c r="A41" s="1" t="str">
        <f t="shared" si="0"/>
        <v>山形5-17</v>
      </c>
      <c r="B41">
        <v>6</v>
      </c>
      <c r="C41">
        <v>201</v>
      </c>
      <c r="D41" t="s">
        <v>279</v>
      </c>
      <c r="E41">
        <v>5</v>
      </c>
      <c r="F41">
        <v>17</v>
      </c>
      <c r="G41">
        <v>1</v>
      </c>
      <c r="H41">
        <v>7557</v>
      </c>
      <c r="I41">
        <v>7936</v>
      </c>
      <c r="J41">
        <v>7557</v>
      </c>
      <c r="K41">
        <v>3914</v>
      </c>
      <c r="L41">
        <v>5885</v>
      </c>
      <c r="M41">
        <v>9421</v>
      </c>
      <c r="N41">
        <v>5885</v>
      </c>
      <c r="O41">
        <v>9421</v>
      </c>
      <c r="P41">
        <v>3914</v>
      </c>
      <c r="Q41">
        <v>4062</v>
      </c>
      <c r="R41">
        <v>3914</v>
      </c>
      <c r="S41">
        <v>4062</v>
      </c>
      <c r="T41">
        <v>2</v>
      </c>
      <c r="U41">
        <v>6</v>
      </c>
      <c r="V41">
        <v>201</v>
      </c>
      <c r="W41" t="s">
        <v>279</v>
      </c>
      <c r="X41">
        <v>5</v>
      </c>
      <c r="Y41">
        <v>12</v>
      </c>
      <c r="Z41">
        <v>83200</v>
      </c>
      <c r="AA41">
        <v>83200</v>
      </c>
      <c r="AB41">
        <v>79500</v>
      </c>
      <c r="AE41">
        <v>81300</v>
      </c>
      <c r="AG41">
        <v>0</v>
      </c>
      <c r="AH41">
        <v>0</v>
      </c>
      <c r="AI41">
        <v>1</v>
      </c>
      <c r="AJ41" t="s">
        <v>291</v>
      </c>
      <c r="AK41">
        <v>0</v>
      </c>
      <c r="AO41">
        <v>0</v>
      </c>
    </row>
    <row r="42" spans="1:41">
      <c r="A42" s="1" t="str">
        <f t="shared" si="0"/>
        <v>山形5-18</v>
      </c>
      <c r="B42">
        <v>6</v>
      </c>
      <c r="C42">
        <v>201</v>
      </c>
      <c r="D42" t="s">
        <v>279</v>
      </c>
      <c r="E42">
        <v>5</v>
      </c>
      <c r="F42">
        <v>18</v>
      </c>
      <c r="G42">
        <v>1</v>
      </c>
      <c r="H42">
        <v>9505</v>
      </c>
      <c r="I42">
        <v>7557</v>
      </c>
      <c r="J42">
        <v>9505</v>
      </c>
      <c r="K42">
        <v>7557</v>
      </c>
      <c r="L42">
        <v>9505</v>
      </c>
      <c r="M42">
        <v>7557</v>
      </c>
      <c r="T42">
        <v>2</v>
      </c>
      <c r="U42">
        <v>6</v>
      </c>
      <c r="V42">
        <v>201</v>
      </c>
      <c r="W42" t="s">
        <v>279</v>
      </c>
      <c r="X42">
        <v>5</v>
      </c>
      <c r="Y42">
        <v>13</v>
      </c>
      <c r="Z42">
        <v>64900</v>
      </c>
      <c r="AA42">
        <v>64900</v>
      </c>
      <c r="AB42">
        <v>61400</v>
      </c>
      <c r="AE42">
        <v>63100</v>
      </c>
      <c r="AG42">
        <v>0</v>
      </c>
      <c r="AH42">
        <v>0</v>
      </c>
      <c r="AI42">
        <v>7</v>
      </c>
      <c r="AJ42" t="s">
        <v>292</v>
      </c>
      <c r="AK42">
        <v>0</v>
      </c>
      <c r="AO42">
        <v>0</v>
      </c>
    </row>
    <row r="43" spans="1:41">
      <c r="A43" s="1" t="str">
        <f t="shared" si="0"/>
        <v>山形9-1</v>
      </c>
      <c r="B43">
        <v>6</v>
      </c>
      <c r="C43">
        <v>201</v>
      </c>
      <c r="D43" t="s">
        <v>279</v>
      </c>
      <c r="E43">
        <v>9</v>
      </c>
      <c r="F43">
        <v>1</v>
      </c>
      <c r="G43">
        <v>1</v>
      </c>
      <c r="H43">
        <v>9421</v>
      </c>
      <c r="I43">
        <v>8485</v>
      </c>
      <c r="J43">
        <v>10357</v>
      </c>
      <c r="K43">
        <v>8485</v>
      </c>
      <c r="L43">
        <v>9448</v>
      </c>
      <c r="M43">
        <v>10357</v>
      </c>
      <c r="N43">
        <v>4062</v>
      </c>
      <c r="O43">
        <v>9448</v>
      </c>
      <c r="P43">
        <v>3914</v>
      </c>
      <c r="Q43">
        <v>9448</v>
      </c>
      <c r="R43">
        <v>3914</v>
      </c>
      <c r="S43">
        <v>5885</v>
      </c>
      <c r="T43">
        <v>0</v>
      </c>
      <c r="Y43">
        <v>0</v>
      </c>
      <c r="Z43">
        <v>37300</v>
      </c>
      <c r="AA43">
        <v>37300</v>
      </c>
      <c r="AB43">
        <v>35800</v>
      </c>
      <c r="AE43">
        <v>36600</v>
      </c>
      <c r="AG43">
        <v>0</v>
      </c>
      <c r="AH43">
        <v>0</v>
      </c>
      <c r="AI43">
        <v>5</v>
      </c>
      <c r="AJ43" t="s">
        <v>2242</v>
      </c>
      <c r="AK43">
        <v>0</v>
      </c>
      <c r="AL43" t="s">
        <v>293</v>
      </c>
      <c r="AM43" t="s">
        <v>2049</v>
      </c>
      <c r="AO43">
        <v>0</v>
      </c>
    </row>
    <row r="44" spans="1:41">
      <c r="A44" s="1" t="str">
        <f t="shared" si="0"/>
        <v>山形9-2</v>
      </c>
      <c r="B44">
        <v>6</v>
      </c>
      <c r="C44">
        <v>201</v>
      </c>
      <c r="D44" t="s">
        <v>279</v>
      </c>
      <c r="E44">
        <v>9</v>
      </c>
      <c r="F44">
        <v>2</v>
      </c>
      <c r="G44">
        <v>1</v>
      </c>
      <c r="H44">
        <v>3914</v>
      </c>
      <c r="I44">
        <v>7936</v>
      </c>
      <c r="J44">
        <v>3914</v>
      </c>
      <c r="K44">
        <v>7557</v>
      </c>
      <c r="L44">
        <v>7936</v>
      </c>
      <c r="M44">
        <v>4062</v>
      </c>
      <c r="N44">
        <v>7936</v>
      </c>
      <c r="O44">
        <v>4061</v>
      </c>
      <c r="P44">
        <v>9909</v>
      </c>
      <c r="Q44">
        <v>8485</v>
      </c>
      <c r="R44">
        <v>9909</v>
      </c>
      <c r="S44">
        <v>8485</v>
      </c>
      <c r="T44">
        <v>0</v>
      </c>
      <c r="Y44">
        <v>0</v>
      </c>
      <c r="Z44">
        <v>15700</v>
      </c>
      <c r="AA44">
        <v>15700</v>
      </c>
      <c r="AB44">
        <v>15200</v>
      </c>
      <c r="AE44">
        <v>15400</v>
      </c>
      <c r="AG44">
        <v>0</v>
      </c>
      <c r="AH44">
        <v>0</v>
      </c>
      <c r="AI44">
        <v>1</v>
      </c>
      <c r="AJ44" t="s">
        <v>2151</v>
      </c>
      <c r="AK44">
        <v>0</v>
      </c>
      <c r="AL44" t="s">
        <v>294</v>
      </c>
      <c r="AM44" t="s">
        <v>83</v>
      </c>
      <c r="AO44">
        <v>0</v>
      </c>
    </row>
    <row r="45" spans="1:41">
      <c r="A45" s="1" t="str">
        <f t="shared" si="0"/>
        <v>山形9-3</v>
      </c>
      <c r="B45">
        <v>6</v>
      </c>
      <c r="C45">
        <v>201</v>
      </c>
      <c r="D45" t="s">
        <v>279</v>
      </c>
      <c r="E45">
        <v>9</v>
      </c>
      <c r="F45">
        <v>3</v>
      </c>
      <c r="G45">
        <v>1</v>
      </c>
      <c r="H45">
        <v>6933</v>
      </c>
      <c r="I45">
        <v>5885</v>
      </c>
      <c r="J45">
        <v>6933</v>
      </c>
      <c r="K45">
        <v>5885</v>
      </c>
      <c r="L45">
        <v>6933</v>
      </c>
      <c r="M45">
        <v>6705</v>
      </c>
      <c r="N45">
        <v>9505</v>
      </c>
      <c r="O45">
        <v>6705</v>
      </c>
      <c r="P45">
        <v>9505</v>
      </c>
      <c r="Q45">
        <v>9421</v>
      </c>
      <c r="R45">
        <v>3130</v>
      </c>
      <c r="S45">
        <v>9421</v>
      </c>
      <c r="T45">
        <v>0</v>
      </c>
      <c r="Y45">
        <v>0</v>
      </c>
      <c r="Z45">
        <v>18400</v>
      </c>
      <c r="AA45">
        <v>18400</v>
      </c>
      <c r="AB45">
        <v>18100</v>
      </c>
      <c r="AE45">
        <v>18200</v>
      </c>
      <c r="AG45">
        <v>0</v>
      </c>
      <c r="AH45">
        <v>0</v>
      </c>
      <c r="AI45">
        <v>5</v>
      </c>
      <c r="AJ45" t="s">
        <v>2075</v>
      </c>
      <c r="AK45">
        <v>0</v>
      </c>
      <c r="AL45" t="s">
        <v>2152</v>
      </c>
      <c r="AM45" t="s">
        <v>99</v>
      </c>
      <c r="AO45">
        <v>0</v>
      </c>
    </row>
    <row r="46" spans="1:41">
      <c r="A46" s="1" t="str">
        <f t="shared" si="0"/>
        <v>山形9-4</v>
      </c>
      <c r="B46">
        <v>6</v>
      </c>
      <c r="C46">
        <v>201</v>
      </c>
      <c r="D46" t="s">
        <v>279</v>
      </c>
      <c r="E46">
        <v>9</v>
      </c>
      <c r="F46">
        <v>4</v>
      </c>
      <c r="G46">
        <v>1</v>
      </c>
      <c r="H46">
        <v>8982</v>
      </c>
      <c r="I46">
        <v>7557</v>
      </c>
      <c r="J46">
        <v>8485</v>
      </c>
      <c r="K46">
        <v>2899</v>
      </c>
      <c r="L46">
        <v>8485</v>
      </c>
      <c r="M46">
        <v>2899</v>
      </c>
      <c r="N46">
        <v>5885</v>
      </c>
      <c r="O46">
        <v>8982</v>
      </c>
      <c r="P46">
        <v>5885</v>
      </c>
      <c r="Q46">
        <v>6705</v>
      </c>
      <c r="R46">
        <v>8982</v>
      </c>
      <c r="S46">
        <v>6705</v>
      </c>
      <c r="T46">
        <v>0</v>
      </c>
      <c r="Y46">
        <v>0</v>
      </c>
      <c r="Z46">
        <v>25800</v>
      </c>
      <c r="AA46">
        <v>25800</v>
      </c>
      <c r="AB46">
        <v>24900</v>
      </c>
      <c r="AE46">
        <v>25200</v>
      </c>
      <c r="AG46">
        <v>0</v>
      </c>
      <c r="AH46">
        <v>0</v>
      </c>
      <c r="AI46">
        <v>7</v>
      </c>
      <c r="AJ46" t="s">
        <v>2153</v>
      </c>
      <c r="AK46">
        <v>0</v>
      </c>
      <c r="AL46" t="s">
        <v>295</v>
      </c>
      <c r="AM46" t="s">
        <v>89</v>
      </c>
      <c r="AO46">
        <v>0</v>
      </c>
    </row>
    <row r="47" spans="1:41">
      <c r="A47" s="1" t="str">
        <f t="shared" si="0"/>
        <v>米沢-1</v>
      </c>
      <c r="B47">
        <v>6</v>
      </c>
      <c r="C47">
        <v>202</v>
      </c>
      <c r="D47" t="s">
        <v>296</v>
      </c>
      <c r="E47">
        <v>0</v>
      </c>
      <c r="F47">
        <v>1</v>
      </c>
      <c r="G47">
        <v>1</v>
      </c>
      <c r="H47">
        <v>5885</v>
      </c>
      <c r="I47">
        <v>9505</v>
      </c>
      <c r="J47">
        <v>5885</v>
      </c>
      <c r="K47">
        <v>9505</v>
      </c>
      <c r="L47">
        <v>5885</v>
      </c>
      <c r="M47">
        <v>8982</v>
      </c>
      <c r="N47">
        <v>4061</v>
      </c>
      <c r="O47">
        <v>8982</v>
      </c>
      <c r="P47">
        <v>4779</v>
      </c>
      <c r="Q47">
        <v>7936</v>
      </c>
      <c r="R47">
        <v>4779</v>
      </c>
      <c r="S47">
        <v>3914</v>
      </c>
      <c r="T47">
        <v>1</v>
      </c>
      <c r="U47">
        <v>6</v>
      </c>
      <c r="V47">
        <v>202</v>
      </c>
      <c r="W47" t="s">
        <v>296</v>
      </c>
      <c r="X47">
        <v>0</v>
      </c>
      <c r="Y47">
        <v>1</v>
      </c>
      <c r="Z47">
        <v>23400</v>
      </c>
      <c r="AA47">
        <v>23400</v>
      </c>
      <c r="AB47">
        <v>23400</v>
      </c>
      <c r="AC47">
        <v>0</v>
      </c>
      <c r="AD47">
        <v>23400</v>
      </c>
      <c r="AE47">
        <v>23400</v>
      </c>
      <c r="AF47">
        <v>23400</v>
      </c>
      <c r="AG47">
        <v>23400</v>
      </c>
      <c r="AH47">
        <v>23400</v>
      </c>
      <c r="AI47">
        <v>1</v>
      </c>
      <c r="AJ47" t="s">
        <v>2076</v>
      </c>
      <c r="AK47">
        <v>0</v>
      </c>
      <c r="AO47">
        <v>0</v>
      </c>
    </row>
    <row r="48" spans="1:41">
      <c r="A48" s="1" t="str">
        <f t="shared" si="0"/>
        <v>米沢-2</v>
      </c>
      <c r="B48">
        <v>6</v>
      </c>
      <c r="C48">
        <v>202</v>
      </c>
      <c r="D48" t="s">
        <v>296</v>
      </c>
      <c r="E48">
        <v>0</v>
      </c>
      <c r="F48">
        <v>2</v>
      </c>
      <c r="G48">
        <v>1</v>
      </c>
      <c r="H48">
        <v>8485</v>
      </c>
      <c r="I48">
        <v>10357</v>
      </c>
      <c r="J48">
        <v>3914</v>
      </c>
      <c r="K48">
        <v>10357</v>
      </c>
      <c r="L48">
        <v>6705</v>
      </c>
      <c r="M48">
        <v>3914</v>
      </c>
      <c r="N48">
        <v>6705</v>
      </c>
      <c r="O48">
        <v>3914</v>
      </c>
      <c r="P48">
        <v>4779</v>
      </c>
      <c r="Q48">
        <v>3914</v>
      </c>
      <c r="R48">
        <v>4779</v>
      </c>
      <c r="S48">
        <v>9909</v>
      </c>
      <c r="T48">
        <v>2</v>
      </c>
      <c r="U48">
        <v>6</v>
      </c>
      <c r="V48">
        <v>202</v>
      </c>
      <c r="W48" t="s">
        <v>296</v>
      </c>
      <c r="X48">
        <v>0</v>
      </c>
      <c r="Y48">
        <v>1</v>
      </c>
      <c r="Z48">
        <v>17500</v>
      </c>
      <c r="AA48">
        <v>17500</v>
      </c>
      <c r="AB48">
        <v>17300</v>
      </c>
      <c r="AE48">
        <v>17400</v>
      </c>
      <c r="AG48">
        <v>0</v>
      </c>
      <c r="AH48">
        <v>0</v>
      </c>
      <c r="AI48">
        <v>1</v>
      </c>
      <c r="AJ48" t="s">
        <v>2154</v>
      </c>
      <c r="AK48">
        <v>0</v>
      </c>
      <c r="AO48">
        <v>0</v>
      </c>
    </row>
    <row r="49" spans="1:41">
      <c r="A49" s="1" t="str">
        <f t="shared" si="0"/>
        <v>米沢-3</v>
      </c>
      <c r="B49">
        <v>6</v>
      </c>
      <c r="C49">
        <v>202</v>
      </c>
      <c r="D49" t="s">
        <v>296</v>
      </c>
      <c r="E49">
        <v>0</v>
      </c>
      <c r="F49">
        <v>3</v>
      </c>
      <c r="G49">
        <v>1</v>
      </c>
      <c r="H49">
        <v>8485</v>
      </c>
      <c r="I49">
        <v>9505</v>
      </c>
      <c r="J49">
        <v>3914</v>
      </c>
      <c r="K49">
        <v>9505</v>
      </c>
      <c r="L49">
        <v>6705</v>
      </c>
      <c r="M49">
        <v>3914</v>
      </c>
      <c r="N49">
        <v>6705</v>
      </c>
      <c r="O49">
        <v>3914</v>
      </c>
      <c r="P49">
        <v>8485</v>
      </c>
      <c r="Q49">
        <v>3914</v>
      </c>
      <c r="R49">
        <v>8485</v>
      </c>
      <c r="S49">
        <v>9909</v>
      </c>
      <c r="T49">
        <v>2</v>
      </c>
      <c r="U49">
        <v>6</v>
      </c>
      <c r="V49">
        <v>202</v>
      </c>
      <c r="W49" t="s">
        <v>296</v>
      </c>
      <c r="X49">
        <v>0</v>
      </c>
      <c r="Y49">
        <v>1</v>
      </c>
      <c r="Z49">
        <v>26900</v>
      </c>
      <c r="AA49">
        <v>26900</v>
      </c>
      <c r="AB49">
        <v>26900</v>
      </c>
      <c r="AE49">
        <v>26900</v>
      </c>
      <c r="AG49">
        <v>0</v>
      </c>
      <c r="AH49">
        <v>0</v>
      </c>
      <c r="AI49">
        <v>1</v>
      </c>
      <c r="AJ49" t="s">
        <v>2155</v>
      </c>
      <c r="AK49">
        <v>0</v>
      </c>
      <c r="AO49">
        <v>0</v>
      </c>
    </row>
    <row r="50" spans="1:41">
      <c r="A50" s="1" t="str">
        <f t="shared" si="0"/>
        <v>米沢-4</v>
      </c>
      <c r="B50">
        <v>6</v>
      </c>
      <c r="C50">
        <v>202</v>
      </c>
      <c r="D50" t="s">
        <v>296</v>
      </c>
      <c r="E50">
        <v>0</v>
      </c>
      <c r="F50">
        <v>4</v>
      </c>
      <c r="G50">
        <v>1</v>
      </c>
      <c r="H50">
        <v>5885</v>
      </c>
      <c r="I50">
        <v>10357</v>
      </c>
      <c r="J50">
        <v>5885</v>
      </c>
      <c r="K50">
        <v>10357</v>
      </c>
      <c r="L50">
        <v>5885</v>
      </c>
      <c r="M50">
        <v>8982</v>
      </c>
      <c r="N50">
        <v>4061</v>
      </c>
      <c r="O50">
        <v>8982</v>
      </c>
      <c r="P50">
        <v>8485</v>
      </c>
      <c r="Q50">
        <v>7936</v>
      </c>
      <c r="R50">
        <v>8485</v>
      </c>
      <c r="S50">
        <v>3914</v>
      </c>
      <c r="T50">
        <v>2</v>
      </c>
      <c r="U50">
        <v>6</v>
      </c>
      <c r="V50">
        <v>202</v>
      </c>
      <c r="W50" t="s">
        <v>296</v>
      </c>
      <c r="X50">
        <v>0</v>
      </c>
      <c r="Y50">
        <v>1</v>
      </c>
      <c r="Z50">
        <v>14300</v>
      </c>
      <c r="AA50">
        <v>14300</v>
      </c>
      <c r="AB50">
        <v>14300</v>
      </c>
      <c r="AE50">
        <v>14300</v>
      </c>
      <c r="AG50">
        <v>0</v>
      </c>
      <c r="AH50">
        <v>0</v>
      </c>
      <c r="AI50">
        <v>1</v>
      </c>
      <c r="AJ50" t="s">
        <v>2156</v>
      </c>
      <c r="AK50">
        <v>0</v>
      </c>
      <c r="AL50" t="s">
        <v>297</v>
      </c>
      <c r="AM50" t="s">
        <v>78</v>
      </c>
      <c r="AO50">
        <v>0</v>
      </c>
    </row>
    <row r="51" spans="1:41">
      <c r="A51" s="1" t="str">
        <f t="shared" si="0"/>
        <v>米沢-5</v>
      </c>
      <c r="B51">
        <v>6</v>
      </c>
      <c r="C51">
        <v>202</v>
      </c>
      <c r="D51" t="s">
        <v>296</v>
      </c>
      <c r="E51">
        <v>0</v>
      </c>
      <c r="F51">
        <v>5</v>
      </c>
      <c r="G51">
        <v>1</v>
      </c>
      <c r="H51">
        <v>5885</v>
      </c>
      <c r="I51">
        <v>10357</v>
      </c>
      <c r="J51">
        <v>5885</v>
      </c>
      <c r="K51">
        <v>10357</v>
      </c>
      <c r="L51">
        <v>5885</v>
      </c>
      <c r="M51">
        <v>8982</v>
      </c>
      <c r="N51">
        <v>4061</v>
      </c>
      <c r="O51">
        <v>8982</v>
      </c>
      <c r="P51">
        <v>8485</v>
      </c>
      <c r="Q51">
        <v>7936</v>
      </c>
      <c r="R51">
        <v>8485</v>
      </c>
      <c r="S51">
        <v>3914</v>
      </c>
      <c r="T51">
        <v>2</v>
      </c>
      <c r="U51">
        <v>6</v>
      </c>
      <c r="V51">
        <v>202</v>
      </c>
      <c r="W51" t="s">
        <v>296</v>
      </c>
      <c r="X51">
        <v>0</v>
      </c>
      <c r="Y51">
        <v>1</v>
      </c>
      <c r="Z51">
        <v>12200</v>
      </c>
      <c r="AA51">
        <v>12200</v>
      </c>
      <c r="AB51">
        <v>12200</v>
      </c>
      <c r="AE51">
        <v>12200</v>
      </c>
      <c r="AG51">
        <v>0</v>
      </c>
      <c r="AH51">
        <v>0</v>
      </c>
      <c r="AI51">
        <v>1</v>
      </c>
      <c r="AJ51" t="s">
        <v>2157</v>
      </c>
      <c r="AK51">
        <v>0</v>
      </c>
      <c r="AL51" t="s">
        <v>297</v>
      </c>
      <c r="AM51" t="s">
        <v>78</v>
      </c>
      <c r="AO51">
        <v>0</v>
      </c>
    </row>
    <row r="52" spans="1:41">
      <c r="A52" s="1" t="str">
        <f t="shared" si="0"/>
        <v>米沢5-1</v>
      </c>
      <c r="B52">
        <v>6</v>
      </c>
      <c r="C52">
        <v>202</v>
      </c>
      <c r="D52" t="s">
        <v>296</v>
      </c>
      <c r="E52">
        <v>5</v>
      </c>
      <c r="F52">
        <v>1</v>
      </c>
      <c r="G52">
        <v>1</v>
      </c>
      <c r="H52">
        <v>8485</v>
      </c>
      <c r="I52">
        <v>10357</v>
      </c>
      <c r="J52">
        <v>3914</v>
      </c>
      <c r="K52">
        <v>10357</v>
      </c>
      <c r="L52">
        <v>6705</v>
      </c>
      <c r="M52">
        <v>3914</v>
      </c>
      <c r="N52">
        <v>6705</v>
      </c>
      <c r="O52">
        <v>3914</v>
      </c>
      <c r="P52">
        <v>8485</v>
      </c>
      <c r="Q52">
        <v>3914</v>
      </c>
      <c r="R52">
        <v>8485</v>
      </c>
      <c r="S52">
        <v>9909</v>
      </c>
      <c r="T52">
        <v>2</v>
      </c>
      <c r="U52">
        <v>6</v>
      </c>
      <c r="V52">
        <v>202</v>
      </c>
      <c r="W52" t="s">
        <v>296</v>
      </c>
      <c r="X52">
        <v>5</v>
      </c>
      <c r="Y52">
        <v>2</v>
      </c>
      <c r="Z52">
        <v>45900</v>
      </c>
      <c r="AA52">
        <v>45900</v>
      </c>
      <c r="AB52">
        <v>45900</v>
      </c>
      <c r="AE52">
        <v>45900</v>
      </c>
      <c r="AG52">
        <v>0</v>
      </c>
      <c r="AH52">
        <v>0</v>
      </c>
      <c r="AI52">
        <v>1</v>
      </c>
      <c r="AJ52" t="s">
        <v>2158</v>
      </c>
      <c r="AK52">
        <v>0</v>
      </c>
      <c r="AO52">
        <v>0</v>
      </c>
    </row>
    <row r="53" spans="1:41">
      <c r="A53" s="1" t="str">
        <f t="shared" si="0"/>
        <v>米沢5-2</v>
      </c>
      <c r="B53">
        <v>6</v>
      </c>
      <c r="C53">
        <v>202</v>
      </c>
      <c r="D53" t="s">
        <v>296</v>
      </c>
      <c r="E53">
        <v>5</v>
      </c>
      <c r="F53">
        <v>2</v>
      </c>
      <c r="G53">
        <v>1</v>
      </c>
      <c r="H53">
        <v>5885</v>
      </c>
      <c r="I53">
        <v>9505</v>
      </c>
      <c r="J53">
        <v>5885</v>
      </c>
      <c r="K53">
        <v>9505</v>
      </c>
      <c r="L53">
        <v>5885</v>
      </c>
      <c r="M53">
        <v>3914</v>
      </c>
      <c r="N53">
        <v>4061</v>
      </c>
      <c r="O53">
        <v>3914</v>
      </c>
      <c r="P53">
        <v>4779</v>
      </c>
      <c r="Q53">
        <v>3914</v>
      </c>
      <c r="R53">
        <v>4779</v>
      </c>
      <c r="S53">
        <v>9909</v>
      </c>
      <c r="T53">
        <v>1</v>
      </c>
      <c r="U53">
        <v>6</v>
      </c>
      <c r="V53">
        <v>202</v>
      </c>
      <c r="W53" t="s">
        <v>296</v>
      </c>
      <c r="X53">
        <v>5</v>
      </c>
      <c r="Y53">
        <v>2</v>
      </c>
      <c r="Z53">
        <v>32500</v>
      </c>
      <c r="AA53">
        <v>32500</v>
      </c>
      <c r="AB53">
        <v>32700</v>
      </c>
      <c r="AC53">
        <v>0</v>
      </c>
      <c r="AD53">
        <v>32600</v>
      </c>
      <c r="AE53">
        <v>32600</v>
      </c>
      <c r="AF53">
        <v>32600</v>
      </c>
      <c r="AG53">
        <v>32600</v>
      </c>
      <c r="AH53">
        <v>32500</v>
      </c>
      <c r="AI53">
        <v>1</v>
      </c>
      <c r="AJ53" t="s">
        <v>298</v>
      </c>
      <c r="AK53">
        <v>0</v>
      </c>
      <c r="AO53">
        <v>0</v>
      </c>
    </row>
    <row r="54" spans="1:41">
      <c r="A54" s="1" t="str">
        <f t="shared" si="0"/>
        <v>米沢5-3</v>
      </c>
      <c r="B54">
        <v>6</v>
      </c>
      <c r="C54">
        <v>202</v>
      </c>
      <c r="D54" t="s">
        <v>296</v>
      </c>
      <c r="E54">
        <v>5</v>
      </c>
      <c r="F54">
        <v>3</v>
      </c>
      <c r="G54">
        <v>1</v>
      </c>
      <c r="H54">
        <v>8485</v>
      </c>
      <c r="I54">
        <v>9505</v>
      </c>
      <c r="J54">
        <v>3914</v>
      </c>
      <c r="K54">
        <v>9505</v>
      </c>
      <c r="L54">
        <v>6705</v>
      </c>
      <c r="M54">
        <v>8982</v>
      </c>
      <c r="N54">
        <v>6705</v>
      </c>
      <c r="O54">
        <v>8982</v>
      </c>
      <c r="P54">
        <v>4779</v>
      </c>
      <c r="Q54">
        <v>7936</v>
      </c>
      <c r="R54">
        <v>4779</v>
      </c>
      <c r="S54">
        <v>3914</v>
      </c>
      <c r="T54">
        <v>2</v>
      </c>
      <c r="U54">
        <v>6</v>
      </c>
      <c r="V54">
        <v>202</v>
      </c>
      <c r="W54" t="s">
        <v>296</v>
      </c>
      <c r="X54">
        <v>5</v>
      </c>
      <c r="Y54">
        <v>2</v>
      </c>
      <c r="Z54">
        <v>25400</v>
      </c>
      <c r="AA54">
        <v>25400</v>
      </c>
      <c r="AB54">
        <v>25600</v>
      </c>
      <c r="AE54">
        <v>25500</v>
      </c>
      <c r="AG54">
        <v>0</v>
      </c>
      <c r="AH54">
        <v>0</v>
      </c>
      <c r="AI54">
        <v>1</v>
      </c>
      <c r="AJ54" t="s">
        <v>2159</v>
      </c>
      <c r="AK54">
        <v>0</v>
      </c>
      <c r="AO54">
        <v>0</v>
      </c>
    </row>
    <row r="55" spans="1:41">
      <c r="A55" s="1" t="str">
        <f t="shared" si="0"/>
        <v>鶴岡-1</v>
      </c>
      <c r="B55">
        <v>6</v>
      </c>
      <c r="C55">
        <v>203</v>
      </c>
      <c r="D55" t="s">
        <v>299</v>
      </c>
      <c r="E55">
        <v>0</v>
      </c>
      <c r="F55">
        <v>1</v>
      </c>
      <c r="G55">
        <v>1</v>
      </c>
      <c r="H55">
        <v>7557</v>
      </c>
      <c r="I55">
        <v>9953</v>
      </c>
      <c r="J55">
        <v>7557</v>
      </c>
      <c r="K55">
        <v>8982</v>
      </c>
      <c r="L55">
        <v>6933</v>
      </c>
      <c r="M55">
        <v>2899</v>
      </c>
      <c r="N55">
        <v>6933</v>
      </c>
      <c r="O55">
        <v>2899</v>
      </c>
      <c r="P55">
        <v>9421</v>
      </c>
      <c r="Q55">
        <v>5885</v>
      </c>
      <c r="R55">
        <v>9421</v>
      </c>
      <c r="S55">
        <v>2899</v>
      </c>
      <c r="T55">
        <v>2</v>
      </c>
      <c r="U55">
        <v>6</v>
      </c>
      <c r="V55">
        <v>203</v>
      </c>
      <c r="W55" t="s">
        <v>299</v>
      </c>
      <c r="X55">
        <v>0</v>
      </c>
      <c r="Y55">
        <v>2</v>
      </c>
      <c r="Z55">
        <v>31000</v>
      </c>
      <c r="AA55">
        <v>31000</v>
      </c>
      <c r="AB55">
        <v>31000</v>
      </c>
      <c r="AE55">
        <v>31000</v>
      </c>
      <c r="AG55">
        <v>0</v>
      </c>
      <c r="AH55">
        <v>0</v>
      </c>
      <c r="AI55">
        <v>1</v>
      </c>
      <c r="AJ55" t="s">
        <v>2160</v>
      </c>
      <c r="AK55">
        <v>0</v>
      </c>
      <c r="AL55" t="s">
        <v>300</v>
      </c>
      <c r="AM55" t="s">
        <v>37</v>
      </c>
      <c r="AO55">
        <v>0</v>
      </c>
    </row>
    <row r="56" spans="1:41">
      <c r="A56" s="1" t="str">
        <f t="shared" si="0"/>
        <v>鶴岡-2</v>
      </c>
      <c r="B56">
        <v>6</v>
      </c>
      <c r="C56">
        <v>203</v>
      </c>
      <c r="D56" t="s">
        <v>299</v>
      </c>
      <c r="E56">
        <v>0</v>
      </c>
      <c r="F56">
        <v>2</v>
      </c>
      <c r="G56">
        <v>1</v>
      </c>
      <c r="H56">
        <v>7557</v>
      </c>
      <c r="I56">
        <v>9448</v>
      </c>
      <c r="J56">
        <v>7557</v>
      </c>
      <c r="K56">
        <v>3914</v>
      </c>
      <c r="L56">
        <v>7936</v>
      </c>
      <c r="M56">
        <v>2899</v>
      </c>
      <c r="N56">
        <v>7936</v>
      </c>
      <c r="O56">
        <v>2899</v>
      </c>
      <c r="P56">
        <v>9448</v>
      </c>
      <c r="Q56">
        <v>9505</v>
      </c>
      <c r="R56">
        <v>9448</v>
      </c>
      <c r="S56">
        <v>9505</v>
      </c>
      <c r="T56">
        <v>1</v>
      </c>
      <c r="U56">
        <v>6</v>
      </c>
      <c r="V56">
        <v>203</v>
      </c>
      <c r="W56" t="s">
        <v>299</v>
      </c>
      <c r="X56">
        <v>0</v>
      </c>
      <c r="Y56">
        <v>2</v>
      </c>
      <c r="Z56">
        <v>29000</v>
      </c>
      <c r="AA56">
        <v>29000</v>
      </c>
      <c r="AB56">
        <v>28600</v>
      </c>
      <c r="AC56">
        <v>0</v>
      </c>
      <c r="AD56">
        <v>28800</v>
      </c>
      <c r="AE56">
        <v>28800</v>
      </c>
      <c r="AF56">
        <v>28900</v>
      </c>
      <c r="AG56">
        <v>28900</v>
      </c>
      <c r="AH56">
        <v>29000</v>
      </c>
      <c r="AI56">
        <v>5</v>
      </c>
      <c r="AJ56" t="s">
        <v>301</v>
      </c>
      <c r="AK56">
        <v>0</v>
      </c>
      <c r="AO56">
        <v>0</v>
      </c>
    </row>
    <row r="57" spans="1:41">
      <c r="A57" s="1" t="str">
        <f t="shared" si="0"/>
        <v>鶴岡-4</v>
      </c>
      <c r="B57">
        <v>6</v>
      </c>
      <c r="C57">
        <v>203</v>
      </c>
      <c r="D57" t="s">
        <v>299</v>
      </c>
      <c r="E57">
        <v>0</v>
      </c>
      <c r="F57">
        <v>4</v>
      </c>
      <c r="G57">
        <v>1</v>
      </c>
      <c r="H57">
        <v>7936</v>
      </c>
      <c r="I57">
        <v>9421</v>
      </c>
      <c r="J57">
        <v>9448</v>
      </c>
      <c r="K57">
        <v>9421</v>
      </c>
      <c r="L57">
        <v>6933</v>
      </c>
      <c r="M57">
        <v>9448</v>
      </c>
      <c r="N57">
        <v>6933</v>
      </c>
      <c r="O57">
        <v>9448</v>
      </c>
      <c r="P57">
        <v>9909</v>
      </c>
      <c r="Q57">
        <v>5885</v>
      </c>
      <c r="R57">
        <v>9909</v>
      </c>
      <c r="S57">
        <v>7936</v>
      </c>
      <c r="T57">
        <v>1</v>
      </c>
      <c r="U57">
        <v>6</v>
      </c>
      <c r="V57">
        <v>203</v>
      </c>
      <c r="W57" t="s">
        <v>299</v>
      </c>
      <c r="X57">
        <v>0</v>
      </c>
      <c r="Y57">
        <v>4</v>
      </c>
      <c r="Z57">
        <v>17000</v>
      </c>
      <c r="AA57">
        <v>17000</v>
      </c>
      <c r="AB57">
        <v>17000</v>
      </c>
      <c r="AC57">
        <v>0</v>
      </c>
      <c r="AD57">
        <v>17000</v>
      </c>
      <c r="AE57">
        <v>17000</v>
      </c>
      <c r="AF57">
        <v>17000</v>
      </c>
      <c r="AG57">
        <v>17000</v>
      </c>
      <c r="AH57">
        <v>17000</v>
      </c>
      <c r="AI57">
        <v>1</v>
      </c>
      <c r="AJ57" t="s">
        <v>2077</v>
      </c>
      <c r="AK57">
        <v>0</v>
      </c>
      <c r="AL57" t="s">
        <v>302</v>
      </c>
      <c r="AM57" t="s">
        <v>55</v>
      </c>
      <c r="AO57">
        <v>0</v>
      </c>
    </row>
    <row r="58" spans="1:41">
      <c r="A58" s="1" t="str">
        <f t="shared" si="0"/>
        <v>鶴岡-5</v>
      </c>
      <c r="B58">
        <v>6</v>
      </c>
      <c r="C58">
        <v>203</v>
      </c>
      <c r="D58" t="s">
        <v>299</v>
      </c>
      <c r="E58">
        <v>0</v>
      </c>
      <c r="F58">
        <v>5</v>
      </c>
      <c r="G58">
        <v>1</v>
      </c>
      <c r="H58">
        <v>7557</v>
      </c>
      <c r="I58">
        <v>8485</v>
      </c>
      <c r="J58">
        <v>10357</v>
      </c>
      <c r="K58">
        <v>8485</v>
      </c>
      <c r="L58">
        <v>10357</v>
      </c>
      <c r="M58">
        <v>9953</v>
      </c>
      <c r="N58">
        <v>5885</v>
      </c>
      <c r="O58">
        <v>9953</v>
      </c>
      <c r="P58">
        <v>4061</v>
      </c>
      <c r="Q58">
        <v>8982</v>
      </c>
      <c r="R58">
        <v>4061</v>
      </c>
      <c r="S58">
        <v>8982</v>
      </c>
      <c r="T58">
        <v>2</v>
      </c>
      <c r="U58">
        <v>6</v>
      </c>
      <c r="V58">
        <v>203</v>
      </c>
      <c r="W58" t="s">
        <v>299</v>
      </c>
      <c r="X58">
        <v>0</v>
      </c>
      <c r="Y58">
        <v>2</v>
      </c>
      <c r="Z58">
        <v>27200</v>
      </c>
      <c r="AA58">
        <v>27200</v>
      </c>
      <c r="AB58">
        <v>27100</v>
      </c>
      <c r="AE58">
        <v>27100</v>
      </c>
      <c r="AG58">
        <v>0</v>
      </c>
      <c r="AH58">
        <v>0</v>
      </c>
      <c r="AI58">
        <v>7</v>
      </c>
      <c r="AJ58" t="s">
        <v>2161</v>
      </c>
      <c r="AK58">
        <v>0</v>
      </c>
      <c r="AL58" t="s">
        <v>303</v>
      </c>
      <c r="AM58" t="s">
        <v>37</v>
      </c>
      <c r="AO58">
        <v>0</v>
      </c>
    </row>
    <row r="59" spans="1:41">
      <c r="A59" s="1" t="str">
        <f t="shared" si="0"/>
        <v>鶴岡-6</v>
      </c>
      <c r="B59">
        <v>6</v>
      </c>
      <c r="C59">
        <v>203</v>
      </c>
      <c r="D59" t="s">
        <v>299</v>
      </c>
      <c r="E59">
        <v>0</v>
      </c>
      <c r="F59">
        <v>6</v>
      </c>
      <c r="G59">
        <v>1</v>
      </c>
      <c r="H59">
        <v>6933</v>
      </c>
      <c r="I59">
        <v>10357</v>
      </c>
      <c r="J59">
        <v>6933</v>
      </c>
      <c r="K59">
        <v>9505</v>
      </c>
      <c r="L59">
        <v>9421</v>
      </c>
      <c r="M59">
        <v>6705</v>
      </c>
      <c r="N59">
        <v>9421</v>
      </c>
      <c r="O59">
        <v>6705</v>
      </c>
      <c r="P59">
        <v>9909</v>
      </c>
      <c r="Q59">
        <v>9505</v>
      </c>
      <c r="R59">
        <v>9909</v>
      </c>
      <c r="S59">
        <v>2899</v>
      </c>
      <c r="T59">
        <v>0</v>
      </c>
      <c r="Y59">
        <v>0</v>
      </c>
      <c r="Z59">
        <v>4190</v>
      </c>
      <c r="AA59">
        <v>4190</v>
      </c>
      <c r="AB59">
        <v>4230</v>
      </c>
      <c r="AE59">
        <v>4210</v>
      </c>
      <c r="AG59">
        <v>0</v>
      </c>
      <c r="AH59">
        <v>0</v>
      </c>
      <c r="AI59">
        <v>1</v>
      </c>
      <c r="AJ59" t="s">
        <v>2162</v>
      </c>
      <c r="AK59">
        <v>0</v>
      </c>
      <c r="AL59" t="s">
        <v>2163</v>
      </c>
      <c r="AM59" t="s">
        <v>99</v>
      </c>
      <c r="AO59">
        <v>0</v>
      </c>
    </row>
    <row r="60" spans="1:41">
      <c r="A60" s="1" t="str">
        <f t="shared" si="0"/>
        <v>鶴岡-7</v>
      </c>
      <c r="B60">
        <v>6</v>
      </c>
      <c r="C60">
        <v>203</v>
      </c>
      <c r="D60" t="s">
        <v>299</v>
      </c>
      <c r="E60">
        <v>0</v>
      </c>
      <c r="F60">
        <v>7</v>
      </c>
      <c r="G60">
        <v>1</v>
      </c>
      <c r="H60">
        <v>7936</v>
      </c>
      <c r="I60">
        <v>9421</v>
      </c>
      <c r="J60">
        <v>10357</v>
      </c>
      <c r="K60">
        <v>9421</v>
      </c>
      <c r="L60">
        <v>10357</v>
      </c>
      <c r="M60">
        <v>9448</v>
      </c>
      <c r="N60">
        <v>6933</v>
      </c>
      <c r="O60">
        <v>9448</v>
      </c>
      <c r="P60">
        <v>7936</v>
      </c>
      <c r="Q60">
        <v>8982</v>
      </c>
      <c r="R60">
        <v>7936</v>
      </c>
      <c r="S60">
        <v>8982</v>
      </c>
      <c r="T60">
        <v>2</v>
      </c>
      <c r="U60">
        <v>6</v>
      </c>
      <c r="V60">
        <v>203</v>
      </c>
      <c r="W60" t="s">
        <v>299</v>
      </c>
      <c r="X60">
        <v>0</v>
      </c>
      <c r="Y60">
        <v>2</v>
      </c>
      <c r="Z60">
        <v>23500</v>
      </c>
      <c r="AA60">
        <v>23500</v>
      </c>
      <c r="AB60">
        <v>23400</v>
      </c>
      <c r="AE60">
        <v>23400</v>
      </c>
      <c r="AG60">
        <v>0</v>
      </c>
      <c r="AH60">
        <v>0</v>
      </c>
      <c r="AI60">
        <v>1</v>
      </c>
      <c r="AJ60" t="s">
        <v>2164</v>
      </c>
      <c r="AK60">
        <v>0</v>
      </c>
      <c r="AO60">
        <v>0</v>
      </c>
    </row>
    <row r="61" spans="1:41">
      <c r="A61" s="1" t="str">
        <f t="shared" si="0"/>
        <v>鶴岡-8</v>
      </c>
      <c r="B61">
        <v>6</v>
      </c>
      <c r="C61">
        <v>203</v>
      </c>
      <c r="D61" t="s">
        <v>299</v>
      </c>
      <c r="E61">
        <v>0</v>
      </c>
      <c r="F61">
        <v>8</v>
      </c>
      <c r="G61">
        <v>1</v>
      </c>
      <c r="H61">
        <v>8982</v>
      </c>
      <c r="I61">
        <v>9448</v>
      </c>
      <c r="J61">
        <v>9448</v>
      </c>
      <c r="K61">
        <v>3914</v>
      </c>
      <c r="L61">
        <v>10357</v>
      </c>
      <c r="M61">
        <v>9505</v>
      </c>
      <c r="N61">
        <v>5885</v>
      </c>
      <c r="O61">
        <v>9505</v>
      </c>
      <c r="P61">
        <v>9448</v>
      </c>
      <c r="Q61">
        <v>9953</v>
      </c>
      <c r="R61">
        <v>9448</v>
      </c>
      <c r="S61">
        <v>9505</v>
      </c>
      <c r="T61">
        <v>2</v>
      </c>
      <c r="U61">
        <v>6</v>
      </c>
      <c r="V61">
        <v>203</v>
      </c>
      <c r="W61" t="s">
        <v>299</v>
      </c>
      <c r="X61">
        <v>0</v>
      </c>
      <c r="Y61">
        <v>2</v>
      </c>
      <c r="Z61">
        <v>38100</v>
      </c>
      <c r="AA61">
        <v>38100</v>
      </c>
      <c r="AB61">
        <v>37500</v>
      </c>
      <c r="AE61">
        <v>37800</v>
      </c>
      <c r="AG61">
        <v>0</v>
      </c>
      <c r="AH61">
        <v>0</v>
      </c>
      <c r="AI61">
        <v>5</v>
      </c>
      <c r="AJ61" t="s">
        <v>2165</v>
      </c>
      <c r="AK61">
        <v>0</v>
      </c>
      <c r="AO61">
        <v>0</v>
      </c>
    </row>
    <row r="62" spans="1:41">
      <c r="A62" s="1" t="str">
        <f t="shared" si="0"/>
        <v>鶴岡-9</v>
      </c>
      <c r="B62">
        <v>6</v>
      </c>
      <c r="C62">
        <v>203</v>
      </c>
      <c r="D62" t="s">
        <v>299</v>
      </c>
      <c r="E62">
        <v>0</v>
      </c>
      <c r="F62">
        <v>9</v>
      </c>
      <c r="G62">
        <v>1</v>
      </c>
      <c r="H62">
        <v>7936</v>
      </c>
      <c r="I62">
        <v>9953</v>
      </c>
      <c r="J62">
        <v>7936</v>
      </c>
      <c r="K62">
        <v>8982</v>
      </c>
      <c r="L62">
        <v>7936</v>
      </c>
      <c r="M62">
        <v>9953</v>
      </c>
      <c r="N62">
        <v>9909</v>
      </c>
      <c r="O62">
        <v>9953</v>
      </c>
      <c r="P62">
        <v>9448</v>
      </c>
      <c r="Q62">
        <v>9953</v>
      </c>
      <c r="R62">
        <v>9421</v>
      </c>
      <c r="S62">
        <v>8485</v>
      </c>
      <c r="T62">
        <v>1</v>
      </c>
      <c r="U62">
        <v>6</v>
      </c>
      <c r="V62">
        <v>203</v>
      </c>
      <c r="W62" t="s">
        <v>299</v>
      </c>
      <c r="X62">
        <v>0</v>
      </c>
      <c r="Y62">
        <v>9</v>
      </c>
      <c r="Z62">
        <v>14600</v>
      </c>
      <c r="AA62">
        <v>14600</v>
      </c>
      <c r="AB62">
        <v>14600</v>
      </c>
      <c r="AC62">
        <v>0</v>
      </c>
      <c r="AD62">
        <v>14600</v>
      </c>
      <c r="AE62">
        <v>14600</v>
      </c>
      <c r="AF62">
        <v>14600</v>
      </c>
      <c r="AG62">
        <v>14600</v>
      </c>
      <c r="AH62">
        <v>14600</v>
      </c>
      <c r="AI62">
        <v>1</v>
      </c>
      <c r="AJ62" t="s">
        <v>2078</v>
      </c>
      <c r="AK62">
        <v>0</v>
      </c>
      <c r="AL62" t="s">
        <v>305</v>
      </c>
      <c r="AM62" t="s">
        <v>55</v>
      </c>
      <c r="AO62">
        <v>0</v>
      </c>
    </row>
    <row r="63" spans="1:41">
      <c r="A63" s="1" t="str">
        <f t="shared" si="0"/>
        <v>鶴岡-10</v>
      </c>
      <c r="B63">
        <v>6</v>
      </c>
      <c r="C63">
        <v>203</v>
      </c>
      <c r="D63" t="s">
        <v>299</v>
      </c>
      <c r="E63">
        <v>0</v>
      </c>
      <c r="F63">
        <v>10</v>
      </c>
      <c r="G63">
        <v>1</v>
      </c>
      <c r="H63">
        <v>8982</v>
      </c>
      <c r="I63">
        <v>8485</v>
      </c>
      <c r="J63">
        <v>7936</v>
      </c>
      <c r="K63">
        <v>8485</v>
      </c>
      <c r="L63">
        <v>7936</v>
      </c>
      <c r="M63">
        <v>2899</v>
      </c>
      <c r="N63">
        <v>7936</v>
      </c>
      <c r="O63">
        <v>2899</v>
      </c>
      <c r="P63">
        <v>9421</v>
      </c>
      <c r="Q63">
        <v>9953</v>
      </c>
      <c r="R63">
        <v>9421</v>
      </c>
      <c r="S63">
        <v>7936</v>
      </c>
      <c r="T63">
        <v>0</v>
      </c>
      <c r="Y63">
        <v>0</v>
      </c>
      <c r="Z63">
        <v>10900</v>
      </c>
      <c r="AA63">
        <v>10900</v>
      </c>
      <c r="AB63">
        <v>11100</v>
      </c>
      <c r="AE63">
        <v>11000</v>
      </c>
      <c r="AG63">
        <v>0</v>
      </c>
      <c r="AH63">
        <v>0</v>
      </c>
      <c r="AI63">
        <v>1</v>
      </c>
      <c r="AJ63" t="s">
        <v>2166</v>
      </c>
      <c r="AK63">
        <v>0</v>
      </c>
      <c r="AL63" t="s">
        <v>306</v>
      </c>
      <c r="AM63" t="s">
        <v>89</v>
      </c>
      <c r="AO63">
        <v>0</v>
      </c>
    </row>
    <row r="64" spans="1:41">
      <c r="A64" s="1" t="str">
        <f t="shared" si="0"/>
        <v>鶴岡-11</v>
      </c>
      <c r="B64">
        <v>6</v>
      </c>
      <c r="C64">
        <v>203</v>
      </c>
      <c r="D64" t="s">
        <v>299</v>
      </c>
      <c r="E64">
        <v>0</v>
      </c>
      <c r="F64">
        <v>11</v>
      </c>
      <c r="G64">
        <v>1</v>
      </c>
      <c r="H64">
        <v>6933</v>
      </c>
      <c r="I64">
        <v>10357</v>
      </c>
      <c r="J64">
        <v>6933</v>
      </c>
      <c r="K64">
        <v>9505</v>
      </c>
      <c r="L64">
        <v>9421</v>
      </c>
      <c r="M64">
        <v>6705</v>
      </c>
      <c r="N64">
        <v>9421</v>
      </c>
      <c r="O64">
        <v>6705</v>
      </c>
      <c r="P64">
        <v>9909</v>
      </c>
      <c r="Q64">
        <v>9505</v>
      </c>
      <c r="R64">
        <v>9909</v>
      </c>
      <c r="S64">
        <v>8982</v>
      </c>
      <c r="T64">
        <v>2</v>
      </c>
      <c r="U64">
        <v>6</v>
      </c>
      <c r="V64">
        <v>203</v>
      </c>
      <c r="W64" t="s">
        <v>299</v>
      </c>
      <c r="X64">
        <v>0</v>
      </c>
      <c r="Y64">
        <v>4</v>
      </c>
      <c r="Z64">
        <v>15000</v>
      </c>
      <c r="AA64">
        <v>15000</v>
      </c>
      <c r="AB64">
        <v>14800</v>
      </c>
      <c r="AE64">
        <v>14900</v>
      </c>
      <c r="AG64">
        <v>0</v>
      </c>
      <c r="AH64">
        <v>0</v>
      </c>
      <c r="AI64">
        <v>1</v>
      </c>
      <c r="AJ64" t="s">
        <v>307</v>
      </c>
      <c r="AK64">
        <v>0</v>
      </c>
      <c r="AL64" t="s">
        <v>2167</v>
      </c>
      <c r="AM64" t="s">
        <v>99</v>
      </c>
      <c r="AO64">
        <v>0</v>
      </c>
    </row>
    <row r="65" spans="1:41">
      <c r="A65" s="1" t="str">
        <f t="shared" si="0"/>
        <v>鶴岡5-1</v>
      </c>
      <c r="B65">
        <v>6</v>
      </c>
      <c r="C65">
        <v>203</v>
      </c>
      <c r="D65" t="s">
        <v>299</v>
      </c>
      <c r="E65">
        <v>5</v>
      </c>
      <c r="F65">
        <v>1</v>
      </c>
      <c r="G65">
        <v>1</v>
      </c>
      <c r="H65">
        <v>6933</v>
      </c>
      <c r="I65">
        <v>9448</v>
      </c>
      <c r="J65">
        <v>10357</v>
      </c>
      <c r="K65">
        <v>3914</v>
      </c>
      <c r="L65">
        <v>10357</v>
      </c>
      <c r="M65">
        <v>9505</v>
      </c>
      <c r="N65">
        <v>5885</v>
      </c>
      <c r="O65">
        <v>9505</v>
      </c>
      <c r="P65">
        <v>4061</v>
      </c>
      <c r="Q65">
        <v>9448</v>
      </c>
      <c r="R65">
        <v>4061</v>
      </c>
      <c r="S65">
        <v>9505</v>
      </c>
      <c r="T65">
        <v>1</v>
      </c>
      <c r="U65">
        <v>6</v>
      </c>
      <c r="V65">
        <v>203</v>
      </c>
      <c r="W65" t="s">
        <v>299</v>
      </c>
      <c r="X65">
        <v>5</v>
      </c>
      <c r="Y65">
        <v>1</v>
      </c>
      <c r="Z65">
        <v>45900</v>
      </c>
      <c r="AA65">
        <v>45900</v>
      </c>
      <c r="AB65">
        <v>45500</v>
      </c>
      <c r="AC65">
        <v>0</v>
      </c>
      <c r="AD65">
        <v>45700</v>
      </c>
      <c r="AE65">
        <v>45700</v>
      </c>
      <c r="AF65">
        <v>45800</v>
      </c>
      <c r="AG65">
        <v>45800</v>
      </c>
      <c r="AH65">
        <v>45900</v>
      </c>
      <c r="AI65">
        <v>7</v>
      </c>
      <c r="AJ65" t="s">
        <v>2079</v>
      </c>
      <c r="AK65">
        <v>0</v>
      </c>
      <c r="AO65">
        <v>0</v>
      </c>
    </row>
    <row r="66" spans="1:41">
      <c r="A66" s="1" t="str">
        <f t="shared" si="0"/>
        <v>鶴岡5-2</v>
      </c>
      <c r="B66">
        <v>6</v>
      </c>
      <c r="C66">
        <v>203</v>
      </c>
      <c r="D66" t="s">
        <v>299</v>
      </c>
      <c r="E66">
        <v>5</v>
      </c>
      <c r="F66">
        <v>2</v>
      </c>
      <c r="G66">
        <v>1</v>
      </c>
      <c r="H66">
        <v>8982</v>
      </c>
      <c r="I66">
        <v>8485</v>
      </c>
      <c r="J66">
        <v>7936</v>
      </c>
      <c r="K66">
        <v>8485</v>
      </c>
      <c r="L66">
        <v>7936</v>
      </c>
      <c r="M66">
        <v>2899</v>
      </c>
      <c r="N66">
        <v>7936</v>
      </c>
      <c r="O66">
        <v>2899</v>
      </c>
      <c r="P66">
        <v>9421</v>
      </c>
      <c r="Q66">
        <v>9448</v>
      </c>
      <c r="R66">
        <v>9448</v>
      </c>
      <c r="S66">
        <v>7936</v>
      </c>
      <c r="T66">
        <v>0</v>
      </c>
      <c r="Y66">
        <v>0</v>
      </c>
      <c r="Z66">
        <v>25000</v>
      </c>
      <c r="AA66">
        <v>25000</v>
      </c>
      <c r="AB66">
        <v>26100</v>
      </c>
      <c r="AE66">
        <v>25500</v>
      </c>
      <c r="AG66">
        <v>0</v>
      </c>
      <c r="AH66">
        <v>0</v>
      </c>
      <c r="AI66">
        <v>7</v>
      </c>
      <c r="AJ66" t="s">
        <v>2168</v>
      </c>
      <c r="AK66">
        <v>0</v>
      </c>
      <c r="AL66" t="s">
        <v>308</v>
      </c>
      <c r="AM66" t="s">
        <v>89</v>
      </c>
      <c r="AO66">
        <v>0</v>
      </c>
    </row>
    <row r="67" spans="1:41">
      <c r="A67" s="1" t="str">
        <f t="shared" ref="A67:A130" si="1">D67&amp;IF(E67=0,"",E67)&amp;"-"&amp;F67</f>
        <v>鶴岡5-3</v>
      </c>
      <c r="B67">
        <v>6</v>
      </c>
      <c r="C67">
        <v>203</v>
      </c>
      <c r="D67" t="s">
        <v>299</v>
      </c>
      <c r="E67">
        <v>5</v>
      </c>
      <c r="F67">
        <v>3</v>
      </c>
      <c r="G67">
        <v>1</v>
      </c>
      <c r="H67">
        <v>7557</v>
      </c>
      <c r="I67">
        <v>9953</v>
      </c>
      <c r="J67">
        <v>7557</v>
      </c>
      <c r="K67">
        <v>8982</v>
      </c>
      <c r="L67">
        <v>6933</v>
      </c>
      <c r="M67">
        <v>9448</v>
      </c>
      <c r="N67">
        <v>6933</v>
      </c>
      <c r="O67">
        <v>9448</v>
      </c>
      <c r="P67">
        <v>7936</v>
      </c>
      <c r="Q67">
        <v>9448</v>
      </c>
      <c r="R67">
        <v>7936</v>
      </c>
      <c r="S67">
        <v>9505</v>
      </c>
      <c r="T67">
        <v>2</v>
      </c>
      <c r="U67">
        <v>6</v>
      </c>
      <c r="V67">
        <v>204</v>
      </c>
      <c r="W67" t="s">
        <v>309</v>
      </c>
      <c r="X67">
        <v>5</v>
      </c>
      <c r="Y67">
        <v>3</v>
      </c>
      <c r="Z67" s="5">
        <v>40000</v>
      </c>
      <c r="AA67">
        <v>40000</v>
      </c>
      <c r="AB67">
        <v>39400</v>
      </c>
      <c r="AE67" s="5">
        <v>39700</v>
      </c>
      <c r="AG67">
        <v>0</v>
      </c>
      <c r="AH67">
        <v>0</v>
      </c>
      <c r="AI67">
        <v>1</v>
      </c>
      <c r="AJ67" t="s">
        <v>310</v>
      </c>
      <c r="AK67">
        <v>0</v>
      </c>
      <c r="AN67" s="6"/>
      <c r="AO67">
        <v>0</v>
      </c>
    </row>
    <row r="68" spans="1:41">
      <c r="A68" s="1" t="str">
        <f t="shared" si="1"/>
        <v>鶴岡5-4</v>
      </c>
      <c r="B68">
        <v>6</v>
      </c>
      <c r="C68">
        <v>203</v>
      </c>
      <c r="D68" t="s">
        <v>299</v>
      </c>
      <c r="E68">
        <v>5</v>
      </c>
      <c r="F68">
        <v>4</v>
      </c>
      <c r="G68">
        <v>1</v>
      </c>
      <c r="H68">
        <v>7936</v>
      </c>
      <c r="I68">
        <v>9953</v>
      </c>
      <c r="J68">
        <v>7936</v>
      </c>
      <c r="K68">
        <v>8982</v>
      </c>
      <c r="L68">
        <v>7936</v>
      </c>
      <c r="M68">
        <v>9953</v>
      </c>
      <c r="N68">
        <v>9909</v>
      </c>
      <c r="O68">
        <v>9953</v>
      </c>
      <c r="P68">
        <v>2899</v>
      </c>
      <c r="Q68">
        <v>9953</v>
      </c>
      <c r="R68">
        <v>2899</v>
      </c>
      <c r="S68">
        <v>8485</v>
      </c>
      <c r="T68">
        <v>1</v>
      </c>
      <c r="U68">
        <v>6</v>
      </c>
      <c r="V68">
        <v>203</v>
      </c>
      <c r="W68" t="s">
        <v>299</v>
      </c>
      <c r="X68">
        <v>5</v>
      </c>
      <c r="Y68">
        <v>4</v>
      </c>
      <c r="Z68" s="5">
        <v>16400</v>
      </c>
      <c r="AA68">
        <v>16400</v>
      </c>
      <c r="AB68">
        <v>16600</v>
      </c>
      <c r="AC68">
        <v>0</v>
      </c>
      <c r="AD68">
        <v>16500</v>
      </c>
      <c r="AE68" s="5">
        <v>16500</v>
      </c>
      <c r="AF68">
        <v>16500</v>
      </c>
      <c r="AG68">
        <v>16500</v>
      </c>
      <c r="AH68">
        <v>16400</v>
      </c>
      <c r="AI68">
        <v>1</v>
      </c>
      <c r="AJ68" t="s">
        <v>2080</v>
      </c>
      <c r="AK68">
        <v>0</v>
      </c>
      <c r="AL68" t="s">
        <v>311</v>
      </c>
      <c r="AM68" t="s">
        <v>55</v>
      </c>
      <c r="AN68" s="6"/>
      <c r="AO68">
        <v>0</v>
      </c>
    </row>
    <row r="69" spans="1:41">
      <c r="A69" s="1" t="str">
        <f t="shared" si="1"/>
        <v>鶴岡5-5</v>
      </c>
      <c r="B69">
        <v>6</v>
      </c>
      <c r="C69">
        <v>203</v>
      </c>
      <c r="D69" t="s">
        <v>299</v>
      </c>
      <c r="E69">
        <v>5</v>
      </c>
      <c r="F69">
        <v>5</v>
      </c>
      <c r="G69">
        <v>1</v>
      </c>
      <c r="H69">
        <v>6933</v>
      </c>
      <c r="I69">
        <v>10357</v>
      </c>
      <c r="J69">
        <v>6933</v>
      </c>
      <c r="K69">
        <v>9505</v>
      </c>
      <c r="T69">
        <v>0</v>
      </c>
      <c r="Y69">
        <v>0</v>
      </c>
      <c r="Z69" s="5">
        <v>14000</v>
      </c>
      <c r="AA69">
        <v>14000</v>
      </c>
      <c r="AE69" s="5">
        <v>14000</v>
      </c>
      <c r="AG69">
        <v>0</v>
      </c>
      <c r="AH69">
        <v>0</v>
      </c>
      <c r="AI69">
        <v>1</v>
      </c>
      <c r="AJ69" t="s">
        <v>312</v>
      </c>
      <c r="AK69">
        <v>0</v>
      </c>
      <c r="AL69" t="s">
        <v>2169</v>
      </c>
      <c r="AM69" t="s">
        <v>99</v>
      </c>
      <c r="AN69" s="6"/>
      <c r="AO69">
        <v>0</v>
      </c>
    </row>
    <row r="70" spans="1:41">
      <c r="A70" s="1" t="str">
        <f t="shared" si="1"/>
        <v>鶴岡5-6</v>
      </c>
      <c r="B70">
        <v>6</v>
      </c>
      <c r="C70">
        <v>203</v>
      </c>
      <c r="D70" t="s">
        <v>299</v>
      </c>
      <c r="E70">
        <v>5</v>
      </c>
      <c r="F70">
        <v>6</v>
      </c>
      <c r="G70">
        <v>1</v>
      </c>
      <c r="H70">
        <v>8982</v>
      </c>
      <c r="I70">
        <v>9421</v>
      </c>
      <c r="J70">
        <v>9448</v>
      </c>
      <c r="K70">
        <v>9421</v>
      </c>
      <c r="L70">
        <v>9421</v>
      </c>
      <c r="M70">
        <v>9505</v>
      </c>
      <c r="N70">
        <v>9909</v>
      </c>
      <c r="O70">
        <v>9505</v>
      </c>
      <c r="P70">
        <v>2899</v>
      </c>
      <c r="Q70">
        <v>5885</v>
      </c>
      <c r="R70">
        <v>2899</v>
      </c>
      <c r="S70">
        <v>8485</v>
      </c>
      <c r="T70">
        <v>2</v>
      </c>
      <c r="U70">
        <v>6</v>
      </c>
      <c r="V70">
        <v>203</v>
      </c>
      <c r="W70" t="s">
        <v>299</v>
      </c>
      <c r="X70">
        <v>5</v>
      </c>
      <c r="Y70">
        <v>1</v>
      </c>
      <c r="Z70" s="5">
        <v>38500</v>
      </c>
      <c r="AA70">
        <v>38500</v>
      </c>
      <c r="AB70">
        <v>38500</v>
      </c>
      <c r="AE70" s="5">
        <v>38500</v>
      </c>
      <c r="AG70">
        <v>0</v>
      </c>
      <c r="AH70">
        <v>0</v>
      </c>
      <c r="AI70">
        <v>1</v>
      </c>
      <c r="AJ70" t="s">
        <v>2170</v>
      </c>
      <c r="AK70">
        <v>0</v>
      </c>
      <c r="AN70" s="6"/>
      <c r="AO70">
        <v>0</v>
      </c>
    </row>
    <row r="71" spans="1:41">
      <c r="A71" s="1" t="str">
        <f t="shared" si="1"/>
        <v>酒田-1</v>
      </c>
      <c r="B71">
        <v>6</v>
      </c>
      <c r="C71">
        <v>204</v>
      </c>
      <c r="D71" t="s">
        <v>309</v>
      </c>
      <c r="E71">
        <v>0</v>
      </c>
      <c r="F71">
        <v>1</v>
      </c>
      <c r="G71">
        <v>1</v>
      </c>
      <c r="H71">
        <v>6705</v>
      </c>
      <c r="I71">
        <v>7557</v>
      </c>
      <c r="J71">
        <v>6705</v>
      </c>
      <c r="K71">
        <v>6933</v>
      </c>
      <c r="L71">
        <v>8982</v>
      </c>
      <c r="M71">
        <v>6933</v>
      </c>
      <c r="N71">
        <v>8982</v>
      </c>
      <c r="O71">
        <v>6933</v>
      </c>
      <c r="P71">
        <v>9953</v>
      </c>
      <c r="Q71">
        <v>7557</v>
      </c>
      <c r="R71">
        <v>9953</v>
      </c>
      <c r="S71">
        <v>7557</v>
      </c>
      <c r="T71">
        <v>1</v>
      </c>
      <c r="U71">
        <v>6</v>
      </c>
      <c r="V71">
        <v>204</v>
      </c>
      <c r="W71" t="s">
        <v>309</v>
      </c>
      <c r="X71">
        <v>0</v>
      </c>
      <c r="Y71">
        <v>1</v>
      </c>
      <c r="Z71" s="5">
        <v>31400</v>
      </c>
      <c r="AA71">
        <v>31400</v>
      </c>
      <c r="AB71">
        <v>30800</v>
      </c>
      <c r="AC71">
        <v>31000</v>
      </c>
      <c r="AD71">
        <v>31100</v>
      </c>
      <c r="AE71" s="5">
        <v>31100</v>
      </c>
      <c r="AF71">
        <v>31200</v>
      </c>
      <c r="AG71">
        <v>31300</v>
      </c>
      <c r="AH71">
        <v>31400</v>
      </c>
      <c r="AI71">
        <v>1</v>
      </c>
      <c r="AJ71" t="s">
        <v>2081</v>
      </c>
      <c r="AK71">
        <v>0</v>
      </c>
      <c r="AL71" t="s">
        <v>313</v>
      </c>
      <c r="AM71" t="s">
        <v>95</v>
      </c>
      <c r="AN71" s="6"/>
      <c r="AO71">
        <v>0</v>
      </c>
    </row>
    <row r="72" spans="1:41">
      <c r="A72" s="1" t="str">
        <f t="shared" si="1"/>
        <v>酒田-2</v>
      </c>
      <c r="B72">
        <v>6</v>
      </c>
      <c r="C72">
        <v>204</v>
      </c>
      <c r="D72" t="s">
        <v>309</v>
      </c>
      <c r="E72">
        <v>0</v>
      </c>
      <c r="F72">
        <v>2</v>
      </c>
      <c r="G72">
        <v>1</v>
      </c>
      <c r="H72">
        <v>8485</v>
      </c>
      <c r="I72">
        <v>10357</v>
      </c>
      <c r="J72">
        <v>8485</v>
      </c>
      <c r="K72">
        <v>10357</v>
      </c>
      <c r="L72">
        <v>9448</v>
      </c>
      <c r="M72">
        <v>10357</v>
      </c>
      <c r="N72">
        <v>9448</v>
      </c>
      <c r="O72">
        <v>7936</v>
      </c>
      <c r="P72">
        <v>9909</v>
      </c>
      <c r="Q72">
        <v>4779</v>
      </c>
      <c r="R72">
        <v>9909</v>
      </c>
      <c r="S72">
        <v>4779</v>
      </c>
      <c r="T72">
        <v>2</v>
      </c>
      <c r="U72">
        <v>6</v>
      </c>
      <c r="V72">
        <v>204</v>
      </c>
      <c r="W72" t="s">
        <v>309</v>
      </c>
      <c r="X72">
        <v>0</v>
      </c>
      <c r="Y72">
        <v>1</v>
      </c>
      <c r="Z72" s="5">
        <v>24700</v>
      </c>
      <c r="AA72">
        <v>24700</v>
      </c>
      <c r="AB72">
        <v>24300</v>
      </c>
      <c r="AE72" s="5">
        <v>24500</v>
      </c>
      <c r="AG72">
        <v>0</v>
      </c>
      <c r="AH72">
        <v>0</v>
      </c>
      <c r="AI72">
        <v>1</v>
      </c>
      <c r="AJ72" t="s">
        <v>2130</v>
      </c>
      <c r="AK72">
        <v>0</v>
      </c>
      <c r="AN72" s="6"/>
      <c r="AO72">
        <v>0</v>
      </c>
    </row>
    <row r="73" spans="1:41">
      <c r="A73" s="1" t="str">
        <f t="shared" si="1"/>
        <v>酒田-3</v>
      </c>
      <c r="B73">
        <v>6</v>
      </c>
      <c r="C73">
        <v>204</v>
      </c>
      <c r="D73" t="s">
        <v>309</v>
      </c>
      <c r="E73">
        <v>0</v>
      </c>
      <c r="F73">
        <v>3</v>
      </c>
      <c r="G73">
        <v>1</v>
      </c>
      <c r="H73">
        <v>8485</v>
      </c>
      <c r="I73">
        <v>10357</v>
      </c>
      <c r="J73">
        <v>8485</v>
      </c>
      <c r="K73">
        <v>3914</v>
      </c>
      <c r="T73">
        <v>2</v>
      </c>
      <c r="U73">
        <v>6</v>
      </c>
      <c r="V73">
        <v>204</v>
      </c>
      <c r="W73" t="s">
        <v>309</v>
      </c>
      <c r="X73">
        <v>0</v>
      </c>
      <c r="Y73">
        <v>1</v>
      </c>
      <c r="Z73">
        <v>22300</v>
      </c>
      <c r="AA73">
        <v>22300</v>
      </c>
      <c r="AE73">
        <v>22200</v>
      </c>
      <c r="AG73">
        <v>0</v>
      </c>
      <c r="AH73">
        <v>0</v>
      </c>
      <c r="AI73">
        <v>1</v>
      </c>
      <c r="AJ73" t="s">
        <v>2171</v>
      </c>
      <c r="AK73">
        <v>0</v>
      </c>
      <c r="AN73" s="6"/>
      <c r="AO73">
        <v>0</v>
      </c>
    </row>
    <row r="74" spans="1:41">
      <c r="A74" s="1" t="str">
        <f t="shared" si="1"/>
        <v>酒田-4</v>
      </c>
      <c r="B74">
        <v>6</v>
      </c>
      <c r="C74">
        <v>204</v>
      </c>
      <c r="D74" t="s">
        <v>309</v>
      </c>
      <c r="E74">
        <v>0</v>
      </c>
      <c r="F74">
        <v>4</v>
      </c>
      <c r="G74">
        <v>1</v>
      </c>
      <c r="H74">
        <v>9505</v>
      </c>
      <c r="I74">
        <v>9448</v>
      </c>
      <c r="J74">
        <v>9505</v>
      </c>
      <c r="K74">
        <v>3914</v>
      </c>
      <c r="L74">
        <v>6705</v>
      </c>
      <c r="M74">
        <v>7557</v>
      </c>
      <c r="N74">
        <v>6705</v>
      </c>
      <c r="O74">
        <v>7557</v>
      </c>
      <c r="P74">
        <v>9448</v>
      </c>
      <c r="Q74">
        <v>3914</v>
      </c>
      <c r="R74">
        <v>9448</v>
      </c>
      <c r="S74">
        <v>3914</v>
      </c>
      <c r="T74">
        <v>2</v>
      </c>
      <c r="U74">
        <v>6</v>
      </c>
      <c r="V74">
        <v>204</v>
      </c>
      <c r="W74" t="s">
        <v>309</v>
      </c>
      <c r="X74">
        <v>0</v>
      </c>
      <c r="Y74">
        <v>1</v>
      </c>
      <c r="Z74">
        <v>29100</v>
      </c>
      <c r="AA74">
        <v>29100</v>
      </c>
      <c r="AB74">
        <v>28600</v>
      </c>
      <c r="AE74">
        <v>29000</v>
      </c>
      <c r="AG74">
        <v>0</v>
      </c>
      <c r="AH74">
        <v>0</v>
      </c>
      <c r="AI74">
        <v>7</v>
      </c>
      <c r="AJ74" t="s">
        <v>2230</v>
      </c>
      <c r="AK74">
        <v>0</v>
      </c>
      <c r="AL74" t="s">
        <v>314</v>
      </c>
      <c r="AM74" t="s">
        <v>43</v>
      </c>
      <c r="AO74">
        <v>0</v>
      </c>
    </row>
    <row r="75" spans="1:41">
      <c r="A75" s="1" t="str">
        <f t="shared" si="1"/>
        <v>酒田-5</v>
      </c>
      <c r="B75">
        <v>6</v>
      </c>
      <c r="C75">
        <v>204</v>
      </c>
      <c r="D75" t="s">
        <v>309</v>
      </c>
      <c r="E75">
        <v>0</v>
      </c>
      <c r="F75">
        <v>5</v>
      </c>
      <c r="G75">
        <v>1</v>
      </c>
      <c r="H75">
        <v>9505</v>
      </c>
      <c r="I75">
        <v>9448</v>
      </c>
      <c r="J75">
        <v>9505</v>
      </c>
      <c r="K75">
        <v>9448</v>
      </c>
      <c r="L75">
        <v>8982</v>
      </c>
      <c r="M75">
        <v>9448</v>
      </c>
      <c r="N75">
        <v>9909</v>
      </c>
      <c r="O75">
        <v>9448</v>
      </c>
      <c r="P75">
        <v>6705</v>
      </c>
      <c r="Q75">
        <v>3914</v>
      </c>
      <c r="R75">
        <v>6705</v>
      </c>
      <c r="S75">
        <v>3914</v>
      </c>
      <c r="T75">
        <v>2</v>
      </c>
      <c r="U75">
        <v>6</v>
      </c>
      <c r="V75">
        <v>204</v>
      </c>
      <c r="W75" t="s">
        <v>309</v>
      </c>
      <c r="X75">
        <v>0</v>
      </c>
      <c r="Y75">
        <v>6</v>
      </c>
      <c r="Z75">
        <v>21200</v>
      </c>
      <c r="AA75">
        <v>21200</v>
      </c>
      <c r="AB75">
        <v>21200</v>
      </c>
      <c r="AE75">
        <v>21200</v>
      </c>
      <c r="AG75">
        <v>0</v>
      </c>
      <c r="AH75">
        <v>0</v>
      </c>
      <c r="AI75">
        <v>1</v>
      </c>
      <c r="AJ75" t="s">
        <v>2172</v>
      </c>
      <c r="AK75">
        <v>0</v>
      </c>
      <c r="AL75" t="s">
        <v>315</v>
      </c>
      <c r="AM75" t="s">
        <v>43</v>
      </c>
      <c r="AO75">
        <v>0</v>
      </c>
    </row>
    <row r="76" spans="1:41">
      <c r="A76" s="1" t="str">
        <f t="shared" si="1"/>
        <v>酒田-6</v>
      </c>
      <c r="B76">
        <v>6</v>
      </c>
      <c r="C76">
        <v>204</v>
      </c>
      <c r="D76" t="s">
        <v>309</v>
      </c>
      <c r="E76">
        <v>0</v>
      </c>
      <c r="F76">
        <v>6</v>
      </c>
      <c r="G76">
        <v>1</v>
      </c>
      <c r="H76">
        <v>8485</v>
      </c>
      <c r="I76">
        <v>9421</v>
      </c>
      <c r="J76">
        <v>8485</v>
      </c>
      <c r="K76">
        <v>3914</v>
      </c>
      <c r="L76">
        <v>2899</v>
      </c>
      <c r="M76">
        <v>3914</v>
      </c>
      <c r="N76">
        <v>8982</v>
      </c>
      <c r="O76">
        <v>3914</v>
      </c>
      <c r="P76">
        <v>7936</v>
      </c>
      <c r="Q76">
        <v>8982</v>
      </c>
      <c r="R76">
        <v>7936</v>
      </c>
      <c r="S76">
        <v>8982</v>
      </c>
      <c r="T76">
        <v>1</v>
      </c>
      <c r="U76">
        <v>6</v>
      </c>
      <c r="V76">
        <v>204</v>
      </c>
      <c r="W76" t="s">
        <v>309</v>
      </c>
      <c r="X76">
        <v>0</v>
      </c>
      <c r="Y76">
        <v>6</v>
      </c>
      <c r="Z76">
        <v>22100</v>
      </c>
      <c r="AA76">
        <v>22100</v>
      </c>
      <c r="AB76">
        <v>21700</v>
      </c>
      <c r="AC76">
        <v>0</v>
      </c>
      <c r="AD76">
        <v>21900</v>
      </c>
      <c r="AE76">
        <v>21900</v>
      </c>
      <c r="AF76">
        <v>22000</v>
      </c>
      <c r="AG76">
        <v>22000</v>
      </c>
      <c r="AH76">
        <v>22100</v>
      </c>
      <c r="AI76">
        <v>1</v>
      </c>
      <c r="AJ76" t="s">
        <v>2082</v>
      </c>
      <c r="AK76">
        <v>0</v>
      </c>
      <c r="AL76" t="s">
        <v>316</v>
      </c>
      <c r="AM76" t="s">
        <v>105</v>
      </c>
      <c r="AO76">
        <v>0</v>
      </c>
    </row>
    <row r="77" spans="1:41">
      <c r="A77" s="1" t="str">
        <f t="shared" si="1"/>
        <v>酒田-7</v>
      </c>
      <c r="B77">
        <v>6</v>
      </c>
      <c r="C77">
        <v>204</v>
      </c>
      <c r="D77" t="s">
        <v>309</v>
      </c>
      <c r="E77">
        <v>0</v>
      </c>
      <c r="F77">
        <v>7</v>
      </c>
      <c r="G77">
        <v>1</v>
      </c>
      <c r="H77">
        <v>7936</v>
      </c>
      <c r="I77">
        <v>9421</v>
      </c>
      <c r="J77">
        <v>9953</v>
      </c>
      <c r="K77">
        <v>9421</v>
      </c>
      <c r="L77">
        <v>9953</v>
      </c>
      <c r="M77">
        <v>6933</v>
      </c>
      <c r="N77">
        <v>9953</v>
      </c>
      <c r="O77">
        <v>6933</v>
      </c>
      <c r="P77">
        <v>2899</v>
      </c>
      <c r="Q77">
        <v>3914</v>
      </c>
      <c r="R77">
        <v>2899</v>
      </c>
      <c r="S77">
        <v>6933</v>
      </c>
      <c r="T77">
        <v>2</v>
      </c>
      <c r="U77">
        <v>6</v>
      </c>
      <c r="V77">
        <v>204</v>
      </c>
      <c r="W77" t="s">
        <v>309</v>
      </c>
      <c r="X77">
        <v>0</v>
      </c>
      <c r="Y77">
        <v>1</v>
      </c>
      <c r="Z77">
        <v>31000</v>
      </c>
      <c r="AA77">
        <v>31000</v>
      </c>
      <c r="AB77">
        <v>30400</v>
      </c>
      <c r="AE77">
        <v>30700</v>
      </c>
      <c r="AG77">
        <v>0</v>
      </c>
      <c r="AH77">
        <v>0</v>
      </c>
      <c r="AI77">
        <v>1</v>
      </c>
      <c r="AJ77" t="s">
        <v>2173</v>
      </c>
      <c r="AK77">
        <v>0</v>
      </c>
      <c r="AO77">
        <v>0</v>
      </c>
    </row>
    <row r="78" spans="1:41">
      <c r="A78" s="1" t="str">
        <f t="shared" si="1"/>
        <v>酒田-8</v>
      </c>
      <c r="B78">
        <v>6</v>
      </c>
      <c r="C78">
        <v>204</v>
      </c>
      <c r="D78" t="s">
        <v>309</v>
      </c>
      <c r="E78">
        <v>0</v>
      </c>
      <c r="F78">
        <v>8</v>
      </c>
      <c r="G78">
        <v>1</v>
      </c>
      <c r="H78">
        <v>9953</v>
      </c>
      <c r="I78">
        <v>9448</v>
      </c>
      <c r="J78">
        <v>2899</v>
      </c>
      <c r="K78">
        <v>7936</v>
      </c>
      <c r="L78">
        <v>9448</v>
      </c>
      <c r="M78">
        <v>7936</v>
      </c>
      <c r="N78">
        <v>9448</v>
      </c>
      <c r="O78">
        <v>5885</v>
      </c>
      <c r="P78">
        <v>6705</v>
      </c>
      <c r="Q78">
        <v>3914</v>
      </c>
      <c r="R78">
        <v>6705</v>
      </c>
      <c r="S78">
        <v>3914</v>
      </c>
      <c r="T78">
        <v>2</v>
      </c>
      <c r="U78">
        <v>6</v>
      </c>
      <c r="V78">
        <v>204</v>
      </c>
      <c r="W78" t="s">
        <v>309</v>
      </c>
      <c r="X78">
        <v>0</v>
      </c>
      <c r="Y78">
        <v>1</v>
      </c>
      <c r="Z78">
        <v>35400</v>
      </c>
      <c r="AA78">
        <v>35400</v>
      </c>
      <c r="AB78">
        <v>34800</v>
      </c>
      <c r="AE78">
        <v>35100</v>
      </c>
      <c r="AG78">
        <v>0</v>
      </c>
      <c r="AH78">
        <v>0</v>
      </c>
      <c r="AI78">
        <v>5</v>
      </c>
      <c r="AJ78" t="s">
        <v>2174</v>
      </c>
      <c r="AK78">
        <v>0</v>
      </c>
      <c r="AO78">
        <v>0</v>
      </c>
    </row>
    <row r="79" spans="1:41">
      <c r="A79" s="1" t="str">
        <f t="shared" si="1"/>
        <v>酒田-9</v>
      </c>
      <c r="B79">
        <v>6</v>
      </c>
      <c r="C79">
        <v>204</v>
      </c>
      <c r="D79" t="s">
        <v>309</v>
      </c>
      <c r="E79">
        <v>0</v>
      </c>
      <c r="F79">
        <v>9</v>
      </c>
      <c r="G79">
        <v>1</v>
      </c>
      <c r="H79">
        <v>7936</v>
      </c>
      <c r="I79">
        <v>10357</v>
      </c>
      <c r="J79">
        <v>2899</v>
      </c>
      <c r="K79">
        <v>9421</v>
      </c>
      <c r="L79">
        <v>2899</v>
      </c>
      <c r="M79">
        <v>9421</v>
      </c>
      <c r="N79">
        <v>9953</v>
      </c>
      <c r="O79">
        <v>9421</v>
      </c>
      <c r="P79">
        <v>9953</v>
      </c>
      <c r="Q79">
        <v>8982</v>
      </c>
      <c r="R79">
        <v>9953</v>
      </c>
      <c r="S79">
        <v>8982</v>
      </c>
      <c r="T79">
        <v>0</v>
      </c>
      <c r="Y79">
        <v>0</v>
      </c>
      <c r="Z79">
        <v>8400</v>
      </c>
      <c r="AA79">
        <v>8400</v>
      </c>
      <c r="AB79">
        <v>8480</v>
      </c>
      <c r="AE79">
        <v>8440</v>
      </c>
      <c r="AG79">
        <v>0</v>
      </c>
      <c r="AH79">
        <v>0</v>
      </c>
      <c r="AI79">
        <v>5</v>
      </c>
      <c r="AJ79" t="s">
        <v>2175</v>
      </c>
      <c r="AK79">
        <v>0</v>
      </c>
      <c r="AL79" t="s">
        <v>317</v>
      </c>
      <c r="AM79" t="s">
        <v>55</v>
      </c>
      <c r="AO79">
        <v>0</v>
      </c>
    </row>
    <row r="80" spans="1:41">
      <c r="A80" s="1" t="str">
        <f t="shared" si="1"/>
        <v>酒田-10</v>
      </c>
      <c r="B80">
        <v>6</v>
      </c>
      <c r="C80">
        <v>204</v>
      </c>
      <c r="D80" t="s">
        <v>309</v>
      </c>
      <c r="E80">
        <v>0</v>
      </c>
      <c r="F80">
        <v>10</v>
      </c>
      <c r="G80">
        <v>1</v>
      </c>
      <c r="H80">
        <v>9953</v>
      </c>
      <c r="I80">
        <v>7557</v>
      </c>
      <c r="J80">
        <v>9953</v>
      </c>
      <c r="K80">
        <v>7936</v>
      </c>
      <c r="L80">
        <v>9953</v>
      </c>
      <c r="M80">
        <v>7936</v>
      </c>
      <c r="N80">
        <v>2899</v>
      </c>
      <c r="O80">
        <v>5885</v>
      </c>
      <c r="P80">
        <v>9448</v>
      </c>
      <c r="Q80">
        <v>6933</v>
      </c>
      <c r="R80">
        <v>9448</v>
      </c>
      <c r="S80">
        <v>6933</v>
      </c>
      <c r="T80">
        <v>2</v>
      </c>
      <c r="U80">
        <v>6</v>
      </c>
      <c r="V80">
        <v>204</v>
      </c>
      <c r="W80" t="s">
        <v>309</v>
      </c>
      <c r="X80">
        <v>0</v>
      </c>
      <c r="Y80">
        <v>1</v>
      </c>
      <c r="Z80">
        <v>27500</v>
      </c>
      <c r="AA80">
        <v>27500</v>
      </c>
      <c r="AB80">
        <v>27400</v>
      </c>
      <c r="AE80">
        <v>27400</v>
      </c>
      <c r="AG80">
        <v>0</v>
      </c>
      <c r="AH80">
        <v>0</v>
      </c>
      <c r="AI80">
        <v>2</v>
      </c>
      <c r="AJ80" t="s">
        <v>2176</v>
      </c>
      <c r="AK80">
        <v>0</v>
      </c>
      <c r="AL80" t="s">
        <v>318</v>
      </c>
      <c r="AM80" t="s">
        <v>111</v>
      </c>
      <c r="AO80">
        <v>0</v>
      </c>
    </row>
    <row r="81" spans="1:41">
      <c r="A81" s="1" t="str">
        <f t="shared" si="1"/>
        <v>酒田-11</v>
      </c>
      <c r="B81">
        <v>6</v>
      </c>
      <c r="C81">
        <v>204</v>
      </c>
      <c r="D81" t="s">
        <v>309</v>
      </c>
      <c r="E81">
        <v>0</v>
      </c>
      <c r="F81">
        <v>11</v>
      </c>
      <c r="G81">
        <v>1</v>
      </c>
      <c r="H81">
        <v>8485</v>
      </c>
      <c r="I81">
        <v>8982</v>
      </c>
      <c r="J81">
        <v>8485</v>
      </c>
      <c r="K81">
        <v>3914</v>
      </c>
      <c r="L81">
        <v>9953</v>
      </c>
      <c r="M81">
        <v>7557</v>
      </c>
      <c r="N81">
        <v>9953</v>
      </c>
      <c r="O81">
        <v>9421</v>
      </c>
      <c r="P81">
        <v>9953</v>
      </c>
      <c r="Q81">
        <v>4779</v>
      </c>
      <c r="R81">
        <v>9953</v>
      </c>
      <c r="S81">
        <v>4779</v>
      </c>
      <c r="T81">
        <v>2</v>
      </c>
      <c r="U81">
        <v>6</v>
      </c>
      <c r="V81">
        <v>204</v>
      </c>
      <c r="W81" t="s">
        <v>309</v>
      </c>
      <c r="X81">
        <v>0</v>
      </c>
      <c r="Y81">
        <v>14</v>
      </c>
      <c r="Z81">
        <v>5500</v>
      </c>
      <c r="AA81">
        <v>5500</v>
      </c>
      <c r="AB81">
        <v>5600</v>
      </c>
      <c r="AE81">
        <v>5550</v>
      </c>
      <c r="AG81">
        <v>0</v>
      </c>
      <c r="AH81">
        <v>0</v>
      </c>
      <c r="AI81">
        <v>1</v>
      </c>
      <c r="AJ81" t="s">
        <v>2177</v>
      </c>
      <c r="AK81">
        <v>0</v>
      </c>
      <c r="AL81" t="s">
        <v>319</v>
      </c>
      <c r="AM81" t="s">
        <v>105</v>
      </c>
      <c r="AO81">
        <v>0</v>
      </c>
    </row>
    <row r="82" spans="1:41">
      <c r="A82" s="1" t="str">
        <f t="shared" si="1"/>
        <v>酒田-12</v>
      </c>
      <c r="B82">
        <v>6</v>
      </c>
      <c r="C82">
        <v>204</v>
      </c>
      <c r="D82" t="s">
        <v>309</v>
      </c>
      <c r="E82">
        <v>0</v>
      </c>
      <c r="F82">
        <v>12</v>
      </c>
      <c r="G82">
        <v>1</v>
      </c>
      <c r="H82">
        <v>9448</v>
      </c>
      <c r="I82">
        <v>8982</v>
      </c>
      <c r="J82">
        <v>8982</v>
      </c>
      <c r="K82">
        <v>10357</v>
      </c>
      <c r="L82">
        <v>8982</v>
      </c>
      <c r="M82">
        <v>10357</v>
      </c>
      <c r="N82">
        <v>8982</v>
      </c>
      <c r="O82">
        <v>7936</v>
      </c>
      <c r="P82">
        <v>2899</v>
      </c>
      <c r="Q82">
        <v>9421</v>
      </c>
      <c r="R82">
        <v>2899</v>
      </c>
      <c r="S82">
        <v>9421</v>
      </c>
      <c r="T82">
        <v>2</v>
      </c>
      <c r="U82">
        <v>6</v>
      </c>
      <c r="V82">
        <v>204</v>
      </c>
      <c r="W82" t="s">
        <v>309</v>
      </c>
      <c r="X82">
        <v>0</v>
      </c>
      <c r="Y82">
        <v>1</v>
      </c>
      <c r="Z82">
        <v>30500</v>
      </c>
      <c r="AA82">
        <v>30500</v>
      </c>
      <c r="AB82">
        <v>30500</v>
      </c>
      <c r="AE82">
        <v>30500</v>
      </c>
      <c r="AG82">
        <v>0</v>
      </c>
      <c r="AH82">
        <v>0</v>
      </c>
      <c r="AI82">
        <v>1</v>
      </c>
      <c r="AJ82" t="s">
        <v>2178</v>
      </c>
      <c r="AK82">
        <v>0</v>
      </c>
      <c r="AO82">
        <v>0</v>
      </c>
    </row>
    <row r="83" spans="1:41">
      <c r="A83" s="1" t="str">
        <f t="shared" si="1"/>
        <v>酒田-13</v>
      </c>
      <c r="B83">
        <v>6</v>
      </c>
      <c r="C83">
        <v>204</v>
      </c>
      <c r="D83" t="s">
        <v>309</v>
      </c>
      <c r="E83">
        <v>0</v>
      </c>
      <c r="F83">
        <v>13</v>
      </c>
      <c r="G83">
        <v>1</v>
      </c>
      <c r="H83">
        <v>6705</v>
      </c>
      <c r="I83">
        <v>7557</v>
      </c>
      <c r="J83">
        <v>6705</v>
      </c>
      <c r="K83">
        <v>9448</v>
      </c>
      <c r="L83">
        <v>6705</v>
      </c>
      <c r="M83">
        <v>9448</v>
      </c>
      <c r="N83">
        <v>6705</v>
      </c>
      <c r="O83">
        <v>9448</v>
      </c>
      <c r="P83">
        <v>9953</v>
      </c>
      <c r="Q83">
        <v>6933</v>
      </c>
      <c r="R83">
        <v>9505</v>
      </c>
      <c r="S83">
        <v>6933</v>
      </c>
      <c r="T83">
        <v>2</v>
      </c>
      <c r="U83">
        <v>6</v>
      </c>
      <c r="V83">
        <v>204</v>
      </c>
      <c r="W83" t="s">
        <v>309</v>
      </c>
      <c r="X83">
        <v>0</v>
      </c>
      <c r="Y83">
        <v>1</v>
      </c>
      <c r="Z83">
        <v>31500</v>
      </c>
      <c r="AA83">
        <v>31500</v>
      </c>
      <c r="AB83">
        <v>30900</v>
      </c>
      <c r="AE83">
        <v>31200</v>
      </c>
      <c r="AG83">
        <v>0</v>
      </c>
      <c r="AH83">
        <v>0</v>
      </c>
      <c r="AI83">
        <v>5</v>
      </c>
      <c r="AJ83" t="s">
        <v>2081</v>
      </c>
      <c r="AK83">
        <v>0</v>
      </c>
      <c r="AL83" t="s">
        <v>320</v>
      </c>
      <c r="AM83" t="s">
        <v>95</v>
      </c>
      <c r="AO83">
        <v>0</v>
      </c>
    </row>
    <row r="84" spans="1:41">
      <c r="A84" s="1" t="str">
        <f t="shared" si="1"/>
        <v>酒田-14</v>
      </c>
      <c r="B84">
        <v>6</v>
      </c>
      <c r="C84">
        <v>204</v>
      </c>
      <c r="D84" t="s">
        <v>309</v>
      </c>
      <c r="E84">
        <v>0</v>
      </c>
      <c r="F84">
        <v>14</v>
      </c>
      <c r="G84">
        <v>1</v>
      </c>
      <c r="H84">
        <v>9505</v>
      </c>
      <c r="I84">
        <v>6933</v>
      </c>
      <c r="J84">
        <v>9505</v>
      </c>
      <c r="K84">
        <v>6933</v>
      </c>
      <c r="L84">
        <v>9448</v>
      </c>
      <c r="M84">
        <v>9421</v>
      </c>
      <c r="N84">
        <v>9448</v>
      </c>
      <c r="O84">
        <v>9421</v>
      </c>
      <c r="P84">
        <v>9448</v>
      </c>
      <c r="Q84">
        <v>8982</v>
      </c>
      <c r="R84">
        <v>7936</v>
      </c>
      <c r="S84">
        <v>8982</v>
      </c>
      <c r="T84">
        <v>1</v>
      </c>
      <c r="U84">
        <v>6</v>
      </c>
      <c r="V84">
        <v>204</v>
      </c>
      <c r="W84" t="s">
        <v>309</v>
      </c>
      <c r="X84">
        <v>0</v>
      </c>
      <c r="Y84">
        <v>14</v>
      </c>
      <c r="Z84">
        <v>7000</v>
      </c>
      <c r="AA84">
        <v>7000</v>
      </c>
      <c r="AB84">
        <v>7100</v>
      </c>
      <c r="AC84">
        <v>0</v>
      </c>
      <c r="AD84">
        <v>7060</v>
      </c>
      <c r="AE84">
        <v>7050</v>
      </c>
      <c r="AF84">
        <v>7040</v>
      </c>
      <c r="AG84">
        <v>7030</v>
      </c>
      <c r="AH84">
        <v>7010</v>
      </c>
      <c r="AI84">
        <v>1</v>
      </c>
      <c r="AJ84" t="s">
        <v>2083</v>
      </c>
      <c r="AK84">
        <v>0</v>
      </c>
      <c r="AL84" t="s">
        <v>321</v>
      </c>
      <c r="AM84" t="s">
        <v>43</v>
      </c>
      <c r="AO84">
        <v>0</v>
      </c>
    </row>
    <row r="85" spans="1:41">
      <c r="A85" s="1" t="str">
        <f t="shared" si="1"/>
        <v>酒田-15</v>
      </c>
      <c r="B85">
        <v>6</v>
      </c>
      <c r="C85">
        <v>204</v>
      </c>
      <c r="D85" t="s">
        <v>309</v>
      </c>
      <c r="E85">
        <v>0</v>
      </c>
      <c r="F85">
        <v>15</v>
      </c>
      <c r="G85">
        <v>1</v>
      </c>
      <c r="H85">
        <v>9448</v>
      </c>
      <c r="I85">
        <v>9421</v>
      </c>
      <c r="J85">
        <v>8982</v>
      </c>
      <c r="K85">
        <v>9421</v>
      </c>
      <c r="L85">
        <v>8982</v>
      </c>
      <c r="M85">
        <v>9448</v>
      </c>
      <c r="N85">
        <v>8982</v>
      </c>
      <c r="O85">
        <v>9448</v>
      </c>
      <c r="P85">
        <v>2899</v>
      </c>
      <c r="Q85">
        <v>4779</v>
      </c>
      <c r="R85">
        <v>2899</v>
      </c>
      <c r="S85">
        <v>4779</v>
      </c>
      <c r="T85">
        <v>2</v>
      </c>
      <c r="U85">
        <v>6</v>
      </c>
      <c r="V85">
        <v>204</v>
      </c>
      <c r="W85" t="s">
        <v>309</v>
      </c>
      <c r="X85">
        <v>0</v>
      </c>
      <c r="Y85">
        <v>1</v>
      </c>
      <c r="Z85">
        <v>17700</v>
      </c>
      <c r="AA85">
        <v>17700</v>
      </c>
      <c r="AB85">
        <v>17900</v>
      </c>
      <c r="AE85">
        <v>17800</v>
      </c>
      <c r="AG85">
        <v>0</v>
      </c>
      <c r="AH85">
        <v>0</v>
      </c>
      <c r="AI85">
        <v>1</v>
      </c>
      <c r="AJ85" t="s">
        <v>2179</v>
      </c>
      <c r="AK85">
        <v>0</v>
      </c>
      <c r="AL85" t="s">
        <v>2180</v>
      </c>
      <c r="AM85" t="s">
        <v>67</v>
      </c>
      <c r="AO85">
        <v>0</v>
      </c>
    </row>
    <row r="86" spans="1:41">
      <c r="A86" s="1" t="str">
        <f t="shared" si="1"/>
        <v>酒田-16</v>
      </c>
      <c r="B86">
        <v>6</v>
      </c>
      <c r="C86">
        <v>204</v>
      </c>
      <c r="D86" t="s">
        <v>309</v>
      </c>
      <c r="E86">
        <v>0</v>
      </c>
      <c r="F86">
        <v>16</v>
      </c>
      <c r="G86">
        <v>1</v>
      </c>
      <c r="H86">
        <v>9953</v>
      </c>
      <c r="I86">
        <v>6933</v>
      </c>
      <c r="J86">
        <v>9953</v>
      </c>
      <c r="K86">
        <v>6933</v>
      </c>
      <c r="L86">
        <v>9448</v>
      </c>
      <c r="M86">
        <v>6933</v>
      </c>
      <c r="N86">
        <v>9909</v>
      </c>
      <c r="O86">
        <v>7936</v>
      </c>
      <c r="P86">
        <v>7936</v>
      </c>
      <c r="Q86">
        <v>7557</v>
      </c>
      <c r="R86">
        <v>6705</v>
      </c>
      <c r="S86">
        <v>7557</v>
      </c>
      <c r="T86">
        <v>2</v>
      </c>
      <c r="U86">
        <v>6</v>
      </c>
      <c r="V86">
        <v>204</v>
      </c>
      <c r="W86" t="s">
        <v>309</v>
      </c>
      <c r="X86">
        <v>0</v>
      </c>
      <c r="Y86">
        <v>1</v>
      </c>
      <c r="Z86">
        <v>30800</v>
      </c>
      <c r="AA86">
        <v>30800</v>
      </c>
      <c r="AB86">
        <v>30200</v>
      </c>
      <c r="AE86">
        <v>30500</v>
      </c>
      <c r="AG86">
        <v>0</v>
      </c>
      <c r="AH86">
        <v>0</v>
      </c>
      <c r="AI86">
        <v>1</v>
      </c>
      <c r="AJ86" t="s">
        <v>322</v>
      </c>
      <c r="AK86">
        <v>0</v>
      </c>
      <c r="AO86">
        <v>0</v>
      </c>
    </row>
    <row r="87" spans="1:41">
      <c r="A87" s="1" t="str">
        <f t="shared" si="1"/>
        <v>酒田5-1</v>
      </c>
      <c r="B87">
        <v>6</v>
      </c>
      <c r="C87">
        <v>204</v>
      </c>
      <c r="D87" t="s">
        <v>309</v>
      </c>
      <c r="E87">
        <v>5</v>
      </c>
      <c r="F87">
        <v>1</v>
      </c>
      <c r="G87">
        <v>1</v>
      </c>
      <c r="H87">
        <v>6705</v>
      </c>
      <c r="I87">
        <v>6933</v>
      </c>
      <c r="J87">
        <v>6705</v>
      </c>
      <c r="K87">
        <v>6933</v>
      </c>
      <c r="L87">
        <v>6705</v>
      </c>
      <c r="M87">
        <v>6933</v>
      </c>
      <c r="N87">
        <v>9448</v>
      </c>
      <c r="O87">
        <v>6933</v>
      </c>
      <c r="P87">
        <v>9448</v>
      </c>
      <c r="Q87">
        <v>4779</v>
      </c>
      <c r="R87">
        <v>9448</v>
      </c>
      <c r="S87">
        <v>4779</v>
      </c>
      <c r="T87">
        <v>2</v>
      </c>
      <c r="U87">
        <v>6</v>
      </c>
      <c r="V87">
        <v>203</v>
      </c>
      <c r="W87" t="s">
        <v>299</v>
      </c>
      <c r="X87">
        <v>5</v>
      </c>
      <c r="Y87">
        <v>1</v>
      </c>
      <c r="Z87">
        <v>51200</v>
      </c>
      <c r="AA87">
        <v>51200</v>
      </c>
      <c r="AB87">
        <v>52200</v>
      </c>
      <c r="AE87">
        <v>51700</v>
      </c>
      <c r="AG87">
        <v>0</v>
      </c>
      <c r="AH87">
        <v>0</v>
      </c>
      <c r="AI87">
        <v>1</v>
      </c>
      <c r="AJ87" t="s">
        <v>2181</v>
      </c>
      <c r="AK87">
        <v>0</v>
      </c>
      <c r="AO87">
        <v>0</v>
      </c>
    </row>
    <row r="88" spans="1:41">
      <c r="A88" s="1" t="str">
        <f t="shared" si="1"/>
        <v>酒田5-2</v>
      </c>
      <c r="B88">
        <v>6</v>
      </c>
      <c r="C88">
        <v>204</v>
      </c>
      <c r="D88" t="s">
        <v>309</v>
      </c>
      <c r="E88">
        <v>5</v>
      </c>
      <c r="F88">
        <v>2</v>
      </c>
      <c r="G88">
        <v>1</v>
      </c>
      <c r="H88">
        <v>7936</v>
      </c>
      <c r="I88">
        <v>8982</v>
      </c>
      <c r="J88">
        <v>2899</v>
      </c>
      <c r="K88">
        <v>10357</v>
      </c>
      <c r="L88">
        <v>2899</v>
      </c>
      <c r="M88">
        <v>7936</v>
      </c>
      <c r="N88">
        <v>2899</v>
      </c>
      <c r="O88">
        <v>7936</v>
      </c>
      <c r="P88">
        <v>9909</v>
      </c>
      <c r="Q88">
        <v>8982</v>
      </c>
      <c r="R88">
        <v>9909</v>
      </c>
      <c r="S88">
        <v>8982</v>
      </c>
      <c r="T88">
        <v>2</v>
      </c>
      <c r="U88">
        <v>6</v>
      </c>
      <c r="V88">
        <v>204</v>
      </c>
      <c r="W88" t="s">
        <v>309</v>
      </c>
      <c r="X88">
        <v>5</v>
      </c>
      <c r="Y88">
        <v>3</v>
      </c>
      <c r="Z88">
        <v>33800</v>
      </c>
      <c r="AA88">
        <v>33800</v>
      </c>
      <c r="AB88">
        <v>33400</v>
      </c>
      <c r="AE88">
        <v>33600</v>
      </c>
      <c r="AG88">
        <v>0</v>
      </c>
      <c r="AH88">
        <v>0</v>
      </c>
      <c r="AI88">
        <v>1</v>
      </c>
      <c r="AJ88" t="s">
        <v>2182</v>
      </c>
      <c r="AK88">
        <v>0</v>
      </c>
      <c r="AO88">
        <v>0</v>
      </c>
    </row>
    <row r="89" spans="1:41">
      <c r="A89" s="1" t="str">
        <f t="shared" si="1"/>
        <v>酒田5-3</v>
      </c>
      <c r="B89">
        <v>6</v>
      </c>
      <c r="C89">
        <v>204</v>
      </c>
      <c r="D89" t="s">
        <v>309</v>
      </c>
      <c r="E89">
        <v>5</v>
      </c>
      <c r="F89">
        <v>3</v>
      </c>
      <c r="G89">
        <v>1</v>
      </c>
      <c r="H89">
        <v>9953</v>
      </c>
      <c r="I89">
        <v>10357</v>
      </c>
      <c r="J89">
        <v>9953</v>
      </c>
      <c r="K89">
        <v>10357</v>
      </c>
      <c r="L89">
        <v>9953</v>
      </c>
      <c r="M89">
        <v>10357</v>
      </c>
      <c r="T89">
        <v>1</v>
      </c>
      <c r="U89">
        <v>6</v>
      </c>
      <c r="V89">
        <v>204</v>
      </c>
      <c r="W89" t="s">
        <v>309</v>
      </c>
      <c r="X89">
        <v>5</v>
      </c>
      <c r="Y89">
        <v>3</v>
      </c>
      <c r="Z89">
        <v>36100</v>
      </c>
      <c r="AA89">
        <v>36100</v>
      </c>
      <c r="AB89">
        <v>35900</v>
      </c>
      <c r="AC89">
        <v>0</v>
      </c>
      <c r="AD89">
        <v>36000</v>
      </c>
      <c r="AE89">
        <v>36000</v>
      </c>
      <c r="AF89">
        <v>36100</v>
      </c>
      <c r="AG89">
        <v>36100</v>
      </c>
      <c r="AH89">
        <v>36100</v>
      </c>
      <c r="AI89">
        <v>1</v>
      </c>
      <c r="AJ89" t="s">
        <v>323</v>
      </c>
      <c r="AK89">
        <v>0</v>
      </c>
      <c r="AO89">
        <v>0</v>
      </c>
    </row>
    <row r="90" spans="1:41">
      <c r="A90" s="1" t="str">
        <f t="shared" si="1"/>
        <v>酒田9-1</v>
      </c>
      <c r="B90">
        <v>6</v>
      </c>
      <c r="C90">
        <v>204</v>
      </c>
      <c r="D90" t="s">
        <v>309</v>
      </c>
      <c r="E90">
        <v>9</v>
      </c>
      <c r="F90">
        <v>1</v>
      </c>
      <c r="G90">
        <v>1</v>
      </c>
      <c r="H90">
        <v>6705</v>
      </c>
      <c r="I90">
        <v>9421</v>
      </c>
      <c r="J90">
        <v>6705</v>
      </c>
      <c r="K90">
        <v>9448</v>
      </c>
      <c r="L90">
        <v>9448</v>
      </c>
      <c r="M90">
        <v>3914</v>
      </c>
      <c r="N90">
        <v>9909</v>
      </c>
      <c r="O90">
        <v>3914</v>
      </c>
      <c r="P90">
        <v>2899</v>
      </c>
      <c r="Q90">
        <v>7557</v>
      </c>
      <c r="R90">
        <v>2899</v>
      </c>
      <c r="S90">
        <v>7557</v>
      </c>
      <c r="T90">
        <v>0</v>
      </c>
      <c r="Y90">
        <v>0</v>
      </c>
      <c r="Z90">
        <v>8520</v>
      </c>
      <c r="AA90">
        <v>8520</v>
      </c>
      <c r="AB90">
        <v>8320</v>
      </c>
      <c r="AE90">
        <v>8420</v>
      </c>
      <c r="AG90">
        <v>0</v>
      </c>
      <c r="AH90">
        <v>0</v>
      </c>
      <c r="AI90">
        <v>7</v>
      </c>
      <c r="AJ90" t="s">
        <v>2249</v>
      </c>
      <c r="AK90">
        <v>0</v>
      </c>
      <c r="AL90" t="s">
        <v>324</v>
      </c>
      <c r="AM90" t="s">
        <v>95</v>
      </c>
      <c r="AO90">
        <v>0</v>
      </c>
    </row>
    <row r="91" spans="1:41">
      <c r="A91" s="1" t="str">
        <f t="shared" si="1"/>
        <v>酒田9-2</v>
      </c>
      <c r="B91">
        <v>6</v>
      </c>
      <c r="C91">
        <v>204</v>
      </c>
      <c r="D91" t="s">
        <v>309</v>
      </c>
      <c r="E91">
        <v>9</v>
      </c>
      <c r="F91">
        <v>2</v>
      </c>
      <c r="G91">
        <v>1</v>
      </c>
      <c r="H91">
        <v>9448</v>
      </c>
      <c r="I91">
        <v>8982</v>
      </c>
      <c r="J91">
        <v>8982</v>
      </c>
      <c r="K91">
        <v>9421</v>
      </c>
      <c r="L91">
        <v>9953</v>
      </c>
      <c r="M91">
        <v>9421</v>
      </c>
      <c r="N91">
        <v>9953</v>
      </c>
      <c r="O91">
        <v>9421</v>
      </c>
      <c r="P91">
        <v>9953</v>
      </c>
      <c r="Q91">
        <v>4779</v>
      </c>
      <c r="R91">
        <v>9505</v>
      </c>
      <c r="S91">
        <v>4779</v>
      </c>
      <c r="T91">
        <v>0</v>
      </c>
      <c r="Y91">
        <v>0</v>
      </c>
      <c r="Z91">
        <v>17800</v>
      </c>
      <c r="AA91">
        <v>17800</v>
      </c>
      <c r="AB91">
        <v>17600</v>
      </c>
      <c r="AE91">
        <v>17700</v>
      </c>
      <c r="AG91">
        <v>0</v>
      </c>
      <c r="AH91">
        <v>0</v>
      </c>
      <c r="AI91">
        <v>1</v>
      </c>
      <c r="AJ91" t="s">
        <v>2183</v>
      </c>
      <c r="AK91">
        <v>0</v>
      </c>
      <c r="AL91" t="s">
        <v>325</v>
      </c>
      <c r="AM91" t="s">
        <v>67</v>
      </c>
      <c r="AO91">
        <v>0</v>
      </c>
    </row>
    <row r="92" spans="1:41">
      <c r="A92" s="1" t="str">
        <f t="shared" si="1"/>
        <v>酒田9-3</v>
      </c>
      <c r="B92">
        <v>6</v>
      </c>
      <c r="C92">
        <v>204</v>
      </c>
      <c r="D92" t="s">
        <v>309</v>
      </c>
      <c r="E92">
        <v>9</v>
      </c>
      <c r="F92">
        <v>3</v>
      </c>
      <c r="G92">
        <v>1</v>
      </c>
      <c r="H92">
        <v>9505</v>
      </c>
      <c r="I92">
        <v>10357</v>
      </c>
      <c r="J92">
        <v>9505</v>
      </c>
      <c r="K92">
        <v>7936</v>
      </c>
      <c r="L92">
        <v>2899</v>
      </c>
      <c r="M92">
        <v>7557</v>
      </c>
      <c r="N92">
        <v>2899</v>
      </c>
      <c r="O92">
        <v>7557</v>
      </c>
      <c r="P92">
        <v>7936</v>
      </c>
      <c r="Q92">
        <v>6933</v>
      </c>
      <c r="R92">
        <v>7936</v>
      </c>
      <c r="S92">
        <v>6933</v>
      </c>
      <c r="T92">
        <v>0</v>
      </c>
      <c r="Y92">
        <v>0</v>
      </c>
      <c r="Z92">
        <v>23000</v>
      </c>
      <c r="AA92">
        <v>23000</v>
      </c>
      <c r="AB92">
        <v>22600</v>
      </c>
      <c r="AE92">
        <v>22800</v>
      </c>
      <c r="AG92">
        <v>0</v>
      </c>
      <c r="AH92">
        <v>0</v>
      </c>
      <c r="AI92">
        <v>1</v>
      </c>
      <c r="AJ92" t="s">
        <v>2184</v>
      </c>
      <c r="AK92">
        <v>0</v>
      </c>
      <c r="AL92" t="s">
        <v>326</v>
      </c>
      <c r="AM92" t="s">
        <v>43</v>
      </c>
      <c r="AO92">
        <v>0</v>
      </c>
    </row>
    <row r="93" spans="1:41">
      <c r="A93" s="1" t="str">
        <f t="shared" si="1"/>
        <v>新庄-1</v>
      </c>
      <c r="B93">
        <v>6</v>
      </c>
      <c r="C93">
        <v>205</v>
      </c>
      <c r="D93" t="s">
        <v>327</v>
      </c>
      <c r="E93">
        <v>0</v>
      </c>
      <c r="F93">
        <v>1</v>
      </c>
      <c r="G93">
        <v>1</v>
      </c>
      <c r="H93">
        <v>9421</v>
      </c>
      <c r="I93">
        <v>7936</v>
      </c>
      <c r="J93">
        <v>9421</v>
      </c>
      <c r="K93">
        <v>7936</v>
      </c>
      <c r="L93">
        <v>9421</v>
      </c>
      <c r="M93">
        <v>7557</v>
      </c>
      <c r="N93">
        <v>5885</v>
      </c>
      <c r="O93">
        <v>7557</v>
      </c>
      <c r="P93">
        <v>4062</v>
      </c>
      <c r="Q93">
        <v>5885</v>
      </c>
      <c r="R93">
        <v>4062</v>
      </c>
      <c r="S93">
        <v>9909</v>
      </c>
      <c r="T93">
        <v>1</v>
      </c>
      <c r="U93">
        <v>6</v>
      </c>
      <c r="V93">
        <v>205</v>
      </c>
      <c r="W93" t="s">
        <v>327</v>
      </c>
      <c r="X93">
        <v>0</v>
      </c>
      <c r="Y93">
        <v>1</v>
      </c>
      <c r="Z93">
        <v>25400</v>
      </c>
      <c r="AA93">
        <v>25400</v>
      </c>
      <c r="AB93">
        <v>25400</v>
      </c>
      <c r="AC93">
        <v>0</v>
      </c>
      <c r="AD93">
        <v>25400</v>
      </c>
      <c r="AE93">
        <v>25400</v>
      </c>
      <c r="AF93">
        <v>25400</v>
      </c>
      <c r="AG93">
        <v>25400</v>
      </c>
      <c r="AH93">
        <v>25400</v>
      </c>
      <c r="AI93">
        <v>1</v>
      </c>
      <c r="AJ93" t="s">
        <v>328</v>
      </c>
      <c r="AK93">
        <v>0</v>
      </c>
      <c r="AL93" t="s">
        <v>329</v>
      </c>
      <c r="AM93" t="s">
        <v>2049</v>
      </c>
      <c r="AO93">
        <v>0</v>
      </c>
    </row>
    <row r="94" spans="1:41">
      <c r="A94" s="1" t="str">
        <f t="shared" si="1"/>
        <v>新庄-2</v>
      </c>
      <c r="B94">
        <v>6</v>
      </c>
      <c r="C94">
        <v>205</v>
      </c>
      <c r="D94" t="s">
        <v>327</v>
      </c>
      <c r="E94">
        <v>0</v>
      </c>
      <c r="F94">
        <v>2</v>
      </c>
      <c r="G94">
        <v>1</v>
      </c>
      <c r="H94">
        <v>9421</v>
      </c>
      <c r="I94">
        <v>7936</v>
      </c>
      <c r="J94">
        <v>9421</v>
      </c>
      <c r="K94">
        <v>7936</v>
      </c>
      <c r="L94">
        <v>9421</v>
      </c>
      <c r="M94">
        <v>7557</v>
      </c>
      <c r="N94">
        <v>5885</v>
      </c>
      <c r="O94">
        <v>7557</v>
      </c>
      <c r="P94">
        <v>4062</v>
      </c>
      <c r="Q94">
        <v>5885</v>
      </c>
      <c r="R94">
        <v>4062</v>
      </c>
      <c r="S94">
        <v>9909</v>
      </c>
      <c r="T94">
        <v>2</v>
      </c>
      <c r="U94">
        <v>6</v>
      </c>
      <c r="V94">
        <v>205</v>
      </c>
      <c r="W94" t="s">
        <v>327</v>
      </c>
      <c r="X94">
        <v>0</v>
      </c>
      <c r="Y94">
        <v>1</v>
      </c>
      <c r="Z94">
        <v>22700</v>
      </c>
      <c r="AA94">
        <v>22700</v>
      </c>
      <c r="AB94">
        <v>22700</v>
      </c>
      <c r="AE94">
        <v>22700</v>
      </c>
      <c r="AG94">
        <v>0</v>
      </c>
      <c r="AH94">
        <v>0</v>
      </c>
      <c r="AI94">
        <v>1</v>
      </c>
      <c r="AJ94" t="s">
        <v>330</v>
      </c>
      <c r="AK94">
        <v>0</v>
      </c>
      <c r="AL94" t="s">
        <v>331</v>
      </c>
      <c r="AM94" t="s">
        <v>2049</v>
      </c>
      <c r="AO94">
        <v>0</v>
      </c>
    </row>
    <row r="95" spans="1:41">
      <c r="A95" s="1" t="str">
        <f t="shared" si="1"/>
        <v>新庄-3</v>
      </c>
      <c r="B95">
        <v>6</v>
      </c>
      <c r="C95">
        <v>205</v>
      </c>
      <c r="D95" t="s">
        <v>327</v>
      </c>
      <c r="E95">
        <v>0</v>
      </c>
      <c r="F95">
        <v>3</v>
      </c>
      <c r="G95">
        <v>1</v>
      </c>
      <c r="H95">
        <v>9421</v>
      </c>
      <c r="I95">
        <v>7936</v>
      </c>
      <c r="J95">
        <v>9421</v>
      </c>
      <c r="K95">
        <v>7936</v>
      </c>
      <c r="L95">
        <v>9421</v>
      </c>
      <c r="M95">
        <v>7557</v>
      </c>
      <c r="N95">
        <v>5885</v>
      </c>
      <c r="O95">
        <v>7557</v>
      </c>
      <c r="P95">
        <v>4062</v>
      </c>
      <c r="Q95">
        <v>5885</v>
      </c>
      <c r="R95">
        <v>4062</v>
      </c>
      <c r="S95">
        <v>9909</v>
      </c>
      <c r="T95">
        <v>2</v>
      </c>
      <c r="U95">
        <v>6</v>
      </c>
      <c r="V95">
        <v>205</v>
      </c>
      <c r="W95" t="s">
        <v>327</v>
      </c>
      <c r="X95">
        <v>0</v>
      </c>
      <c r="Y95">
        <v>1</v>
      </c>
      <c r="Z95">
        <v>28200</v>
      </c>
      <c r="AA95">
        <v>28200</v>
      </c>
      <c r="AB95">
        <v>28400</v>
      </c>
      <c r="AE95">
        <v>28300</v>
      </c>
      <c r="AG95">
        <v>0</v>
      </c>
      <c r="AH95">
        <v>0</v>
      </c>
      <c r="AI95">
        <v>1</v>
      </c>
      <c r="AJ95" t="s">
        <v>332</v>
      </c>
      <c r="AK95">
        <v>0</v>
      </c>
      <c r="AO95">
        <v>0</v>
      </c>
    </row>
    <row r="96" spans="1:41">
      <c r="A96" s="1" t="str">
        <f t="shared" si="1"/>
        <v>新庄5-1</v>
      </c>
      <c r="B96">
        <v>6</v>
      </c>
      <c r="C96">
        <v>205</v>
      </c>
      <c r="D96" t="s">
        <v>327</v>
      </c>
      <c r="E96">
        <v>5</v>
      </c>
      <c r="F96">
        <v>1</v>
      </c>
      <c r="G96">
        <v>1</v>
      </c>
      <c r="H96">
        <v>9421</v>
      </c>
      <c r="I96">
        <v>7936</v>
      </c>
      <c r="J96">
        <v>9421</v>
      </c>
      <c r="K96">
        <v>7936</v>
      </c>
      <c r="L96">
        <v>9421</v>
      </c>
      <c r="M96">
        <v>7557</v>
      </c>
      <c r="N96">
        <v>5885</v>
      </c>
      <c r="O96">
        <v>7557</v>
      </c>
      <c r="P96">
        <v>4062</v>
      </c>
      <c r="Q96">
        <v>5885</v>
      </c>
      <c r="R96">
        <v>4062</v>
      </c>
      <c r="S96">
        <v>9909</v>
      </c>
      <c r="T96">
        <v>2</v>
      </c>
      <c r="U96">
        <v>6</v>
      </c>
      <c r="V96">
        <v>205</v>
      </c>
      <c r="W96" t="s">
        <v>327</v>
      </c>
      <c r="X96">
        <v>5</v>
      </c>
      <c r="Y96">
        <v>2</v>
      </c>
      <c r="Z96">
        <v>30400</v>
      </c>
      <c r="AA96">
        <v>30400</v>
      </c>
      <c r="AB96">
        <v>30400</v>
      </c>
      <c r="AE96">
        <v>30400</v>
      </c>
      <c r="AG96">
        <v>0</v>
      </c>
      <c r="AH96">
        <v>0</v>
      </c>
      <c r="AI96">
        <v>1</v>
      </c>
      <c r="AJ96" t="s">
        <v>333</v>
      </c>
      <c r="AK96">
        <v>0</v>
      </c>
      <c r="AO96">
        <v>0</v>
      </c>
    </row>
    <row r="97" spans="1:41">
      <c r="A97" s="1" t="str">
        <f t="shared" si="1"/>
        <v>新庄5-2</v>
      </c>
      <c r="B97">
        <v>6</v>
      </c>
      <c r="C97">
        <v>205</v>
      </c>
      <c r="D97" t="s">
        <v>327</v>
      </c>
      <c r="E97">
        <v>5</v>
      </c>
      <c r="F97">
        <v>2</v>
      </c>
      <c r="G97">
        <v>1</v>
      </c>
      <c r="H97">
        <v>9421</v>
      </c>
      <c r="I97">
        <v>7936</v>
      </c>
      <c r="J97">
        <v>9421</v>
      </c>
      <c r="K97">
        <v>7936</v>
      </c>
      <c r="L97">
        <v>9421</v>
      </c>
      <c r="M97">
        <v>7557</v>
      </c>
      <c r="N97">
        <v>5885</v>
      </c>
      <c r="O97">
        <v>7557</v>
      </c>
      <c r="P97">
        <v>4062</v>
      </c>
      <c r="Q97">
        <v>5885</v>
      </c>
      <c r="R97">
        <v>4062</v>
      </c>
      <c r="S97">
        <v>9909</v>
      </c>
      <c r="T97">
        <v>1</v>
      </c>
      <c r="U97">
        <v>6</v>
      </c>
      <c r="V97">
        <v>205</v>
      </c>
      <c r="W97" t="s">
        <v>327</v>
      </c>
      <c r="X97">
        <v>5</v>
      </c>
      <c r="Y97">
        <v>2</v>
      </c>
      <c r="Z97">
        <v>42300</v>
      </c>
      <c r="AA97">
        <v>42300</v>
      </c>
      <c r="AB97">
        <v>42500</v>
      </c>
      <c r="AC97">
        <v>0</v>
      </c>
      <c r="AD97">
        <v>42400</v>
      </c>
      <c r="AE97">
        <v>42400</v>
      </c>
      <c r="AF97">
        <v>42400</v>
      </c>
      <c r="AG97">
        <v>42400</v>
      </c>
      <c r="AH97">
        <v>42300</v>
      </c>
      <c r="AI97">
        <v>1</v>
      </c>
      <c r="AJ97" t="s">
        <v>334</v>
      </c>
      <c r="AK97">
        <v>0</v>
      </c>
      <c r="AO97">
        <v>0</v>
      </c>
    </row>
    <row r="98" spans="1:41">
      <c r="A98" s="1" t="str">
        <f t="shared" si="1"/>
        <v>寒河江-1</v>
      </c>
      <c r="B98">
        <v>6</v>
      </c>
      <c r="C98">
        <v>206</v>
      </c>
      <c r="D98" t="s">
        <v>335</v>
      </c>
      <c r="E98">
        <v>0</v>
      </c>
      <c r="F98">
        <v>1</v>
      </c>
      <c r="G98">
        <v>1</v>
      </c>
      <c r="H98">
        <v>7557</v>
      </c>
      <c r="I98">
        <v>6705</v>
      </c>
      <c r="J98">
        <v>7557</v>
      </c>
      <c r="K98">
        <v>6705</v>
      </c>
      <c r="L98">
        <v>7936</v>
      </c>
      <c r="M98">
        <v>7557</v>
      </c>
      <c r="N98">
        <v>7936</v>
      </c>
      <c r="O98">
        <v>8485</v>
      </c>
      <c r="P98">
        <v>4779</v>
      </c>
      <c r="Q98">
        <v>9505</v>
      </c>
      <c r="R98">
        <v>8982</v>
      </c>
      <c r="S98">
        <v>9505</v>
      </c>
      <c r="T98">
        <v>2</v>
      </c>
      <c r="U98">
        <v>6</v>
      </c>
      <c r="V98">
        <v>206</v>
      </c>
      <c r="W98" t="s">
        <v>335</v>
      </c>
      <c r="X98">
        <v>0</v>
      </c>
      <c r="Y98">
        <v>3</v>
      </c>
      <c r="Z98">
        <v>27400</v>
      </c>
      <c r="AA98">
        <v>27400</v>
      </c>
      <c r="AB98">
        <v>27300</v>
      </c>
      <c r="AE98">
        <v>27300</v>
      </c>
      <c r="AG98">
        <v>0</v>
      </c>
      <c r="AH98">
        <v>0</v>
      </c>
      <c r="AI98">
        <v>5</v>
      </c>
      <c r="AJ98" t="s">
        <v>2185</v>
      </c>
      <c r="AK98">
        <v>0</v>
      </c>
      <c r="AL98" t="s">
        <v>336</v>
      </c>
      <c r="AM98" t="s">
        <v>37</v>
      </c>
      <c r="AO98">
        <v>0</v>
      </c>
    </row>
    <row r="99" spans="1:41">
      <c r="A99" s="1" t="str">
        <f t="shared" si="1"/>
        <v>寒河江-2</v>
      </c>
      <c r="B99">
        <v>6</v>
      </c>
      <c r="C99">
        <v>206</v>
      </c>
      <c r="D99" t="s">
        <v>335</v>
      </c>
      <c r="E99">
        <v>0</v>
      </c>
      <c r="F99">
        <v>2</v>
      </c>
      <c r="G99">
        <v>1</v>
      </c>
      <c r="H99">
        <v>7557</v>
      </c>
      <c r="I99">
        <v>6705</v>
      </c>
      <c r="J99">
        <v>7557</v>
      </c>
      <c r="K99">
        <v>6705</v>
      </c>
      <c r="L99">
        <v>7936</v>
      </c>
      <c r="M99">
        <v>7557</v>
      </c>
      <c r="N99">
        <v>7936</v>
      </c>
      <c r="O99">
        <v>8485</v>
      </c>
      <c r="P99">
        <v>4779</v>
      </c>
      <c r="Q99">
        <v>9505</v>
      </c>
      <c r="R99">
        <v>8982</v>
      </c>
      <c r="S99">
        <v>9505</v>
      </c>
      <c r="T99">
        <v>2</v>
      </c>
      <c r="U99">
        <v>6</v>
      </c>
      <c r="V99">
        <v>206</v>
      </c>
      <c r="W99" t="s">
        <v>335</v>
      </c>
      <c r="X99">
        <v>0</v>
      </c>
      <c r="Y99">
        <v>3</v>
      </c>
      <c r="Z99">
        <v>27100</v>
      </c>
      <c r="AA99">
        <v>27100</v>
      </c>
      <c r="AB99">
        <v>27000</v>
      </c>
      <c r="AE99">
        <v>27000</v>
      </c>
      <c r="AG99">
        <v>0</v>
      </c>
      <c r="AH99">
        <v>0</v>
      </c>
      <c r="AI99">
        <v>5</v>
      </c>
      <c r="AJ99" t="s">
        <v>2243</v>
      </c>
      <c r="AK99">
        <v>0</v>
      </c>
      <c r="AL99" t="s">
        <v>336</v>
      </c>
      <c r="AM99" t="s">
        <v>37</v>
      </c>
      <c r="AO99">
        <v>0</v>
      </c>
    </row>
    <row r="100" spans="1:41">
      <c r="A100" s="1" t="str">
        <f t="shared" si="1"/>
        <v>寒河江-3</v>
      </c>
      <c r="B100">
        <v>6</v>
      </c>
      <c r="C100">
        <v>206</v>
      </c>
      <c r="D100" t="s">
        <v>335</v>
      </c>
      <c r="E100">
        <v>0</v>
      </c>
      <c r="F100">
        <v>3</v>
      </c>
      <c r="G100">
        <v>1</v>
      </c>
      <c r="H100">
        <v>7557</v>
      </c>
      <c r="I100">
        <v>6705</v>
      </c>
      <c r="J100">
        <v>7557</v>
      </c>
      <c r="K100">
        <v>6705</v>
      </c>
      <c r="L100">
        <v>7936</v>
      </c>
      <c r="M100">
        <v>7557</v>
      </c>
      <c r="N100">
        <v>7936</v>
      </c>
      <c r="O100">
        <v>8485</v>
      </c>
      <c r="P100">
        <v>4779</v>
      </c>
      <c r="Q100">
        <v>9505</v>
      </c>
      <c r="R100">
        <v>8982</v>
      </c>
      <c r="S100">
        <v>9505</v>
      </c>
      <c r="T100">
        <v>1</v>
      </c>
      <c r="U100">
        <v>6</v>
      </c>
      <c r="V100">
        <v>206</v>
      </c>
      <c r="W100" t="s">
        <v>335</v>
      </c>
      <c r="X100">
        <v>0</v>
      </c>
      <c r="Y100">
        <v>3</v>
      </c>
      <c r="Z100">
        <v>31400</v>
      </c>
      <c r="AA100">
        <v>31400</v>
      </c>
      <c r="AB100">
        <v>30100</v>
      </c>
      <c r="AC100">
        <v>0</v>
      </c>
      <c r="AD100">
        <v>30700</v>
      </c>
      <c r="AE100">
        <v>30900</v>
      </c>
      <c r="AF100">
        <v>31100</v>
      </c>
      <c r="AG100">
        <v>31200</v>
      </c>
      <c r="AH100">
        <v>31300</v>
      </c>
      <c r="AI100">
        <v>5</v>
      </c>
      <c r="AJ100" t="s">
        <v>2237</v>
      </c>
      <c r="AK100">
        <v>0</v>
      </c>
      <c r="AL100" t="s">
        <v>337</v>
      </c>
      <c r="AM100" t="s">
        <v>37</v>
      </c>
      <c r="AO100">
        <v>0</v>
      </c>
    </row>
    <row r="101" spans="1:41">
      <c r="A101" s="1" t="str">
        <f t="shared" si="1"/>
        <v>寒河江5-1</v>
      </c>
      <c r="B101">
        <v>6</v>
      </c>
      <c r="C101">
        <v>206</v>
      </c>
      <c r="D101" t="s">
        <v>335</v>
      </c>
      <c r="E101">
        <v>5</v>
      </c>
      <c r="F101">
        <v>1</v>
      </c>
      <c r="G101">
        <v>1</v>
      </c>
      <c r="H101">
        <v>7557</v>
      </c>
      <c r="I101">
        <v>6705</v>
      </c>
      <c r="J101">
        <v>7557</v>
      </c>
      <c r="K101">
        <v>6705</v>
      </c>
      <c r="L101">
        <v>7936</v>
      </c>
      <c r="M101">
        <v>7557</v>
      </c>
      <c r="N101">
        <v>7936</v>
      </c>
      <c r="O101">
        <v>8485</v>
      </c>
      <c r="P101">
        <v>4779</v>
      </c>
      <c r="Q101">
        <v>9505</v>
      </c>
      <c r="R101">
        <v>8982</v>
      </c>
      <c r="S101">
        <v>9505</v>
      </c>
      <c r="T101">
        <v>2</v>
      </c>
      <c r="U101">
        <v>6</v>
      </c>
      <c r="V101">
        <v>207</v>
      </c>
      <c r="W101" t="s">
        <v>280</v>
      </c>
      <c r="X101">
        <v>5</v>
      </c>
      <c r="Y101">
        <v>1</v>
      </c>
      <c r="Z101">
        <v>47400</v>
      </c>
      <c r="AA101">
        <v>47400</v>
      </c>
      <c r="AB101">
        <v>47600</v>
      </c>
      <c r="AE101">
        <v>47400</v>
      </c>
      <c r="AG101">
        <v>0</v>
      </c>
      <c r="AH101">
        <v>0</v>
      </c>
      <c r="AI101">
        <v>5</v>
      </c>
      <c r="AJ101" t="s">
        <v>2238</v>
      </c>
      <c r="AK101">
        <v>0</v>
      </c>
      <c r="AO101">
        <v>0</v>
      </c>
    </row>
    <row r="102" spans="1:41">
      <c r="A102" s="1" t="str">
        <f t="shared" si="1"/>
        <v>寒河江5-2</v>
      </c>
      <c r="B102">
        <v>6</v>
      </c>
      <c r="C102">
        <v>206</v>
      </c>
      <c r="D102" t="s">
        <v>335</v>
      </c>
      <c r="E102">
        <v>5</v>
      </c>
      <c r="F102">
        <v>2</v>
      </c>
      <c r="G102">
        <v>1</v>
      </c>
      <c r="H102">
        <v>7557</v>
      </c>
      <c r="I102">
        <v>6705</v>
      </c>
      <c r="J102">
        <v>7557</v>
      </c>
      <c r="K102">
        <v>6705</v>
      </c>
      <c r="L102">
        <v>7936</v>
      </c>
      <c r="M102">
        <v>7557</v>
      </c>
      <c r="N102">
        <v>7936</v>
      </c>
      <c r="O102">
        <v>8485</v>
      </c>
      <c r="P102">
        <v>4779</v>
      </c>
      <c r="Q102">
        <v>9505</v>
      </c>
      <c r="R102">
        <v>8982</v>
      </c>
      <c r="S102">
        <v>9505</v>
      </c>
      <c r="T102">
        <v>2</v>
      </c>
      <c r="U102">
        <v>6</v>
      </c>
      <c r="V102">
        <v>210</v>
      </c>
      <c r="W102" t="s">
        <v>338</v>
      </c>
      <c r="X102">
        <v>5</v>
      </c>
      <c r="Y102">
        <v>3</v>
      </c>
      <c r="Z102">
        <v>39200</v>
      </c>
      <c r="AA102">
        <v>39200</v>
      </c>
      <c r="AB102">
        <v>39300</v>
      </c>
      <c r="AE102">
        <v>39200</v>
      </c>
      <c r="AG102">
        <v>0</v>
      </c>
      <c r="AH102">
        <v>0</v>
      </c>
      <c r="AI102">
        <v>5</v>
      </c>
      <c r="AJ102" t="s">
        <v>2186</v>
      </c>
      <c r="AK102">
        <v>0</v>
      </c>
      <c r="AO102">
        <v>0</v>
      </c>
    </row>
    <row r="103" spans="1:41">
      <c r="A103" s="1" t="str">
        <f t="shared" si="1"/>
        <v>上山-2</v>
      </c>
      <c r="B103">
        <v>6</v>
      </c>
      <c r="C103">
        <v>207</v>
      </c>
      <c r="D103" t="s">
        <v>280</v>
      </c>
      <c r="E103">
        <v>0</v>
      </c>
      <c r="F103">
        <v>2</v>
      </c>
      <c r="G103">
        <v>1</v>
      </c>
      <c r="H103">
        <v>6933</v>
      </c>
      <c r="I103">
        <v>5885</v>
      </c>
      <c r="J103">
        <v>8982</v>
      </c>
      <c r="K103">
        <v>5885</v>
      </c>
      <c r="L103">
        <v>8982</v>
      </c>
      <c r="M103">
        <v>9505</v>
      </c>
      <c r="N103">
        <v>6933</v>
      </c>
      <c r="O103">
        <v>9505</v>
      </c>
      <c r="P103">
        <v>6933</v>
      </c>
      <c r="Q103">
        <v>4779</v>
      </c>
      <c r="R103">
        <v>6933</v>
      </c>
      <c r="S103">
        <v>4779</v>
      </c>
      <c r="T103">
        <v>2</v>
      </c>
      <c r="U103">
        <v>6</v>
      </c>
      <c r="V103">
        <v>207</v>
      </c>
      <c r="W103" t="s">
        <v>280</v>
      </c>
      <c r="X103">
        <v>0</v>
      </c>
      <c r="Y103">
        <v>3</v>
      </c>
      <c r="Z103">
        <v>25400</v>
      </c>
      <c r="AA103">
        <v>25400</v>
      </c>
      <c r="AB103">
        <v>25400</v>
      </c>
      <c r="AE103">
        <v>25400</v>
      </c>
      <c r="AG103">
        <v>0</v>
      </c>
      <c r="AH103">
        <v>0</v>
      </c>
      <c r="AI103">
        <v>1</v>
      </c>
      <c r="AJ103" t="s">
        <v>2187</v>
      </c>
      <c r="AK103">
        <v>0</v>
      </c>
      <c r="AL103" t="s">
        <v>339</v>
      </c>
      <c r="AM103" t="s">
        <v>99</v>
      </c>
      <c r="AO103">
        <v>0</v>
      </c>
    </row>
    <row r="104" spans="1:41">
      <c r="A104" s="1" t="str">
        <f t="shared" si="1"/>
        <v>上山-3</v>
      </c>
      <c r="B104">
        <v>6</v>
      </c>
      <c r="C104">
        <v>207</v>
      </c>
      <c r="D104" t="s">
        <v>280</v>
      </c>
      <c r="E104">
        <v>0</v>
      </c>
      <c r="F104">
        <v>3</v>
      </c>
      <c r="G104">
        <v>1</v>
      </c>
      <c r="H104">
        <v>6705</v>
      </c>
      <c r="I104">
        <v>9953</v>
      </c>
      <c r="J104">
        <v>6705</v>
      </c>
      <c r="K104">
        <v>9953</v>
      </c>
      <c r="L104">
        <v>8485</v>
      </c>
      <c r="M104">
        <v>7936</v>
      </c>
      <c r="N104">
        <v>8485</v>
      </c>
      <c r="O104">
        <v>7936</v>
      </c>
      <c r="P104">
        <v>6933</v>
      </c>
      <c r="Q104">
        <v>4779</v>
      </c>
      <c r="R104">
        <v>6933</v>
      </c>
      <c r="S104">
        <v>4779</v>
      </c>
      <c r="T104">
        <v>1</v>
      </c>
      <c r="U104">
        <v>6</v>
      </c>
      <c r="V104">
        <v>207</v>
      </c>
      <c r="W104" t="s">
        <v>280</v>
      </c>
      <c r="X104">
        <v>0</v>
      </c>
      <c r="Y104">
        <v>3</v>
      </c>
      <c r="Z104">
        <v>31400</v>
      </c>
      <c r="AA104">
        <v>31400</v>
      </c>
      <c r="AB104">
        <v>31000</v>
      </c>
      <c r="AC104">
        <v>0</v>
      </c>
      <c r="AD104">
        <v>31200</v>
      </c>
      <c r="AE104">
        <v>31200</v>
      </c>
      <c r="AF104">
        <v>31300</v>
      </c>
      <c r="AG104">
        <v>31300</v>
      </c>
      <c r="AH104">
        <v>31400</v>
      </c>
      <c r="AI104">
        <v>1</v>
      </c>
      <c r="AJ104" t="s">
        <v>2084</v>
      </c>
      <c r="AK104">
        <v>0</v>
      </c>
      <c r="AO104">
        <v>0</v>
      </c>
    </row>
    <row r="105" spans="1:41">
      <c r="A105" s="1" t="str">
        <f t="shared" si="1"/>
        <v>上山-4</v>
      </c>
      <c r="B105">
        <v>6</v>
      </c>
      <c r="C105">
        <v>207</v>
      </c>
      <c r="D105" t="s">
        <v>280</v>
      </c>
      <c r="E105">
        <v>0</v>
      </c>
      <c r="F105">
        <v>4</v>
      </c>
      <c r="G105">
        <v>1</v>
      </c>
      <c r="H105">
        <v>6933</v>
      </c>
      <c r="I105">
        <v>9953</v>
      </c>
      <c r="J105">
        <v>8982</v>
      </c>
      <c r="K105">
        <v>9953</v>
      </c>
      <c r="L105">
        <v>8982</v>
      </c>
      <c r="M105">
        <v>7936</v>
      </c>
      <c r="N105">
        <v>6933</v>
      </c>
      <c r="O105">
        <v>7936</v>
      </c>
      <c r="P105">
        <v>6933</v>
      </c>
      <c r="Q105">
        <v>7557</v>
      </c>
      <c r="R105">
        <v>6933</v>
      </c>
      <c r="S105">
        <v>7557</v>
      </c>
      <c r="T105">
        <v>2</v>
      </c>
      <c r="U105">
        <v>6</v>
      </c>
      <c r="V105">
        <v>207</v>
      </c>
      <c r="W105" t="s">
        <v>280</v>
      </c>
      <c r="X105">
        <v>0</v>
      </c>
      <c r="Y105">
        <v>3</v>
      </c>
      <c r="Z105">
        <v>29400</v>
      </c>
      <c r="AA105">
        <v>29400</v>
      </c>
      <c r="AB105">
        <v>29100</v>
      </c>
      <c r="AE105">
        <v>29200</v>
      </c>
      <c r="AG105">
        <v>0</v>
      </c>
      <c r="AH105">
        <v>0</v>
      </c>
      <c r="AI105">
        <v>1</v>
      </c>
      <c r="AJ105" t="s">
        <v>2188</v>
      </c>
      <c r="AK105">
        <v>0</v>
      </c>
      <c r="AO105">
        <v>0</v>
      </c>
    </row>
    <row r="106" spans="1:41">
      <c r="A106" s="1" t="str">
        <f t="shared" si="1"/>
        <v>上山-5</v>
      </c>
      <c r="B106">
        <v>6</v>
      </c>
      <c r="C106">
        <v>207</v>
      </c>
      <c r="D106" t="s">
        <v>280</v>
      </c>
      <c r="E106">
        <v>0</v>
      </c>
      <c r="F106">
        <v>5</v>
      </c>
      <c r="G106">
        <v>1</v>
      </c>
      <c r="H106">
        <v>6705</v>
      </c>
      <c r="I106">
        <v>5885</v>
      </c>
      <c r="J106">
        <v>6705</v>
      </c>
      <c r="K106">
        <v>5885</v>
      </c>
      <c r="L106">
        <v>8485</v>
      </c>
      <c r="M106">
        <v>9505</v>
      </c>
      <c r="N106">
        <v>8485</v>
      </c>
      <c r="O106">
        <v>9505</v>
      </c>
      <c r="P106">
        <v>9448</v>
      </c>
      <c r="Q106">
        <v>4779</v>
      </c>
      <c r="R106">
        <v>9448</v>
      </c>
      <c r="S106">
        <v>4779</v>
      </c>
      <c r="T106">
        <v>2</v>
      </c>
      <c r="U106">
        <v>6</v>
      </c>
      <c r="V106">
        <v>201</v>
      </c>
      <c r="W106" t="s">
        <v>279</v>
      </c>
      <c r="X106">
        <v>0</v>
      </c>
      <c r="Y106">
        <v>22</v>
      </c>
      <c r="Z106">
        <v>13600</v>
      </c>
      <c r="AA106">
        <v>13600</v>
      </c>
      <c r="AB106">
        <v>13800</v>
      </c>
      <c r="AE106">
        <v>13700</v>
      </c>
      <c r="AG106">
        <v>0</v>
      </c>
      <c r="AH106">
        <v>0</v>
      </c>
      <c r="AI106">
        <v>1</v>
      </c>
      <c r="AJ106" t="s">
        <v>2189</v>
      </c>
      <c r="AK106">
        <v>0</v>
      </c>
      <c r="AL106" t="s">
        <v>340</v>
      </c>
      <c r="AM106" t="s">
        <v>95</v>
      </c>
      <c r="AO106">
        <v>0</v>
      </c>
    </row>
    <row r="107" spans="1:41">
      <c r="A107" s="1" t="str">
        <f t="shared" si="1"/>
        <v>上山3-1</v>
      </c>
      <c r="B107">
        <v>6</v>
      </c>
      <c r="C107">
        <v>207</v>
      </c>
      <c r="D107" t="s">
        <v>280</v>
      </c>
      <c r="E107">
        <v>3</v>
      </c>
      <c r="F107">
        <v>1</v>
      </c>
      <c r="G107">
        <v>1</v>
      </c>
      <c r="H107">
        <v>6933</v>
      </c>
      <c r="I107">
        <v>9953</v>
      </c>
      <c r="J107">
        <v>8982</v>
      </c>
      <c r="K107">
        <v>9953</v>
      </c>
      <c r="L107">
        <v>8485</v>
      </c>
      <c r="M107">
        <v>7936</v>
      </c>
      <c r="N107">
        <v>8485</v>
      </c>
      <c r="O107">
        <v>7936</v>
      </c>
      <c r="P107">
        <v>9448</v>
      </c>
      <c r="Q107">
        <v>4779</v>
      </c>
      <c r="R107">
        <v>9448</v>
      </c>
      <c r="S107">
        <v>4779</v>
      </c>
      <c r="T107">
        <v>0</v>
      </c>
      <c r="Y107">
        <v>0</v>
      </c>
      <c r="Z107">
        <v>7630</v>
      </c>
      <c r="AA107">
        <v>7630</v>
      </c>
      <c r="AB107">
        <v>7800</v>
      </c>
      <c r="AE107">
        <v>7700</v>
      </c>
      <c r="AG107">
        <v>0</v>
      </c>
      <c r="AH107">
        <v>0</v>
      </c>
      <c r="AI107">
        <v>3</v>
      </c>
      <c r="AJ107" t="s">
        <v>2190</v>
      </c>
      <c r="AK107">
        <v>0</v>
      </c>
      <c r="AO107">
        <v>0</v>
      </c>
    </row>
    <row r="108" spans="1:41">
      <c r="A108" s="1" t="str">
        <f t="shared" si="1"/>
        <v>上山5-1</v>
      </c>
      <c r="B108">
        <v>6</v>
      </c>
      <c r="C108">
        <v>207</v>
      </c>
      <c r="D108" t="s">
        <v>280</v>
      </c>
      <c r="E108">
        <v>5</v>
      </c>
      <c r="F108">
        <v>1</v>
      </c>
      <c r="G108">
        <v>1</v>
      </c>
      <c r="H108">
        <v>6705</v>
      </c>
      <c r="I108">
        <v>5885</v>
      </c>
      <c r="J108">
        <v>6705</v>
      </c>
      <c r="K108">
        <v>5885</v>
      </c>
      <c r="L108">
        <v>8485</v>
      </c>
      <c r="M108">
        <v>7936</v>
      </c>
      <c r="N108">
        <v>8485</v>
      </c>
      <c r="O108">
        <v>7936</v>
      </c>
      <c r="P108">
        <v>6933</v>
      </c>
      <c r="Q108">
        <v>4779</v>
      </c>
      <c r="R108">
        <v>6933</v>
      </c>
      <c r="S108">
        <v>4779</v>
      </c>
      <c r="T108">
        <v>1</v>
      </c>
      <c r="U108">
        <v>6</v>
      </c>
      <c r="V108">
        <v>207</v>
      </c>
      <c r="W108" t="s">
        <v>280</v>
      </c>
      <c r="X108">
        <v>5</v>
      </c>
      <c r="Y108">
        <v>1</v>
      </c>
      <c r="Z108">
        <v>38700</v>
      </c>
      <c r="AA108">
        <v>38700</v>
      </c>
      <c r="AB108">
        <v>39600</v>
      </c>
      <c r="AC108">
        <v>0</v>
      </c>
      <c r="AD108">
        <v>39200</v>
      </c>
      <c r="AE108">
        <v>39100</v>
      </c>
      <c r="AF108">
        <v>39000</v>
      </c>
      <c r="AG108">
        <v>38900</v>
      </c>
      <c r="AH108">
        <v>38800</v>
      </c>
      <c r="AI108">
        <v>7</v>
      </c>
      <c r="AJ108" t="s">
        <v>2191</v>
      </c>
      <c r="AK108">
        <v>0</v>
      </c>
      <c r="AO108">
        <v>0</v>
      </c>
    </row>
    <row r="109" spans="1:41">
      <c r="A109" s="1" t="str">
        <f t="shared" si="1"/>
        <v>上山5-2</v>
      </c>
      <c r="B109">
        <v>6</v>
      </c>
      <c r="C109">
        <v>207</v>
      </c>
      <c r="D109" t="s">
        <v>280</v>
      </c>
      <c r="E109">
        <v>5</v>
      </c>
      <c r="F109">
        <v>2</v>
      </c>
      <c r="G109">
        <v>1</v>
      </c>
      <c r="H109">
        <v>6705</v>
      </c>
      <c r="I109">
        <v>5885</v>
      </c>
      <c r="J109">
        <v>6705</v>
      </c>
      <c r="K109">
        <v>5885</v>
      </c>
      <c r="L109">
        <v>8485</v>
      </c>
      <c r="M109">
        <v>7936</v>
      </c>
      <c r="N109">
        <v>8485</v>
      </c>
      <c r="O109">
        <v>7936</v>
      </c>
      <c r="P109">
        <v>9448</v>
      </c>
      <c r="Q109">
        <v>7557</v>
      </c>
      <c r="R109">
        <v>9448</v>
      </c>
      <c r="S109">
        <v>7557</v>
      </c>
      <c r="T109">
        <v>2</v>
      </c>
      <c r="U109">
        <v>6</v>
      </c>
      <c r="V109">
        <v>207</v>
      </c>
      <c r="W109" t="s">
        <v>280</v>
      </c>
      <c r="X109">
        <v>5</v>
      </c>
      <c r="Y109">
        <v>1</v>
      </c>
      <c r="Z109">
        <v>30700</v>
      </c>
      <c r="AA109">
        <v>30700</v>
      </c>
      <c r="AB109">
        <v>31200</v>
      </c>
      <c r="AE109">
        <v>30900</v>
      </c>
      <c r="AG109">
        <v>0</v>
      </c>
      <c r="AH109">
        <v>0</v>
      </c>
      <c r="AI109">
        <v>7</v>
      </c>
      <c r="AJ109" t="s">
        <v>2192</v>
      </c>
      <c r="AK109">
        <v>0</v>
      </c>
      <c r="AO109">
        <v>0</v>
      </c>
    </row>
    <row r="110" spans="1:41">
      <c r="A110" s="1" t="str">
        <f t="shared" si="1"/>
        <v>上山5-3</v>
      </c>
      <c r="B110">
        <v>6</v>
      </c>
      <c r="C110">
        <v>207</v>
      </c>
      <c r="D110" t="s">
        <v>280</v>
      </c>
      <c r="E110">
        <v>5</v>
      </c>
      <c r="F110">
        <v>3</v>
      </c>
      <c r="G110">
        <v>1</v>
      </c>
      <c r="H110">
        <v>6933</v>
      </c>
      <c r="I110">
        <v>9953</v>
      </c>
      <c r="J110">
        <v>8982</v>
      </c>
      <c r="K110">
        <v>9953</v>
      </c>
      <c r="L110">
        <v>8982</v>
      </c>
      <c r="M110">
        <v>9505</v>
      </c>
      <c r="N110">
        <v>6933</v>
      </c>
      <c r="O110">
        <v>9505</v>
      </c>
      <c r="P110">
        <v>6933</v>
      </c>
      <c r="Q110">
        <v>7557</v>
      </c>
      <c r="R110">
        <v>6933</v>
      </c>
      <c r="S110">
        <v>7557</v>
      </c>
      <c r="T110">
        <v>1</v>
      </c>
      <c r="U110">
        <v>6</v>
      </c>
      <c r="V110">
        <v>207</v>
      </c>
      <c r="W110" t="s">
        <v>280</v>
      </c>
      <c r="X110">
        <v>5</v>
      </c>
      <c r="Y110">
        <v>3</v>
      </c>
      <c r="Z110">
        <v>29300</v>
      </c>
      <c r="AA110">
        <v>29300</v>
      </c>
      <c r="AB110">
        <v>29500</v>
      </c>
      <c r="AC110">
        <v>0</v>
      </c>
      <c r="AD110">
        <v>29400</v>
      </c>
      <c r="AE110">
        <v>29400</v>
      </c>
      <c r="AF110">
        <v>29400</v>
      </c>
      <c r="AG110">
        <v>29400</v>
      </c>
      <c r="AH110">
        <v>29300</v>
      </c>
      <c r="AI110">
        <v>1</v>
      </c>
      <c r="AJ110" t="s">
        <v>2085</v>
      </c>
      <c r="AK110">
        <v>0</v>
      </c>
      <c r="AO110">
        <v>0</v>
      </c>
    </row>
    <row r="111" spans="1:41">
      <c r="A111" s="1" t="str">
        <f t="shared" si="1"/>
        <v>村山-1</v>
      </c>
      <c r="B111">
        <v>6</v>
      </c>
      <c r="C111">
        <v>208</v>
      </c>
      <c r="D111" t="s">
        <v>341</v>
      </c>
      <c r="E111">
        <v>0</v>
      </c>
      <c r="F111">
        <v>1</v>
      </c>
      <c r="G111">
        <v>1</v>
      </c>
      <c r="H111">
        <v>10357</v>
      </c>
      <c r="I111">
        <v>8485</v>
      </c>
      <c r="J111">
        <v>10357</v>
      </c>
      <c r="K111">
        <v>9448</v>
      </c>
      <c r="L111">
        <v>7557</v>
      </c>
      <c r="M111">
        <v>9421</v>
      </c>
      <c r="N111">
        <v>7557</v>
      </c>
      <c r="O111">
        <v>9421</v>
      </c>
      <c r="P111">
        <v>5885</v>
      </c>
      <c r="Q111">
        <v>9448</v>
      </c>
      <c r="R111">
        <v>8982</v>
      </c>
      <c r="S111">
        <v>9448</v>
      </c>
      <c r="T111">
        <v>2</v>
      </c>
      <c r="U111">
        <v>6</v>
      </c>
      <c r="V111">
        <v>208</v>
      </c>
      <c r="W111" t="s">
        <v>341</v>
      </c>
      <c r="X111">
        <v>0</v>
      </c>
      <c r="Y111">
        <v>2</v>
      </c>
      <c r="Z111">
        <v>22200</v>
      </c>
      <c r="AA111">
        <v>22200</v>
      </c>
      <c r="AB111">
        <v>22000</v>
      </c>
      <c r="AE111">
        <v>22100</v>
      </c>
      <c r="AG111">
        <v>0</v>
      </c>
      <c r="AH111">
        <v>0</v>
      </c>
      <c r="AI111">
        <v>1</v>
      </c>
      <c r="AJ111" t="s">
        <v>2193</v>
      </c>
      <c r="AK111">
        <v>0</v>
      </c>
      <c r="AO111">
        <v>0</v>
      </c>
    </row>
    <row r="112" spans="1:41">
      <c r="A112" s="1" t="str">
        <f t="shared" si="1"/>
        <v>村山-2</v>
      </c>
      <c r="B112">
        <v>6</v>
      </c>
      <c r="C112">
        <v>208</v>
      </c>
      <c r="D112" t="s">
        <v>341</v>
      </c>
      <c r="E112">
        <v>0</v>
      </c>
      <c r="F112">
        <v>2</v>
      </c>
      <c r="G112">
        <v>1</v>
      </c>
      <c r="H112">
        <v>10357</v>
      </c>
      <c r="I112">
        <v>8485</v>
      </c>
      <c r="J112">
        <v>10357</v>
      </c>
      <c r="K112">
        <v>9448</v>
      </c>
      <c r="L112">
        <v>7557</v>
      </c>
      <c r="M112">
        <v>9421</v>
      </c>
      <c r="N112">
        <v>7557</v>
      </c>
      <c r="O112">
        <v>9421</v>
      </c>
      <c r="P112">
        <v>5885</v>
      </c>
      <c r="Q112">
        <v>9448</v>
      </c>
      <c r="R112">
        <v>8982</v>
      </c>
      <c r="S112">
        <v>9448</v>
      </c>
      <c r="T112">
        <v>1</v>
      </c>
      <c r="U112">
        <v>6</v>
      </c>
      <c r="V112">
        <v>208</v>
      </c>
      <c r="W112" t="s">
        <v>341</v>
      </c>
      <c r="X112">
        <v>0</v>
      </c>
      <c r="Y112">
        <v>2</v>
      </c>
      <c r="Z112">
        <v>21200</v>
      </c>
      <c r="AA112">
        <v>21200</v>
      </c>
      <c r="AB112">
        <v>21200</v>
      </c>
      <c r="AC112">
        <v>0</v>
      </c>
      <c r="AD112">
        <v>21200</v>
      </c>
      <c r="AE112">
        <v>21200</v>
      </c>
      <c r="AF112">
        <v>21200</v>
      </c>
      <c r="AG112">
        <v>21200</v>
      </c>
      <c r="AH112">
        <v>21200</v>
      </c>
      <c r="AI112">
        <v>1</v>
      </c>
      <c r="AJ112" t="s">
        <v>2086</v>
      </c>
      <c r="AK112">
        <v>0</v>
      </c>
      <c r="AO112">
        <v>0</v>
      </c>
    </row>
    <row r="113" spans="1:41">
      <c r="A113" s="1" t="str">
        <f t="shared" si="1"/>
        <v>村山5-1</v>
      </c>
      <c r="B113">
        <v>6</v>
      </c>
      <c r="C113">
        <v>208</v>
      </c>
      <c r="D113" t="s">
        <v>341</v>
      </c>
      <c r="E113">
        <v>5</v>
      </c>
      <c r="F113">
        <v>1</v>
      </c>
      <c r="G113">
        <v>1</v>
      </c>
      <c r="H113">
        <v>10357</v>
      </c>
      <c r="I113">
        <v>8485</v>
      </c>
      <c r="J113">
        <v>10357</v>
      </c>
      <c r="K113">
        <v>9448</v>
      </c>
      <c r="L113">
        <v>7557</v>
      </c>
      <c r="M113">
        <v>9421</v>
      </c>
      <c r="N113">
        <v>7557</v>
      </c>
      <c r="O113">
        <v>9421</v>
      </c>
      <c r="P113">
        <v>5885</v>
      </c>
      <c r="Q113">
        <v>9448</v>
      </c>
      <c r="R113">
        <v>8982</v>
      </c>
      <c r="S113">
        <v>9448</v>
      </c>
      <c r="T113">
        <v>1</v>
      </c>
      <c r="U113">
        <v>6</v>
      </c>
      <c r="V113">
        <v>208</v>
      </c>
      <c r="W113" t="s">
        <v>341</v>
      </c>
      <c r="X113">
        <v>5</v>
      </c>
      <c r="Y113">
        <v>1</v>
      </c>
      <c r="Z113">
        <v>21800</v>
      </c>
      <c r="AA113">
        <v>21800</v>
      </c>
      <c r="AB113">
        <v>22300</v>
      </c>
      <c r="AC113">
        <v>0</v>
      </c>
      <c r="AD113">
        <v>22100</v>
      </c>
      <c r="AE113">
        <v>22000</v>
      </c>
      <c r="AF113">
        <v>21900</v>
      </c>
      <c r="AG113">
        <v>21900</v>
      </c>
      <c r="AH113">
        <v>21800</v>
      </c>
      <c r="AI113">
        <v>1</v>
      </c>
      <c r="AJ113" t="s">
        <v>2087</v>
      </c>
      <c r="AK113">
        <v>0</v>
      </c>
      <c r="AO113">
        <v>0</v>
      </c>
    </row>
    <row r="114" spans="1:41">
      <c r="A114" s="1" t="str">
        <f t="shared" si="1"/>
        <v>長井-1</v>
      </c>
      <c r="B114">
        <v>6</v>
      </c>
      <c r="C114">
        <v>209</v>
      </c>
      <c r="D114" t="s">
        <v>342</v>
      </c>
      <c r="E114">
        <v>0</v>
      </c>
      <c r="F114">
        <v>1</v>
      </c>
      <c r="G114">
        <v>1</v>
      </c>
      <c r="H114">
        <v>9953</v>
      </c>
      <c r="I114">
        <v>7557</v>
      </c>
      <c r="J114">
        <v>9953</v>
      </c>
      <c r="K114">
        <v>7557</v>
      </c>
      <c r="L114">
        <v>9448</v>
      </c>
      <c r="M114">
        <v>9953</v>
      </c>
      <c r="N114">
        <v>9448</v>
      </c>
      <c r="O114">
        <v>9953</v>
      </c>
      <c r="P114">
        <v>5885</v>
      </c>
      <c r="Q114">
        <v>8485</v>
      </c>
      <c r="R114">
        <v>5885</v>
      </c>
      <c r="S114">
        <v>7936</v>
      </c>
      <c r="T114">
        <v>2</v>
      </c>
      <c r="U114">
        <v>6</v>
      </c>
      <c r="V114">
        <v>209</v>
      </c>
      <c r="W114" t="s">
        <v>342</v>
      </c>
      <c r="X114">
        <v>0</v>
      </c>
      <c r="Y114">
        <v>2</v>
      </c>
      <c r="Z114">
        <v>18700</v>
      </c>
      <c r="AA114">
        <v>18700</v>
      </c>
      <c r="AB114">
        <v>18900</v>
      </c>
      <c r="AE114">
        <v>18800</v>
      </c>
      <c r="AG114">
        <v>0</v>
      </c>
      <c r="AH114">
        <v>0</v>
      </c>
      <c r="AI114">
        <v>5</v>
      </c>
      <c r="AJ114" t="s">
        <v>343</v>
      </c>
      <c r="AK114">
        <v>0</v>
      </c>
      <c r="AO114">
        <v>0</v>
      </c>
    </row>
    <row r="115" spans="1:41">
      <c r="A115" s="1" t="str">
        <f t="shared" si="1"/>
        <v>長井-2</v>
      </c>
      <c r="B115">
        <v>6</v>
      </c>
      <c r="C115">
        <v>209</v>
      </c>
      <c r="D115" t="s">
        <v>342</v>
      </c>
      <c r="E115">
        <v>0</v>
      </c>
      <c r="F115">
        <v>2</v>
      </c>
      <c r="G115">
        <v>1</v>
      </c>
      <c r="H115">
        <v>9953</v>
      </c>
      <c r="I115">
        <v>7557</v>
      </c>
      <c r="J115">
        <v>9953</v>
      </c>
      <c r="K115">
        <v>7557</v>
      </c>
      <c r="L115">
        <v>9448</v>
      </c>
      <c r="M115">
        <v>9953</v>
      </c>
      <c r="N115">
        <v>9448</v>
      </c>
      <c r="O115">
        <v>9953</v>
      </c>
      <c r="P115">
        <v>5885</v>
      </c>
      <c r="Q115">
        <v>8485</v>
      </c>
      <c r="R115">
        <v>5885</v>
      </c>
      <c r="S115">
        <v>7936</v>
      </c>
      <c r="T115">
        <v>1</v>
      </c>
      <c r="U115">
        <v>6</v>
      </c>
      <c r="V115">
        <v>209</v>
      </c>
      <c r="W115" t="s">
        <v>342</v>
      </c>
      <c r="X115">
        <v>0</v>
      </c>
      <c r="Y115">
        <v>2</v>
      </c>
      <c r="Z115">
        <v>17600</v>
      </c>
      <c r="AA115">
        <v>17600</v>
      </c>
      <c r="AB115">
        <v>17800</v>
      </c>
      <c r="AC115">
        <v>0</v>
      </c>
      <c r="AD115">
        <v>17700</v>
      </c>
      <c r="AE115">
        <v>17700</v>
      </c>
      <c r="AF115">
        <v>17700</v>
      </c>
      <c r="AG115">
        <v>17700</v>
      </c>
      <c r="AH115">
        <v>17600</v>
      </c>
      <c r="AI115">
        <v>5</v>
      </c>
      <c r="AJ115" t="s">
        <v>344</v>
      </c>
      <c r="AK115">
        <v>0</v>
      </c>
      <c r="AO115">
        <v>0</v>
      </c>
    </row>
    <row r="116" spans="1:41">
      <c r="A116" s="1" t="str">
        <f t="shared" si="1"/>
        <v>長井-3</v>
      </c>
      <c r="B116">
        <v>6</v>
      </c>
      <c r="C116">
        <v>209</v>
      </c>
      <c r="D116" t="s">
        <v>342</v>
      </c>
      <c r="E116">
        <v>0</v>
      </c>
      <c r="F116">
        <v>3</v>
      </c>
      <c r="G116">
        <v>1</v>
      </c>
      <c r="H116">
        <v>9953</v>
      </c>
      <c r="I116">
        <v>7557</v>
      </c>
      <c r="J116">
        <v>9953</v>
      </c>
      <c r="K116">
        <v>7557</v>
      </c>
      <c r="L116">
        <v>9448</v>
      </c>
      <c r="M116">
        <v>9953</v>
      </c>
      <c r="N116">
        <v>9448</v>
      </c>
      <c r="O116">
        <v>9953</v>
      </c>
      <c r="P116">
        <v>5885</v>
      </c>
      <c r="Q116">
        <v>8485</v>
      </c>
      <c r="R116">
        <v>5885</v>
      </c>
      <c r="S116">
        <v>7936</v>
      </c>
      <c r="T116">
        <v>2</v>
      </c>
      <c r="U116">
        <v>6</v>
      </c>
      <c r="V116">
        <v>382</v>
      </c>
      <c r="W116" t="s">
        <v>345</v>
      </c>
      <c r="X116">
        <v>0</v>
      </c>
      <c r="Y116">
        <v>1</v>
      </c>
      <c r="Z116">
        <v>10400</v>
      </c>
      <c r="AA116">
        <v>10400</v>
      </c>
      <c r="AB116">
        <v>10600</v>
      </c>
      <c r="AE116">
        <v>10500</v>
      </c>
      <c r="AG116">
        <v>0</v>
      </c>
      <c r="AH116">
        <v>0</v>
      </c>
      <c r="AI116">
        <v>1</v>
      </c>
      <c r="AJ116" t="s">
        <v>346</v>
      </c>
      <c r="AK116">
        <v>0</v>
      </c>
      <c r="AL116" t="s">
        <v>347</v>
      </c>
      <c r="AM116" t="s">
        <v>111</v>
      </c>
      <c r="AO116">
        <v>0</v>
      </c>
    </row>
    <row r="117" spans="1:41">
      <c r="A117" s="1" t="str">
        <f t="shared" si="1"/>
        <v>長井5-1</v>
      </c>
      <c r="B117">
        <v>6</v>
      </c>
      <c r="C117">
        <v>209</v>
      </c>
      <c r="D117" t="s">
        <v>342</v>
      </c>
      <c r="E117">
        <v>5</v>
      </c>
      <c r="F117">
        <v>1</v>
      </c>
      <c r="G117">
        <v>1</v>
      </c>
      <c r="H117">
        <v>9953</v>
      </c>
      <c r="I117">
        <v>7557</v>
      </c>
      <c r="J117">
        <v>9953</v>
      </c>
      <c r="K117">
        <v>7557</v>
      </c>
      <c r="L117">
        <v>9448</v>
      </c>
      <c r="M117">
        <v>9953</v>
      </c>
      <c r="N117">
        <v>9448</v>
      </c>
      <c r="O117">
        <v>9953</v>
      </c>
      <c r="P117">
        <v>5885</v>
      </c>
      <c r="Q117">
        <v>8485</v>
      </c>
      <c r="R117">
        <v>5885</v>
      </c>
      <c r="S117">
        <v>7936</v>
      </c>
      <c r="T117">
        <v>0</v>
      </c>
      <c r="Y117">
        <v>0</v>
      </c>
      <c r="Z117">
        <v>26100</v>
      </c>
      <c r="AA117">
        <v>26100</v>
      </c>
      <c r="AB117">
        <v>26100</v>
      </c>
      <c r="AE117">
        <v>26100</v>
      </c>
      <c r="AG117">
        <v>0</v>
      </c>
      <c r="AH117">
        <v>0</v>
      </c>
      <c r="AI117">
        <v>1</v>
      </c>
      <c r="AJ117" t="s">
        <v>348</v>
      </c>
      <c r="AK117">
        <v>0</v>
      </c>
      <c r="AO117">
        <v>0</v>
      </c>
    </row>
    <row r="118" spans="1:41">
      <c r="A118" s="1" t="str">
        <f t="shared" si="1"/>
        <v>天童-1</v>
      </c>
      <c r="B118">
        <v>6</v>
      </c>
      <c r="C118">
        <v>210</v>
      </c>
      <c r="D118" t="s">
        <v>338</v>
      </c>
      <c r="E118">
        <v>0</v>
      </c>
      <c r="F118">
        <v>1</v>
      </c>
      <c r="G118">
        <v>1</v>
      </c>
      <c r="H118">
        <v>8485</v>
      </c>
      <c r="I118">
        <v>5885</v>
      </c>
      <c r="J118">
        <v>8485</v>
      </c>
      <c r="K118">
        <v>5885</v>
      </c>
      <c r="L118">
        <v>8485</v>
      </c>
      <c r="M118">
        <v>8982</v>
      </c>
      <c r="N118">
        <v>8485</v>
      </c>
      <c r="O118">
        <v>9909</v>
      </c>
      <c r="P118">
        <v>7557</v>
      </c>
      <c r="Q118">
        <v>3914</v>
      </c>
      <c r="R118">
        <v>7557</v>
      </c>
      <c r="S118">
        <v>9448</v>
      </c>
      <c r="T118">
        <v>2</v>
      </c>
      <c r="U118">
        <v>6</v>
      </c>
      <c r="V118">
        <v>210</v>
      </c>
      <c r="W118" t="s">
        <v>338</v>
      </c>
      <c r="X118">
        <v>0</v>
      </c>
      <c r="Y118">
        <v>5</v>
      </c>
      <c r="Z118">
        <v>42900</v>
      </c>
      <c r="AA118">
        <v>42900</v>
      </c>
      <c r="AB118">
        <v>42100</v>
      </c>
      <c r="AE118">
        <v>42500</v>
      </c>
      <c r="AG118">
        <v>0</v>
      </c>
      <c r="AH118">
        <v>0</v>
      </c>
      <c r="AI118">
        <v>1</v>
      </c>
      <c r="AJ118" t="s">
        <v>2194</v>
      </c>
      <c r="AK118">
        <v>0</v>
      </c>
      <c r="AO118">
        <v>0</v>
      </c>
    </row>
    <row r="119" spans="1:41">
      <c r="A119" s="1" t="str">
        <f t="shared" si="1"/>
        <v>天童-2</v>
      </c>
      <c r="B119">
        <v>6</v>
      </c>
      <c r="C119">
        <v>210</v>
      </c>
      <c r="D119" t="s">
        <v>338</v>
      </c>
      <c r="E119">
        <v>0</v>
      </c>
      <c r="F119">
        <v>2</v>
      </c>
      <c r="G119">
        <v>1</v>
      </c>
      <c r="H119">
        <v>9448</v>
      </c>
      <c r="I119">
        <v>5885</v>
      </c>
      <c r="J119">
        <v>9448</v>
      </c>
      <c r="K119">
        <v>5885</v>
      </c>
      <c r="L119">
        <v>9505</v>
      </c>
      <c r="M119">
        <v>6705</v>
      </c>
      <c r="N119">
        <v>9505</v>
      </c>
      <c r="O119">
        <v>6705</v>
      </c>
      <c r="P119">
        <v>9421</v>
      </c>
      <c r="Q119">
        <v>2899</v>
      </c>
      <c r="R119">
        <v>9421</v>
      </c>
      <c r="S119">
        <v>2899</v>
      </c>
      <c r="T119">
        <v>2</v>
      </c>
      <c r="U119">
        <v>6</v>
      </c>
      <c r="V119">
        <v>210</v>
      </c>
      <c r="W119" t="s">
        <v>338</v>
      </c>
      <c r="X119">
        <v>0</v>
      </c>
      <c r="Y119">
        <v>5</v>
      </c>
      <c r="Z119">
        <v>44200</v>
      </c>
      <c r="AA119">
        <v>44200</v>
      </c>
      <c r="AB119">
        <v>43700</v>
      </c>
      <c r="AE119">
        <v>44000</v>
      </c>
      <c r="AG119">
        <v>0</v>
      </c>
      <c r="AH119">
        <v>0</v>
      </c>
      <c r="AI119">
        <v>1</v>
      </c>
      <c r="AJ119" t="s">
        <v>2195</v>
      </c>
      <c r="AK119">
        <v>0</v>
      </c>
      <c r="AO119">
        <v>0</v>
      </c>
    </row>
    <row r="120" spans="1:41">
      <c r="A120" s="1" t="str">
        <f t="shared" si="1"/>
        <v>天童-3</v>
      </c>
      <c r="B120">
        <v>6</v>
      </c>
      <c r="C120">
        <v>210</v>
      </c>
      <c r="D120" t="s">
        <v>338</v>
      </c>
      <c r="E120">
        <v>0</v>
      </c>
      <c r="F120">
        <v>3</v>
      </c>
      <c r="G120">
        <v>1</v>
      </c>
      <c r="H120">
        <v>7936</v>
      </c>
      <c r="I120">
        <v>6933</v>
      </c>
      <c r="J120">
        <v>7936</v>
      </c>
      <c r="K120">
        <v>6933</v>
      </c>
      <c r="L120">
        <v>9505</v>
      </c>
      <c r="M120">
        <v>7936</v>
      </c>
      <c r="N120">
        <v>9505</v>
      </c>
      <c r="O120">
        <v>4062</v>
      </c>
      <c r="P120">
        <v>7557</v>
      </c>
      <c r="Q120">
        <v>4062</v>
      </c>
      <c r="R120">
        <v>7557</v>
      </c>
      <c r="S120">
        <v>3130</v>
      </c>
      <c r="T120">
        <v>2</v>
      </c>
      <c r="U120">
        <v>6</v>
      </c>
      <c r="V120">
        <v>210</v>
      </c>
      <c r="W120" t="s">
        <v>338</v>
      </c>
      <c r="X120">
        <v>0</v>
      </c>
      <c r="Y120">
        <v>5</v>
      </c>
      <c r="Z120">
        <v>41700</v>
      </c>
      <c r="AA120">
        <v>41700</v>
      </c>
      <c r="AB120">
        <v>39700</v>
      </c>
      <c r="AE120">
        <v>40600</v>
      </c>
      <c r="AG120">
        <v>0</v>
      </c>
      <c r="AH120">
        <v>0</v>
      </c>
      <c r="AI120">
        <v>1</v>
      </c>
      <c r="AJ120" t="s">
        <v>2240</v>
      </c>
      <c r="AK120">
        <v>0</v>
      </c>
      <c r="AO120">
        <v>0</v>
      </c>
    </row>
    <row r="121" spans="1:41">
      <c r="A121" s="1" t="str">
        <f t="shared" si="1"/>
        <v>天童-4</v>
      </c>
      <c r="B121">
        <v>6</v>
      </c>
      <c r="C121">
        <v>210</v>
      </c>
      <c r="D121" t="s">
        <v>338</v>
      </c>
      <c r="E121">
        <v>0</v>
      </c>
      <c r="F121">
        <v>4</v>
      </c>
      <c r="G121">
        <v>1</v>
      </c>
      <c r="H121">
        <v>8485</v>
      </c>
      <c r="I121">
        <v>6933</v>
      </c>
      <c r="J121">
        <v>8485</v>
      </c>
      <c r="K121">
        <v>6933</v>
      </c>
      <c r="L121">
        <v>8485</v>
      </c>
      <c r="M121">
        <v>6705</v>
      </c>
      <c r="N121">
        <v>8485</v>
      </c>
      <c r="O121">
        <v>6705</v>
      </c>
      <c r="P121">
        <v>7557</v>
      </c>
      <c r="Q121">
        <v>7936</v>
      </c>
      <c r="R121">
        <v>7557</v>
      </c>
      <c r="S121">
        <v>9448</v>
      </c>
      <c r="T121">
        <v>2</v>
      </c>
      <c r="U121">
        <v>6</v>
      </c>
      <c r="V121">
        <v>210</v>
      </c>
      <c r="W121" t="s">
        <v>338</v>
      </c>
      <c r="X121">
        <v>0</v>
      </c>
      <c r="Y121">
        <v>5</v>
      </c>
      <c r="Z121">
        <v>35700</v>
      </c>
      <c r="AA121">
        <v>35700</v>
      </c>
      <c r="AB121">
        <v>35200</v>
      </c>
      <c r="AE121">
        <v>35400</v>
      </c>
      <c r="AG121">
        <v>0</v>
      </c>
      <c r="AH121">
        <v>0</v>
      </c>
      <c r="AI121">
        <v>7</v>
      </c>
      <c r="AJ121" t="s">
        <v>2196</v>
      </c>
      <c r="AK121">
        <v>0</v>
      </c>
      <c r="AO121">
        <v>0</v>
      </c>
    </row>
    <row r="122" spans="1:41">
      <c r="A122" s="1" t="str">
        <f t="shared" si="1"/>
        <v>天童-5</v>
      </c>
      <c r="B122">
        <v>6</v>
      </c>
      <c r="C122">
        <v>210</v>
      </c>
      <c r="D122" t="s">
        <v>338</v>
      </c>
      <c r="E122">
        <v>0</v>
      </c>
      <c r="F122">
        <v>5</v>
      </c>
      <c r="G122">
        <v>1</v>
      </c>
      <c r="H122">
        <v>9953</v>
      </c>
      <c r="I122">
        <v>3914</v>
      </c>
      <c r="J122">
        <v>3914</v>
      </c>
      <c r="K122">
        <v>7557</v>
      </c>
      <c r="L122">
        <v>9953</v>
      </c>
      <c r="M122">
        <v>6705</v>
      </c>
      <c r="N122">
        <v>9953</v>
      </c>
      <c r="O122">
        <v>6705</v>
      </c>
      <c r="P122">
        <v>3914</v>
      </c>
      <c r="Q122">
        <v>2899</v>
      </c>
      <c r="R122">
        <v>5885</v>
      </c>
      <c r="S122">
        <v>2899</v>
      </c>
      <c r="T122">
        <v>1</v>
      </c>
      <c r="U122">
        <v>6</v>
      </c>
      <c r="V122">
        <v>210</v>
      </c>
      <c r="W122" t="s">
        <v>338</v>
      </c>
      <c r="X122">
        <v>0</v>
      </c>
      <c r="Y122">
        <v>5</v>
      </c>
      <c r="Z122">
        <v>38900</v>
      </c>
      <c r="AA122">
        <v>38900</v>
      </c>
      <c r="AB122">
        <v>37100</v>
      </c>
      <c r="AC122">
        <v>37500</v>
      </c>
      <c r="AD122">
        <v>37800</v>
      </c>
      <c r="AE122">
        <v>38000</v>
      </c>
      <c r="AF122">
        <v>38200</v>
      </c>
      <c r="AG122">
        <v>38400</v>
      </c>
      <c r="AH122">
        <v>38700</v>
      </c>
      <c r="AI122">
        <v>1</v>
      </c>
      <c r="AJ122" t="s">
        <v>2066</v>
      </c>
      <c r="AK122">
        <v>0</v>
      </c>
      <c r="AO122">
        <v>0</v>
      </c>
    </row>
    <row r="123" spans="1:41">
      <c r="A123" s="1" t="str">
        <f t="shared" si="1"/>
        <v>天童-6</v>
      </c>
      <c r="B123">
        <v>6</v>
      </c>
      <c r="C123">
        <v>210</v>
      </c>
      <c r="D123" t="s">
        <v>338</v>
      </c>
      <c r="E123">
        <v>0</v>
      </c>
      <c r="F123">
        <v>6</v>
      </c>
      <c r="G123">
        <v>1</v>
      </c>
      <c r="H123">
        <v>9448</v>
      </c>
      <c r="I123">
        <v>8982</v>
      </c>
      <c r="J123">
        <v>9448</v>
      </c>
      <c r="K123">
        <v>8982</v>
      </c>
      <c r="L123">
        <v>9505</v>
      </c>
      <c r="M123">
        <v>8982</v>
      </c>
      <c r="N123">
        <v>9505</v>
      </c>
      <c r="O123">
        <v>8982</v>
      </c>
      <c r="P123">
        <v>9421</v>
      </c>
      <c r="Q123">
        <v>6933</v>
      </c>
      <c r="R123">
        <v>9421</v>
      </c>
      <c r="S123">
        <v>6933</v>
      </c>
      <c r="T123">
        <v>2</v>
      </c>
      <c r="U123">
        <v>6</v>
      </c>
      <c r="V123">
        <v>210</v>
      </c>
      <c r="W123" t="s">
        <v>338</v>
      </c>
      <c r="X123">
        <v>0</v>
      </c>
      <c r="Y123">
        <v>5</v>
      </c>
      <c r="Z123">
        <v>46000</v>
      </c>
      <c r="AA123">
        <v>46000</v>
      </c>
      <c r="AB123">
        <v>43900</v>
      </c>
      <c r="AE123">
        <v>44900</v>
      </c>
      <c r="AG123">
        <v>0</v>
      </c>
      <c r="AH123">
        <v>0</v>
      </c>
      <c r="AI123">
        <v>7</v>
      </c>
      <c r="AJ123" t="s">
        <v>349</v>
      </c>
      <c r="AK123">
        <v>0</v>
      </c>
      <c r="AO123">
        <v>0</v>
      </c>
    </row>
    <row r="124" spans="1:41">
      <c r="A124" s="1" t="str">
        <f t="shared" si="1"/>
        <v>天童-7</v>
      </c>
      <c r="B124">
        <v>6</v>
      </c>
      <c r="C124">
        <v>210</v>
      </c>
      <c r="D124" t="s">
        <v>338</v>
      </c>
      <c r="E124">
        <v>0</v>
      </c>
      <c r="F124">
        <v>7</v>
      </c>
      <c r="G124">
        <v>1</v>
      </c>
      <c r="H124">
        <v>7936</v>
      </c>
      <c r="I124">
        <v>8982</v>
      </c>
      <c r="J124">
        <v>7936</v>
      </c>
      <c r="K124">
        <v>8982</v>
      </c>
      <c r="L124">
        <v>9953</v>
      </c>
      <c r="M124">
        <v>8982</v>
      </c>
      <c r="N124">
        <v>9953</v>
      </c>
      <c r="O124">
        <v>8982</v>
      </c>
      <c r="P124">
        <v>9953</v>
      </c>
      <c r="Q124">
        <v>6933</v>
      </c>
      <c r="R124">
        <v>7557</v>
      </c>
      <c r="S124">
        <v>6933</v>
      </c>
      <c r="T124">
        <v>2</v>
      </c>
      <c r="U124">
        <v>6</v>
      </c>
      <c r="V124">
        <v>210</v>
      </c>
      <c r="W124" t="s">
        <v>338</v>
      </c>
      <c r="X124">
        <v>0</v>
      </c>
      <c r="Y124">
        <v>5</v>
      </c>
      <c r="Z124">
        <v>47300</v>
      </c>
      <c r="AA124">
        <v>47300</v>
      </c>
      <c r="AB124">
        <v>45400</v>
      </c>
      <c r="AE124">
        <v>46200</v>
      </c>
      <c r="AG124">
        <v>0</v>
      </c>
      <c r="AH124">
        <v>0</v>
      </c>
      <c r="AI124">
        <v>5</v>
      </c>
      <c r="AJ124" t="s">
        <v>2240</v>
      </c>
      <c r="AK124">
        <v>0</v>
      </c>
      <c r="AO124">
        <v>0</v>
      </c>
    </row>
    <row r="125" spans="1:41">
      <c r="A125" s="1" t="str">
        <f t="shared" si="1"/>
        <v>天童-8</v>
      </c>
      <c r="B125">
        <v>6</v>
      </c>
      <c r="C125">
        <v>210</v>
      </c>
      <c r="D125" t="s">
        <v>338</v>
      </c>
      <c r="E125">
        <v>0</v>
      </c>
      <c r="F125">
        <v>8</v>
      </c>
      <c r="G125">
        <v>1</v>
      </c>
      <c r="H125">
        <v>9953</v>
      </c>
      <c r="I125">
        <v>5885</v>
      </c>
      <c r="J125">
        <v>3914</v>
      </c>
      <c r="K125">
        <v>5885</v>
      </c>
      <c r="L125">
        <v>3914</v>
      </c>
      <c r="M125">
        <v>7936</v>
      </c>
      <c r="N125">
        <v>3914</v>
      </c>
      <c r="O125">
        <v>4062</v>
      </c>
      <c r="P125">
        <v>3914</v>
      </c>
      <c r="Q125">
        <v>4062</v>
      </c>
      <c r="R125">
        <v>5885</v>
      </c>
      <c r="S125">
        <v>3130</v>
      </c>
      <c r="T125">
        <v>1</v>
      </c>
      <c r="U125">
        <v>6</v>
      </c>
      <c r="V125">
        <v>210</v>
      </c>
      <c r="W125" t="s">
        <v>338</v>
      </c>
      <c r="X125">
        <v>0</v>
      </c>
      <c r="Y125">
        <v>8</v>
      </c>
      <c r="Z125">
        <v>24800</v>
      </c>
      <c r="AA125">
        <v>24800</v>
      </c>
      <c r="AB125">
        <v>24800</v>
      </c>
      <c r="AC125">
        <v>0</v>
      </c>
      <c r="AD125">
        <v>24800</v>
      </c>
      <c r="AE125">
        <v>24800</v>
      </c>
      <c r="AF125">
        <v>24800</v>
      </c>
      <c r="AG125">
        <v>24800</v>
      </c>
      <c r="AH125">
        <v>24800</v>
      </c>
      <c r="AI125">
        <v>1</v>
      </c>
      <c r="AJ125" t="s">
        <v>2088</v>
      </c>
      <c r="AK125">
        <v>0</v>
      </c>
      <c r="AL125" t="s">
        <v>350</v>
      </c>
      <c r="AM125" t="s">
        <v>111</v>
      </c>
      <c r="AO125">
        <v>0</v>
      </c>
    </row>
    <row r="126" spans="1:41">
      <c r="A126" s="1" t="str">
        <f t="shared" si="1"/>
        <v>天童-9</v>
      </c>
      <c r="B126">
        <v>6</v>
      </c>
      <c r="C126">
        <v>210</v>
      </c>
      <c r="D126" t="s">
        <v>338</v>
      </c>
      <c r="E126">
        <v>0</v>
      </c>
      <c r="F126">
        <v>9</v>
      </c>
      <c r="G126">
        <v>1</v>
      </c>
      <c r="H126">
        <v>8485</v>
      </c>
      <c r="I126">
        <v>8982</v>
      </c>
      <c r="J126">
        <v>8485</v>
      </c>
      <c r="K126">
        <v>8982</v>
      </c>
      <c r="L126">
        <v>8485</v>
      </c>
      <c r="M126">
        <v>8982</v>
      </c>
      <c r="N126">
        <v>3914</v>
      </c>
      <c r="O126">
        <v>4062</v>
      </c>
      <c r="P126">
        <v>3914</v>
      </c>
      <c r="Q126">
        <v>4062</v>
      </c>
      <c r="R126">
        <v>5885</v>
      </c>
      <c r="S126">
        <v>3130</v>
      </c>
      <c r="T126">
        <v>2</v>
      </c>
      <c r="U126">
        <v>6</v>
      </c>
      <c r="V126">
        <v>210</v>
      </c>
      <c r="W126" t="s">
        <v>338</v>
      </c>
      <c r="X126">
        <v>0</v>
      </c>
      <c r="Y126">
        <v>8</v>
      </c>
      <c r="Z126">
        <v>17100</v>
      </c>
      <c r="AA126">
        <v>17100</v>
      </c>
      <c r="AB126">
        <v>16700</v>
      </c>
      <c r="AE126">
        <v>16900</v>
      </c>
      <c r="AG126">
        <v>0</v>
      </c>
      <c r="AH126">
        <v>0</v>
      </c>
      <c r="AI126">
        <v>2</v>
      </c>
      <c r="AJ126" t="s">
        <v>351</v>
      </c>
      <c r="AK126">
        <v>0</v>
      </c>
      <c r="AL126" t="s">
        <v>352</v>
      </c>
      <c r="AM126" t="s">
        <v>105</v>
      </c>
      <c r="AO126">
        <v>0</v>
      </c>
    </row>
    <row r="127" spans="1:41">
      <c r="A127" s="1" t="str">
        <f t="shared" si="1"/>
        <v>天童-10</v>
      </c>
      <c r="B127">
        <v>6</v>
      </c>
      <c r="C127">
        <v>210</v>
      </c>
      <c r="D127" t="s">
        <v>338</v>
      </c>
      <c r="E127">
        <v>0</v>
      </c>
      <c r="F127">
        <v>10</v>
      </c>
      <c r="G127">
        <v>1</v>
      </c>
      <c r="H127">
        <v>9953</v>
      </c>
      <c r="I127">
        <v>3914</v>
      </c>
      <c r="J127">
        <v>3914</v>
      </c>
      <c r="K127">
        <v>7557</v>
      </c>
      <c r="L127">
        <v>3914</v>
      </c>
      <c r="M127">
        <v>6705</v>
      </c>
      <c r="N127">
        <v>3914</v>
      </c>
      <c r="O127">
        <v>9909</v>
      </c>
      <c r="P127">
        <v>9505</v>
      </c>
      <c r="Q127">
        <v>2899</v>
      </c>
      <c r="R127">
        <v>9505</v>
      </c>
      <c r="S127">
        <v>2899</v>
      </c>
      <c r="T127">
        <v>2</v>
      </c>
      <c r="U127">
        <v>6</v>
      </c>
      <c r="V127">
        <v>210</v>
      </c>
      <c r="W127" t="s">
        <v>338</v>
      </c>
      <c r="X127">
        <v>0</v>
      </c>
      <c r="Y127">
        <v>5</v>
      </c>
      <c r="Z127">
        <v>52900</v>
      </c>
      <c r="AA127">
        <v>52900</v>
      </c>
      <c r="AB127">
        <v>50000</v>
      </c>
      <c r="AE127">
        <v>51400</v>
      </c>
      <c r="AG127">
        <v>0</v>
      </c>
      <c r="AH127">
        <v>0</v>
      </c>
      <c r="AI127">
        <v>5</v>
      </c>
      <c r="AJ127" t="s">
        <v>2197</v>
      </c>
      <c r="AK127">
        <v>0</v>
      </c>
      <c r="AL127" t="s">
        <v>353</v>
      </c>
      <c r="AM127" t="s">
        <v>111</v>
      </c>
      <c r="AO127">
        <v>0</v>
      </c>
    </row>
    <row r="128" spans="1:41">
      <c r="A128" s="1" t="str">
        <f t="shared" si="1"/>
        <v>天童5-1</v>
      </c>
      <c r="B128">
        <v>6</v>
      </c>
      <c r="C128">
        <v>210</v>
      </c>
      <c r="D128" t="s">
        <v>338</v>
      </c>
      <c r="E128">
        <v>5</v>
      </c>
      <c r="F128">
        <v>1</v>
      </c>
      <c r="G128">
        <v>1</v>
      </c>
      <c r="H128">
        <v>7936</v>
      </c>
      <c r="I128">
        <v>5885</v>
      </c>
      <c r="J128">
        <v>7936</v>
      </c>
      <c r="K128">
        <v>5885</v>
      </c>
      <c r="L128">
        <v>9953</v>
      </c>
      <c r="M128">
        <v>6705</v>
      </c>
      <c r="N128">
        <v>9953</v>
      </c>
      <c r="O128">
        <v>9909</v>
      </c>
      <c r="P128">
        <v>9953</v>
      </c>
      <c r="Q128">
        <v>3914</v>
      </c>
      <c r="R128">
        <v>7557</v>
      </c>
      <c r="S128">
        <v>9448</v>
      </c>
      <c r="T128">
        <v>2</v>
      </c>
      <c r="U128">
        <v>6</v>
      </c>
      <c r="V128">
        <v>210</v>
      </c>
      <c r="W128" t="s">
        <v>338</v>
      </c>
      <c r="X128">
        <v>5</v>
      </c>
      <c r="Y128">
        <v>3</v>
      </c>
      <c r="Z128">
        <v>50700</v>
      </c>
      <c r="AA128">
        <v>50700</v>
      </c>
      <c r="AB128">
        <v>50700</v>
      </c>
      <c r="AE128">
        <v>50700</v>
      </c>
      <c r="AG128">
        <v>0</v>
      </c>
      <c r="AH128">
        <v>0</v>
      </c>
      <c r="AI128">
        <v>1</v>
      </c>
      <c r="AJ128" t="s">
        <v>2198</v>
      </c>
      <c r="AK128">
        <v>0</v>
      </c>
      <c r="AO128">
        <v>0</v>
      </c>
    </row>
    <row r="129" spans="1:41">
      <c r="A129" s="1" t="str">
        <f t="shared" si="1"/>
        <v>天童5-2</v>
      </c>
      <c r="B129">
        <v>6</v>
      </c>
      <c r="C129">
        <v>210</v>
      </c>
      <c r="D129" t="s">
        <v>338</v>
      </c>
      <c r="E129">
        <v>5</v>
      </c>
      <c r="F129">
        <v>2</v>
      </c>
      <c r="G129">
        <v>1</v>
      </c>
      <c r="H129">
        <v>9953</v>
      </c>
      <c r="I129">
        <v>6933</v>
      </c>
      <c r="J129">
        <v>3914</v>
      </c>
      <c r="K129">
        <v>6933</v>
      </c>
      <c r="L129">
        <v>3914</v>
      </c>
      <c r="M129">
        <v>7936</v>
      </c>
      <c r="N129">
        <v>3914</v>
      </c>
      <c r="O129">
        <v>4062</v>
      </c>
      <c r="P129">
        <v>9421</v>
      </c>
      <c r="Q129">
        <v>6933</v>
      </c>
      <c r="R129">
        <v>9421</v>
      </c>
      <c r="S129">
        <v>6933</v>
      </c>
      <c r="T129">
        <v>2</v>
      </c>
      <c r="U129">
        <v>6</v>
      </c>
      <c r="V129">
        <v>210</v>
      </c>
      <c r="W129" t="s">
        <v>338</v>
      </c>
      <c r="X129">
        <v>5</v>
      </c>
      <c r="Y129">
        <v>3</v>
      </c>
      <c r="Z129">
        <v>54500</v>
      </c>
      <c r="AA129">
        <v>54500</v>
      </c>
      <c r="AB129">
        <v>54600</v>
      </c>
      <c r="AE129">
        <v>54500</v>
      </c>
      <c r="AG129">
        <v>0</v>
      </c>
      <c r="AH129">
        <v>0</v>
      </c>
      <c r="AI129">
        <v>1</v>
      </c>
      <c r="AJ129" t="s">
        <v>2231</v>
      </c>
      <c r="AK129">
        <v>0</v>
      </c>
      <c r="AO129">
        <v>0</v>
      </c>
    </row>
    <row r="130" spans="1:41">
      <c r="A130" s="1" t="str">
        <f t="shared" si="1"/>
        <v>天童5-3</v>
      </c>
      <c r="B130">
        <v>6</v>
      </c>
      <c r="C130">
        <v>210</v>
      </c>
      <c r="D130" t="s">
        <v>338</v>
      </c>
      <c r="E130">
        <v>5</v>
      </c>
      <c r="F130">
        <v>3</v>
      </c>
      <c r="G130">
        <v>1</v>
      </c>
      <c r="H130">
        <v>8485</v>
      </c>
      <c r="I130">
        <v>8982</v>
      </c>
      <c r="J130">
        <v>8485</v>
      </c>
      <c r="K130">
        <v>8982</v>
      </c>
      <c r="L130">
        <v>8485</v>
      </c>
      <c r="M130">
        <v>8982</v>
      </c>
      <c r="N130">
        <v>8485</v>
      </c>
      <c r="O130">
        <v>8982</v>
      </c>
      <c r="P130">
        <v>9505</v>
      </c>
      <c r="Q130">
        <v>2899</v>
      </c>
      <c r="R130">
        <v>9505</v>
      </c>
      <c r="S130">
        <v>2899</v>
      </c>
      <c r="T130">
        <v>1</v>
      </c>
      <c r="U130">
        <v>6</v>
      </c>
      <c r="V130">
        <v>210</v>
      </c>
      <c r="W130" t="s">
        <v>338</v>
      </c>
      <c r="X130">
        <v>5</v>
      </c>
      <c r="Y130">
        <v>3</v>
      </c>
      <c r="Z130">
        <v>43300</v>
      </c>
      <c r="AA130">
        <v>43300</v>
      </c>
      <c r="AB130">
        <v>42700</v>
      </c>
      <c r="AC130">
        <v>0</v>
      </c>
      <c r="AD130">
        <v>43000</v>
      </c>
      <c r="AE130">
        <v>43000</v>
      </c>
      <c r="AF130">
        <v>43100</v>
      </c>
      <c r="AG130">
        <v>43200</v>
      </c>
      <c r="AH130">
        <v>43300</v>
      </c>
      <c r="AI130">
        <v>1</v>
      </c>
      <c r="AJ130" t="s">
        <v>2089</v>
      </c>
      <c r="AK130">
        <v>0</v>
      </c>
      <c r="AO130">
        <v>0</v>
      </c>
    </row>
    <row r="131" spans="1:41">
      <c r="A131" s="1" t="str">
        <f t="shared" ref="A131:A194" si="2">D131&amp;IF(E131=0,"",E131)&amp;"-"&amp;F131</f>
        <v>天童5-4</v>
      </c>
      <c r="B131">
        <v>6</v>
      </c>
      <c r="C131">
        <v>210</v>
      </c>
      <c r="D131" t="s">
        <v>338</v>
      </c>
      <c r="E131">
        <v>5</v>
      </c>
      <c r="F131">
        <v>4</v>
      </c>
      <c r="G131">
        <v>1</v>
      </c>
      <c r="H131">
        <v>9448</v>
      </c>
      <c r="I131">
        <v>3914</v>
      </c>
      <c r="J131">
        <v>9448</v>
      </c>
      <c r="K131">
        <v>7557</v>
      </c>
      <c r="L131">
        <v>9505</v>
      </c>
      <c r="M131">
        <v>6705</v>
      </c>
      <c r="N131">
        <v>9505</v>
      </c>
      <c r="O131">
        <v>6705</v>
      </c>
      <c r="P131">
        <v>9505</v>
      </c>
      <c r="Q131">
        <v>7936</v>
      </c>
      <c r="R131">
        <v>9505</v>
      </c>
      <c r="S131">
        <v>9448</v>
      </c>
      <c r="T131">
        <v>2</v>
      </c>
      <c r="U131">
        <v>6</v>
      </c>
      <c r="V131">
        <v>207</v>
      </c>
      <c r="W131" t="s">
        <v>280</v>
      </c>
      <c r="X131">
        <v>5</v>
      </c>
      <c r="Y131">
        <v>3</v>
      </c>
      <c r="Z131">
        <v>27000</v>
      </c>
      <c r="AA131">
        <v>27000</v>
      </c>
      <c r="AB131">
        <v>26800</v>
      </c>
      <c r="AE131">
        <v>26900</v>
      </c>
      <c r="AG131">
        <v>0</v>
      </c>
      <c r="AH131">
        <v>0</v>
      </c>
      <c r="AI131">
        <v>2</v>
      </c>
      <c r="AJ131" t="s">
        <v>2199</v>
      </c>
      <c r="AK131">
        <v>0</v>
      </c>
      <c r="AO131">
        <v>0</v>
      </c>
    </row>
    <row r="132" spans="1:41">
      <c r="A132" s="1" t="str">
        <f t="shared" si="2"/>
        <v>東根-1</v>
      </c>
      <c r="B132">
        <v>6</v>
      </c>
      <c r="C132">
        <v>211</v>
      </c>
      <c r="D132" t="s">
        <v>354</v>
      </c>
      <c r="E132">
        <v>0</v>
      </c>
      <c r="F132">
        <v>1</v>
      </c>
      <c r="G132">
        <v>1</v>
      </c>
      <c r="H132">
        <v>9421</v>
      </c>
      <c r="I132">
        <v>7936</v>
      </c>
      <c r="J132">
        <v>9421</v>
      </c>
      <c r="K132">
        <v>7936</v>
      </c>
      <c r="L132">
        <v>7557</v>
      </c>
      <c r="M132">
        <v>6933</v>
      </c>
      <c r="N132">
        <v>7557</v>
      </c>
      <c r="O132">
        <v>6933</v>
      </c>
      <c r="P132">
        <v>8982</v>
      </c>
      <c r="Q132">
        <v>6705</v>
      </c>
      <c r="R132">
        <v>3914</v>
      </c>
      <c r="S132">
        <v>6705</v>
      </c>
      <c r="T132">
        <v>2</v>
      </c>
      <c r="U132">
        <v>6</v>
      </c>
      <c r="V132">
        <v>211</v>
      </c>
      <c r="W132" t="s">
        <v>354</v>
      </c>
      <c r="X132">
        <v>0</v>
      </c>
      <c r="Y132">
        <v>3</v>
      </c>
      <c r="Z132">
        <v>24800</v>
      </c>
      <c r="AA132">
        <v>24800</v>
      </c>
      <c r="AB132">
        <v>23300</v>
      </c>
      <c r="AE132">
        <v>24000</v>
      </c>
      <c r="AG132">
        <v>0</v>
      </c>
      <c r="AH132">
        <v>0</v>
      </c>
      <c r="AI132">
        <v>5</v>
      </c>
      <c r="AJ132" t="s">
        <v>355</v>
      </c>
      <c r="AK132">
        <v>0</v>
      </c>
      <c r="AO132">
        <v>0</v>
      </c>
    </row>
    <row r="133" spans="1:41">
      <c r="A133" s="1" t="str">
        <f t="shared" si="2"/>
        <v>東根-2</v>
      </c>
      <c r="B133">
        <v>6</v>
      </c>
      <c r="C133">
        <v>211</v>
      </c>
      <c r="D133" t="s">
        <v>354</v>
      </c>
      <c r="E133">
        <v>0</v>
      </c>
      <c r="F133">
        <v>2</v>
      </c>
      <c r="G133">
        <v>1</v>
      </c>
      <c r="H133">
        <v>9421</v>
      </c>
      <c r="I133">
        <v>9448</v>
      </c>
      <c r="J133">
        <v>9421</v>
      </c>
      <c r="K133">
        <v>9448</v>
      </c>
      <c r="L133">
        <v>7557</v>
      </c>
      <c r="M133">
        <v>8485</v>
      </c>
      <c r="N133">
        <v>7557</v>
      </c>
      <c r="O133">
        <v>8485</v>
      </c>
      <c r="P133">
        <v>8982</v>
      </c>
      <c r="Q133">
        <v>6705</v>
      </c>
      <c r="R133">
        <v>3914</v>
      </c>
      <c r="S133">
        <v>6705</v>
      </c>
      <c r="T133">
        <v>2</v>
      </c>
      <c r="U133">
        <v>6</v>
      </c>
      <c r="V133">
        <v>211</v>
      </c>
      <c r="W133" t="s">
        <v>354</v>
      </c>
      <c r="X133">
        <v>0</v>
      </c>
      <c r="Y133">
        <v>3</v>
      </c>
      <c r="Z133">
        <v>25000</v>
      </c>
      <c r="AA133">
        <v>25000</v>
      </c>
      <c r="AB133">
        <v>24300</v>
      </c>
      <c r="AE133">
        <v>24600</v>
      </c>
      <c r="AG133">
        <v>0</v>
      </c>
      <c r="AH133">
        <v>0</v>
      </c>
      <c r="AI133">
        <v>5</v>
      </c>
      <c r="AJ133" t="s">
        <v>356</v>
      </c>
      <c r="AK133">
        <v>0</v>
      </c>
      <c r="AL133" t="s">
        <v>357</v>
      </c>
      <c r="AM133" t="s">
        <v>2049</v>
      </c>
      <c r="AO133">
        <v>0</v>
      </c>
    </row>
    <row r="134" spans="1:41">
      <c r="A134" s="1" t="str">
        <f t="shared" si="2"/>
        <v>東根-3</v>
      </c>
      <c r="B134">
        <v>6</v>
      </c>
      <c r="C134">
        <v>211</v>
      </c>
      <c r="D134" t="s">
        <v>354</v>
      </c>
      <c r="E134">
        <v>0</v>
      </c>
      <c r="F134">
        <v>3</v>
      </c>
      <c r="G134">
        <v>1</v>
      </c>
      <c r="H134">
        <v>10357</v>
      </c>
      <c r="I134">
        <v>7936</v>
      </c>
      <c r="J134">
        <v>9953</v>
      </c>
      <c r="K134">
        <v>7936</v>
      </c>
      <c r="L134">
        <v>9953</v>
      </c>
      <c r="M134">
        <v>6933</v>
      </c>
      <c r="N134">
        <v>8982</v>
      </c>
      <c r="O134">
        <v>6933</v>
      </c>
      <c r="P134">
        <v>8982</v>
      </c>
      <c r="Q134">
        <v>6705</v>
      </c>
      <c r="R134">
        <v>3914</v>
      </c>
      <c r="S134">
        <v>6705</v>
      </c>
      <c r="T134">
        <v>1</v>
      </c>
      <c r="U134">
        <v>6</v>
      </c>
      <c r="V134">
        <v>211</v>
      </c>
      <c r="W134" t="s">
        <v>354</v>
      </c>
      <c r="X134">
        <v>0</v>
      </c>
      <c r="Y134">
        <v>3</v>
      </c>
      <c r="Z134">
        <v>32200</v>
      </c>
      <c r="AA134">
        <v>32200</v>
      </c>
      <c r="AB134">
        <v>30100</v>
      </c>
      <c r="AC134">
        <v>0</v>
      </c>
      <c r="AD134">
        <v>30900</v>
      </c>
      <c r="AE134">
        <v>31100</v>
      </c>
      <c r="AF134">
        <v>31400</v>
      </c>
      <c r="AG134">
        <v>31700</v>
      </c>
      <c r="AH134">
        <v>32000</v>
      </c>
      <c r="AI134">
        <v>5</v>
      </c>
      <c r="AJ134" t="s">
        <v>2090</v>
      </c>
      <c r="AK134">
        <v>0</v>
      </c>
      <c r="AL134" t="s">
        <v>357</v>
      </c>
      <c r="AM134" t="s">
        <v>72</v>
      </c>
      <c r="AO134">
        <v>0</v>
      </c>
    </row>
    <row r="135" spans="1:41">
      <c r="A135" s="1" t="str">
        <f t="shared" si="2"/>
        <v>東根-4</v>
      </c>
      <c r="B135">
        <v>6</v>
      </c>
      <c r="C135">
        <v>211</v>
      </c>
      <c r="D135" t="s">
        <v>354</v>
      </c>
      <c r="E135">
        <v>0</v>
      </c>
      <c r="F135">
        <v>4</v>
      </c>
      <c r="G135">
        <v>1</v>
      </c>
      <c r="H135">
        <v>10357</v>
      </c>
      <c r="I135">
        <v>9448</v>
      </c>
      <c r="J135">
        <v>9953</v>
      </c>
      <c r="K135">
        <v>9448</v>
      </c>
      <c r="L135">
        <v>9953</v>
      </c>
      <c r="M135">
        <v>8485</v>
      </c>
      <c r="N135">
        <v>8982</v>
      </c>
      <c r="O135">
        <v>8485</v>
      </c>
      <c r="P135">
        <v>8982</v>
      </c>
      <c r="Q135">
        <v>6705</v>
      </c>
      <c r="T135">
        <v>2</v>
      </c>
      <c r="U135">
        <v>6</v>
      </c>
      <c r="V135">
        <v>211</v>
      </c>
      <c r="W135" t="s">
        <v>354</v>
      </c>
      <c r="X135">
        <v>0</v>
      </c>
      <c r="Y135">
        <v>3</v>
      </c>
      <c r="Z135">
        <v>46400</v>
      </c>
      <c r="AA135">
        <v>46400</v>
      </c>
      <c r="AB135">
        <v>44200</v>
      </c>
      <c r="AE135">
        <v>45300</v>
      </c>
      <c r="AG135">
        <v>0</v>
      </c>
      <c r="AH135">
        <v>0</v>
      </c>
      <c r="AI135">
        <v>5</v>
      </c>
      <c r="AJ135" t="s">
        <v>2131</v>
      </c>
      <c r="AK135">
        <v>0</v>
      </c>
      <c r="AO135">
        <v>0</v>
      </c>
    </row>
    <row r="136" spans="1:41">
      <c r="A136" s="1" t="str">
        <f t="shared" si="2"/>
        <v>東根5-1</v>
      </c>
      <c r="B136">
        <v>6</v>
      </c>
      <c r="C136">
        <v>211</v>
      </c>
      <c r="D136" t="s">
        <v>354</v>
      </c>
      <c r="E136">
        <v>5</v>
      </c>
      <c r="F136">
        <v>1</v>
      </c>
      <c r="G136">
        <v>1</v>
      </c>
      <c r="H136">
        <v>9421</v>
      </c>
      <c r="I136">
        <v>9448</v>
      </c>
      <c r="J136">
        <v>9421</v>
      </c>
      <c r="K136">
        <v>9448</v>
      </c>
      <c r="L136">
        <v>7557</v>
      </c>
      <c r="M136">
        <v>8485</v>
      </c>
      <c r="N136">
        <v>7557</v>
      </c>
      <c r="O136">
        <v>8485</v>
      </c>
      <c r="P136">
        <v>8982</v>
      </c>
      <c r="Q136">
        <v>6705</v>
      </c>
      <c r="T136">
        <v>2</v>
      </c>
      <c r="U136">
        <v>6</v>
      </c>
      <c r="V136">
        <v>207</v>
      </c>
      <c r="W136" t="s">
        <v>280</v>
      </c>
      <c r="X136">
        <v>5</v>
      </c>
      <c r="Y136">
        <v>3</v>
      </c>
      <c r="Z136">
        <v>51600</v>
      </c>
      <c r="AA136">
        <v>51600</v>
      </c>
      <c r="AB136">
        <v>50000</v>
      </c>
      <c r="AE136">
        <v>50800</v>
      </c>
      <c r="AG136">
        <v>0</v>
      </c>
      <c r="AH136">
        <v>0</v>
      </c>
      <c r="AI136">
        <v>5</v>
      </c>
      <c r="AJ136" t="s">
        <v>358</v>
      </c>
      <c r="AK136">
        <v>0</v>
      </c>
      <c r="AO136">
        <v>0</v>
      </c>
    </row>
    <row r="137" spans="1:41">
      <c r="A137" s="1" t="str">
        <f t="shared" si="2"/>
        <v>東根5-2</v>
      </c>
      <c r="B137">
        <v>6</v>
      </c>
      <c r="C137">
        <v>211</v>
      </c>
      <c r="D137" t="s">
        <v>354</v>
      </c>
      <c r="E137">
        <v>5</v>
      </c>
      <c r="F137">
        <v>2</v>
      </c>
      <c r="G137">
        <v>1</v>
      </c>
      <c r="H137">
        <v>10357</v>
      </c>
      <c r="I137">
        <v>7936</v>
      </c>
      <c r="J137">
        <v>9953</v>
      </c>
      <c r="K137">
        <v>7936</v>
      </c>
      <c r="L137">
        <v>9953</v>
      </c>
      <c r="M137">
        <v>6933</v>
      </c>
      <c r="N137">
        <v>8982</v>
      </c>
      <c r="O137">
        <v>6933</v>
      </c>
      <c r="P137">
        <v>8982</v>
      </c>
      <c r="Q137">
        <v>6705</v>
      </c>
      <c r="R137">
        <v>3914</v>
      </c>
      <c r="S137">
        <v>6705</v>
      </c>
      <c r="T137">
        <v>2</v>
      </c>
      <c r="U137">
        <v>6</v>
      </c>
      <c r="V137">
        <v>210</v>
      </c>
      <c r="W137" t="s">
        <v>338</v>
      </c>
      <c r="X137">
        <v>5</v>
      </c>
      <c r="Y137">
        <v>3</v>
      </c>
      <c r="Z137">
        <v>67700</v>
      </c>
      <c r="AA137">
        <v>67700</v>
      </c>
      <c r="AB137">
        <v>65900</v>
      </c>
      <c r="AE137">
        <v>67000</v>
      </c>
      <c r="AG137">
        <v>0</v>
      </c>
      <c r="AH137">
        <v>0</v>
      </c>
      <c r="AI137">
        <v>7</v>
      </c>
      <c r="AJ137" t="s">
        <v>2241</v>
      </c>
      <c r="AK137">
        <v>0</v>
      </c>
      <c r="AO137">
        <v>0</v>
      </c>
    </row>
    <row r="138" spans="1:41">
      <c r="A138" s="1" t="str">
        <f t="shared" si="2"/>
        <v>尾花沢-1</v>
      </c>
      <c r="B138">
        <v>6</v>
      </c>
      <c r="C138">
        <v>212</v>
      </c>
      <c r="D138" t="s">
        <v>359</v>
      </c>
      <c r="E138">
        <v>0</v>
      </c>
      <c r="F138">
        <v>1</v>
      </c>
      <c r="G138">
        <v>1</v>
      </c>
      <c r="H138">
        <v>9505</v>
      </c>
      <c r="I138">
        <v>8982</v>
      </c>
      <c r="J138">
        <v>9505</v>
      </c>
      <c r="K138">
        <v>8982</v>
      </c>
      <c r="L138">
        <v>3914</v>
      </c>
      <c r="M138">
        <v>5885</v>
      </c>
      <c r="N138">
        <v>3914</v>
      </c>
      <c r="O138">
        <v>5885</v>
      </c>
      <c r="P138">
        <v>9421</v>
      </c>
      <c r="Q138">
        <v>7936</v>
      </c>
      <c r="R138">
        <v>9421</v>
      </c>
      <c r="S138">
        <v>8485</v>
      </c>
      <c r="T138">
        <v>2</v>
      </c>
      <c r="U138">
        <v>6</v>
      </c>
      <c r="V138">
        <v>212</v>
      </c>
      <c r="W138" t="s">
        <v>359</v>
      </c>
      <c r="X138">
        <v>0</v>
      </c>
      <c r="Y138">
        <v>2</v>
      </c>
      <c r="Z138">
        <v>11600</v>
      </c>
      <c r="AA138">
        <v>11600</v>
      </c>
      <c r="AB138">
        <v>11800</v>
      </c>
      <c r="AE138">
        <v>11700</v>
      </c>
      <c r="AG138">
        <v>0</v>
      </c>
      <c r="AH138">
        <v>0</v>
      </c>
      <c r="AI138">
        <v>1</v>
      </c>
      <c r="AJ138" t="s">
        <v>2200</v>
      </c>
      <c r="AK138">
        <v>0</v>
      </c>
      <c r="AL138" t="s">
        <v>360</v>
      </c>
      <c r="AM138" t="s">
        <v>43</v>
      </c>
      <c r="AO138">
        <v>0</v>
      </c>
    </row>
    <row r="139" spans="1:41">
      <c r="A139" s="1" t="str">
        <f t="shared" si="2"/>
        <v>尾花沢-2</v>
      </c>
      <c r="B139">
        <v>6</v>
      </c>
      <c r="C139">
        <v>212</v>
      </c>
      <c r="D139" t="s">
        <v>359</v>
      </c>
      <c r="E139">
        <v>0</v>
      </c>
      <c r="F139">
        <v>2</v>
      </c>
      <c r="G139">
        <v>1</v>
      </c>
      <c r="H139">
        <v>9505</v>
      </c>
      <c r="I139">
        <v>8982</v>
      </c>
      <c r="J139">
        <v>9505</v>
      </c>
      <c r="K139">
        <v>8982</v>
      </c>
      <c r="L139">
        <v>3914</v>
      </c>
      <c r="M139">
        <v>5885</v>
      </c>
      <c r="N139">
        <v>3914</v>
      </c>
      <c r="O139">
        <v>5885</v>
      </c>
      <c r="P139">
        <v>9421</v>
      </c>
      <c r="Q139">
        <v>7936</v>
      </c>
      <c r="R139">
        <v>9421</v>
      </c>
      <c r="S139">
        <v>8485</v>
      </c>
      <c r="T139">
        <v>1</v>
      </c>
      <c r="U139">
        <v>6</v>
      </c>
      <c r="V139">
        <v>212</v>
      </c>
      <c r="W139" t="s">
        <v>359</v>
      </c>
      <c r="X139">
        <v>0</v>
      </c>
      <c r="Y139">
        <v>2</v>
      </c>
      <c r="Z139">
        <v>12200</v>
      </c>
      <c r="AA139">
        <v>12200</v>
      </c>
      <c r="AB139">
        <v>12200</v>
      </c>
      <c r="AC139">
        <v>0</v>
      </c>
      <c r="AD139">
        <v>12200</v>
      </c>
      <c r="AE139">
        <v>12200</v>
      </c>
      <c r="AF139">
        <v>12200</v>
      </c>
      <c r="AG139">
        <v>12200</v>
      </c>
      <c r="AH139">
        <v>12200</v>
      </c>
      <c r="AI139">
        <v>7</v>
      </c>
      <c r="AJ139" t="s">
        <v>2091</v>
      </c>
      <c r="AK139">
        <v>0</v>
      </c>
      <c r="AL139" t="s">
        <v>360</v>
      </c>
      <c r="AM139" t="s">
        <v>43</v>
      </c>
      <c r="AO139">
        <v>0</v>
      </c>
    </row>
    <row r="140" spans="1:41">
      <c r="A140" s="1" t="str">
        <f t="shared" si="2"/>
        <v>尾花沢-3</v>
      </c>
      <c r="B140">
        <v>6</v>
      </c>
      <c r="C140">
        <v>212</v>
      </c>
      <c r="D140" t="s">
        <v>359</v>
      </c>
      <c r="E140">
        <v>0</v>
      </c>
      <c r="F140">
        <v>3</v>
      </c>
      <c r="G140">
        <v>1</v>
      </c>
      <c r="H140">
        <v>9505</v>
      </c>
      <c r="I140">
        <v>8982</v>
      </c>
      <c r="J140">
        <v>9505</v>
      </c>
      <c r="K140">
        <v>8982</v>
      </c>
      <c r="L140">
        <v>3914</v>
      </c>
      <c r="M140">
        <v>5885</v>
      </c>
      <c r="N140">
        <v>3914</v>
      </c>
      <c r="O140">
        <v>5885</v>
      </c>
      <c r="P140">
        <v>9421</v>
      </c>
      <c r="Q140">
        <v>7936</v>
      </c>
      <c r="R140">
        <v>9421</v>
      </c>
      <c r="S140">
        <v>8485</v>
      </c>
      <c r="T140">
        <v>2</v>
      </c>
      <c r="U140">
        <v>6</v>
      </c>
      <c r="V140">
        <v>212</v>
      </c>
      <c r="W140" t="s">
        <v>359</v>
      </c>
      <c r="X140">
        <v>0</v>
      </c>
      <c r="Y140">
        <v>2</v>
      </c>
      <c r="Z140">
        <v>10900</v>
      </c>
      <c r="AA140">
        <v>10900</v>
      </c>
      <c r="AB140">
        <v>11200</v>
      </c>
      <c r="AE140">
        <v>11000</v>
      </c>
      <c r="AG140">
        <v>0</v>
      </c>
      <c r="AH140">
        <v>0</v>
      </c>
      <c r="AI140">
        <v>7</v>
      </c>
      <c r="AJ140" t="s">
        <v>2128</v>
      </c>
      <c r="AK140">
        <v>0</v>
      </c>
      <c r="AL140" t="s">
        <v>360</v>
      </c>
      <c r="AM140" t="s">
        <v>43</v>
      </c>
      <c r="AO140">
        <v>0</v>
      </c>
    </row>
    <row r="141" spans="1:41">
      <c r="A141" s="1" t="str">
        <f t="shared" si="2"/>
        <v>尾花沢5-1</v>
      </c>
      <c r="B141">
        <v>6</v>
      </c>
      <c r="C141">
        <v>212</v>
      </c>
      <c r="D141" t="s">
        <v>359</v>
      </c>
      <c r="E141">
        <v>5</v>
      </c>
      <c r="F141">
        <v>1</v>
      </c>
      <c r="G141">
        <v>1</v>
      </c>
      <c r="H141">
        <v>9505</v>
      </c>
      <c r="I141">
        <v>8982</v>
      </c>
      <c r="J141">
        <v>9505</v>
      </c>
      <c r="K141">
        <v>8982</v>
      </c>
      <c r="L141">
        <v>3914</v>
      </c>
      <c r="M141">
        <v>5885</v>
      </c>
      <c r="N141">
        <v>3914</v>
      </c>
      <c r="O141">
        <v>5885</v>
      </c>
      <c r="P141">
        <v>9421</v>
      </c>
      <c r="Q141">
        <v>7936</v>
      </c>
      <c r="R141">
        <v>9421</v>
      </c>
      <c r="S141">
        <v>8485</v>
      </c>
      <c r="T141">
        <v>2</v>
      </c>
      <c r="U141">
        <v>6</v>
      </c>
      <c r="V141">
        <v>208</v>
      </c>
      <c r="W141" t="s">
        <v>341</v>
      </c>
      <c r="X141">
        <v>5</v>
      </c>
      <c r="Y141">
        <v>1</v>
      </c>
      <c r="Z141">
        <v>18500</v>
      </c>
      <c r="AA141">
        <v>18500</v>
      </c>
      <c r="AB141">
        <v>19300</v>
      </c>
      <c r="AE141">
        <v>18900</v>
      </c>
      <c r="AG141">
        <v>0</v>
      </c>
      <c r="AH141">
        <v>0</v>
      </c>
      <c r="AI141">
        <v>1</v>
      </c>
      <c r="AJ141" t="s">
        <v>2201</v>
      </c>
      <c r="AK141">
        <v>0</v>
      </c>
      <c r="AO141">
        <v>0</v>
      </c>
    </row>
    <row r="142" spans="1:41">
      <c r="A142" s="1" t="str">
        <f t="shared" si="2"/>
        <v>南陽-1</v>
      </c>
      <c r="B142">
        <v>6</v>
      </c>
      <c r="C142">
        <v>213</v>
      </c>
      <c r="D142" t="s">
        <v>361</v>
      </c>
      <c r="E142">
        <v>0</v>
      </c>
      <c r="F142">
        <v>1</v>
      </c>
      <c r="G142">
        <v>1</v>
      </c>
      <c r="H142">
        <v>8982</v>
      </c>
      <c r="I142">
        <v>3914</v>
      </c>
      <c r="J142">
        <v>6933</v>
      </c>
      <c r="K142">
        <v>8485</v>
      </c>
      <c r="L142">
        <v>6933</v>
      </c>
      <c r="M142">
        <v>8485</v>
      </c>
      <c r="N142">
        <v>9421</v>
      </c>
      <c r="O142">
        <v>9909</v>
      </c>
      <c r="P142">
        <v>9505</v>
      </c>
      <c r="Q142">
        <v>9909</v>
      </c>
      <c r="R142">
        <v>9505</v>
      </c>
      <c r="S142">
        <v>5885</v>
      </c>
      <c r="T142">
        <v>2</v>
      </c>
      <c r="U142">
        <v>6</v>
      </c>
      <c r="V142">
        <v>213</v>
      </c>
      <c r="W142" t="s">
        <v>361</v>
      </c>
      <c r="X142">
        <v>0</v>
      </c>
      <c r="Y142">
        <v>3</v>
      </c>
      <c r="Z142">
        <v>16300</v>
      </c>
      <c r="AA142">
        <v>16300</v>
      </c>
      <c r="AB142">
        <v>16100</v>
      </c>
      <c r="AE142">
        <v>16200</v>
      </c>
      <c r="AG142">
        <v>0</v>
      </c>
      <c r="AH142">
        <v>0</v>
      </c>
      <c r="AI142">
        <v>5</v>
      </c>
      <c r="AJ142" t="s">
        <v>2202</v>
      </c>
      <c r="AK142">
        <v>0</v>
      </c>
      <c r="AO142">
        <v>0</v>
      </c>
    </row>
    <row r="143" spans="1:41">
      <c r="A143" s="1" t="str">
        <f t="shared" si="2"/>
        <v>南陽-2</v>
      </c>
      <c r="B143">
        <v>6</v>
      </c>
      <c r="C143">
        <v>213</v>
      </c>
      <c r="D143" t="s">
        <v>361</v>
      </c>
      <c r="E143">
        <v>0</v>
      </c>
      <c r="F143">
        <v>2</v>
      </c>
      <c r="G143">
        <v>1</v>
      </c>
      <c r="H143">
        <v>8982</v>
      </c>
      <c r="I143">
        <v>3914</v>
      </c>
      <c r="J143">
        <v>6933</v>
      </c>
      <c r="K143">
        <v>8485</v>
      </c>
      <c r="L143">
        <v>6933</v>
      </c>
      <c r="M143">
        <v>8485</v>
      </c>
      <c r="N143">
        <v>9421</v>
      </c>
      <c r="O143">
        <v>9909</v>
      </c>
      <c r="P143">
        <v>9505</v>
      </c>
      <c r="Q143">
        <v>9909</v>
      </c>
      <c r="R143">
        <v>9505</v>
      </c>
      <c r="S143">
        <v>5885</v>
      </c>
      <c r="T143">
        <v>2</v>
      </c>
      <c r="U143">
        <v>6</v>
      </c>
      <c r="V143">
        <v>213</v>
      </c>
      <c r="W143" t="s">
        <v>361</v>
      </c>
      <c r="X143">
        <v>0</v>
      </c>
      <c r="Y143">
        <v>3</v>
      </c>
      <c r="Z143">
        <v>16700</v>
      </c>
      <c r="AA143">
        <v>16700</v>
      </c>
      <c r="AB143">
        <v>16900</v>
      </c>
      <c r="AE143">
        <v>16800</v>
      </c>
      <c r="AG143">
        <v>0</v>
      </c>
      <c r="AH143">
        <v>0</v>
      </c>
      <c r="AI143">
        <v>5</v>
      </c>
      <c r="AJ143" t="s">
        <v>2239</v>
      </c>
      <c r="AK143">
        <v>0</v>
      </c>
      <c r="AO143">
        <v>0</v>
      </c>
    </row>
    <row r="144" spans="1:41">
      <c r="A144" s="1" t="str">
        <f t="shared" si="2"/>
        <v>南陽-3</v>
      </c>
      <c r="B144">
        <v>6</v>
      </c>
      <c r="C144">
        <v>213</v>
      </c>
      <c r="D144" t="s">
        <v>361</v>
      </c>
      <c r="E144">
        <v>0</v>
      </c>
      <c r="F144">
        <v>3</v>
      </c>
      <c r="G144">
        <v>1</v>
      </c>
      <c r="H144">
        <v>8982</v>
      </c>
      <c r="I144">
        <v>3914</v>
      </c>
      <c r="J144">
        <v>6933</v>
      </c>
      <c r="K144">
        <v>8485</v>
      </c>
      <c r="L144">
        <v>6933</v>
      </c>
      <c r="M144">
        <v>8485</v>
      </c>
      <c r="N144">
        <v>9421</v>
      </c>
      <c r="O144">
        <v>9909</v>
      </c>
      <c r="P144">
        <v>9505</v>
      </c>
      <c r="Q144">
        <v>9909</v>
      </c>
      <c r="R144">
        <v>9505</v>
      </c>
      <c r="S144">
        <v>5885</v>
      </c>
      <c r="T144">
        <v>1</v>
      </c>
      <c r="U144">
        <v>6</v>
      </c>
      <c r="V144">
        <v>213</v>
      </c>
      <c r="W144" t="s">
        <v>361</v>
      </c>
      <c r="X144">
        <v>0</v>
      </c>
      <c r="Y144">
        <v>3</v>
      </c>
      <c r="Z144">
        <v>29900</v>
      </c>
      <c r="AA144">
        <v>29900</v>
      </c>
      <c r="AB144">
        <v>29300</v>
      </c>
      <c r="AC144">
        <v>0</v>
      </c>
      <c r="AD144">
        <v>29600</v>
      </c>
      <c r="AE144">
        <v>29600</v>
      </c>
      <c r="AF144">
        <v>29700</v>
      </c>
      <c r="AG144">
        <v>29800</v>
      </c>
      <c r="AH144">
        <v>29900</v>
      </c>
      <c r="AI144">
        <v>1</v>
      </c>
      <c r="AJ144" t="s">
        <v>2092</v>
      </c>
      <c r="AK144">
        <v>0</v>
      </c>
      <c r="AO144">
        <v>0</v>
      </c>
    </row>
    <row r="145" spans="1:41">
      <c r="A145" s="1" t="str">
        <f t="shared" si="2"/>
        <v>南陽5-1</v>
      </c>
      <c r="B145">
        <v>6</v>
      </c>
      <c r="C145">
        <v>213</v>
      </c>
      <c r="D145" t="s">
        <v>361</v>
      </c>
      <c r="E145">
        <v>5</v>
      </c>
      <c r="F145">
        <v>1</v>
      </c>
      <c r="G145">
        <v>1</v>
      </c>
      <c r="H145">
        <v>8982</v>
      </c>
      <c r="I145">
        <v>3914</v>
      </c>
      <c r="J145">
        <v>6933</v>
      </c>
      <c r="K145">
        <v>8485</v>
      </c>
      <c r="L145">
        <v>6933</v>
      </c>
      <c r="M145">
        <v>8485</v>
      </c>
      <c r="N145">
        <v>9421</v>
      </c>
      <c r="O145">
        <v>9909</v>
      </c>
      <c r="P145">
        <v>9505</v>
      </c>
      <c r="Q145">
        <v>9909</v>
      </c>
      <c r="R145">
        <v>9505</v>
      </c>
      <c r="S145">
        <v>5885</v>
      </c>
      <c r="T145">
        <v>0</v>
      </c>
      <c r="Y145">
        <v>0</v>
      </c>
      <c r="Z145">
        <v>39600</v>
      </c>
      <c r="AA145">
        <v>39600</v>
      </c>
      <c r="AB145">
        <v>39600</v>
      </c>
      <c r="AE145">
        <v>39600</v>
      </c>
      <c r="AG145">
        <v>0</v>
      </c>
      <c r="AH145">
        <v>0</v>
      </c>
      <c r="AI145">
        <v>1</v>
      </c>
      <c r="AJ145" t="s">
        <v>2203</v>
      </c>
      <c r="AK145">
        <v>0</v>
      </c>
      <c r="AO145">
        <v>0</v>
      </c>
    </row>
    <row r="146" spans="1:41">
      <c r="A146" s="1" t="str">
        <f t="shared" si="2"/>
        <v>南陽5-2</v>
      </c>
      <c r="B146">
        <v>6</v>
      </c>
      <c r="C146">
        <v>213</v>
      </c>
      <c r="D146" t="s">
        <v>361</v>
      </c>
      <c r="E146">
        <v>5</v>
      </c>
      <c r="F146">
        <v>2</v>
      </c>
      <c r="G146">
        <v>1</v>
      </c>
      <c r="H146">
        <v>8982</v>
      </c>
      <c r="I146">
        <v>3914</v>
      </c>
      <c r="J146">
        <v>6933</v>
      </c>
      <c r="K146">
        <v>8485</v>
      </c>
      <c r="L146">
        <v>6933</v>
      </c>
      <c r="M146">
        <v>8485</v>
      </c>
      <c r="N146">
        <v>9421</v>
      </c>
      <c r="O146">
        <v>9909</v>
      </c>
      <c r="P146">
        <v>9505</v>
      </c>
      <c r="Q146">
        <v>9909</v>
      </c>
      <c r="R146">
        <v>9505</v>
      </c>
      <c r="S146">
        <v>5885</v>
      </c>
      <c r="T146">
        <v>0</v>
      </c>
      <c r="Y146">
        <v>0</v>
      </c>
      <c r="Z146">
        <v>29900</v>
      </c>
      <c r="AA146">
        <v>29900</v>
      </c>
      <c r="AB146">
        <v>29900</v>
      </c>
      <c r="AE146">
        <v>29900</v>
      </c>
      <c r="AG146">
        <v>0</v>
      </c>
      <c r="AH146">
        <v>0</v>
      </c>
      <c r="AI146">
        <v>1</v>
      </c>
      <c r="AJ146" t="s">
        <v>2204</v>
      </c>
      <c r="AK146">
        <v>0</v>
      </c>
      <c r="AO146">
        <v>0</v>
      </c>
    </row>
    <row r="147" spans="1:41">
      <c r="A147" s="1" t="str">
        <f t="shared" si="2"/>
        <v>山辺-1</v>
      </c>
      <c r="B147">
        <v>6</v>
      </c>
      <c r="C147">
        <v>301</v>
      </c>
      <c r="D147" t="s">
        <v>362</v>
      </c>
      <c r="E147">
        <v>0</v>
      </c>
      <c r="F147">
        <v>1</v>
      </c>
      <c r="G147">
        <v>1</v>
      </c>
      <c r="H147">
        <v>7557</v>
      </c>
      <c r="I147">
        <v>7936</v>
      </c>
      <c r="J147">
        <v>7557</v>
      </c>
      <c r="K147">
        <v>5885</v>
      </c>
      <c r="L147">
        <v>7557</v>
      </c>
      <c r="M147">
        <v>5885</v>
      </c>
      <c r="N147">
        <v>9909</v>
      </c>
      <c r="O147">
        <v>4061</v>
      </c>
      <c r="P147">
        <v>3914</v>
      </c>
      <c r="Q147">
        <v>4061</v>
      </c>
      <c r="R147">
        <v>3130</v>
      </c>
      <c r="S147">
        <v>4779</v>
      </c>
      <c r="T147">
        <v>2</v>
      </c>
      <c r="U147">
        <v>6</v>
      </c>
      <c r="V147">
        <v>301</v>
      </c>
      <c r="W147" t="s">
        <v>362</v>
      </c>
      <c r="X147">
        <v>0</v>
      </c>
      <c r="Y147">
        <v>2</v>
      </c>
      <c r="Z147">
        <v>26500</v>
      </c>
      <c r="AA147">
        <v>26500</v>
      </c>
      <c r="AB147">
        <v>26500</v>
      </c>
      <c r="AE147">
        <v>26500</v>
      </c>
      <c r="AG147">
        <v>0</v>
      </c>
      <c r="AH147">
        <v>0</v>
      </c>
      <c r="AI147">
        <v>1</v>
      </c>
      <c r="AJ147" t="s">
        <v>363</v>
      </c>
      <c r="AK147">
        <v>0</v>
      </c>
      <c r="AL147" t="s">
        <v>364</v>
      </c>
      <c r="AM147" t="s">
        <v>37</v>
      </c>
      <c r="AO147">
        <v>0</v>
      </c>
    </row>
    <row r="148" spans="1:41">
      <c r="A148" s="1" t="str">
        <f t="shared" si="2"/>
        <v>山辺-2</v>
      </c>
      <c r="B148">
        <v>6</v>
      </c>
      <c r="C148">
        <v>301</v>
      </c>
      <c r="D148" t="s">
        <v>362</v>
      </c>
      <c r="E148">
        <v>0</v>
      </c>
      <c r="F148">
        <v>2</v>
      </c>
      <c r="G148">
        <v>1</v>
      </c>
      <c r="H148">
        <v>7557</v>
      </c>
      <c r="I148">
        <v>7936</v>
      </c>
      <c r="J148">
        <v>7557</v>
      </c>
      <c r="K148">
        <v>5885</v>
      </c>
      <c r="L148">
        <v>7557</v>
      </c>
      <c r="M148">
        <v>5885</v>
      </c>
      <c r="N148">
        <v>9909</v>
      </c>
      <c r="O148">
        <v>4061</v>
      </c>
      <c r="P148">
        <v>3914</v>
      </c>
      <c r="Q148">
        <v>4061</v>
      </c>
      <c r="R148">
        <v>3130</v>
      </c>
      <c r="S148">
        <v>4779</v>
      </c>
      <c r="T148">
        <v>1</v>
      </c>
      <c r="U148">
        <v>6</v>
      </c>
      <c r="V148">
        <v>301</v>
      </c>
      <c r="W148" t="s">
        <v>362</v>
      </c>
      <c r="X148">
        <v>0</v>
      </c>
      <c r="Y148">
        <v>2</v>
      </c>
      <c r="Z148">
        <v>23500</v>
      </c>
      <c r="AA148">
        <v>23500</v>
      </c>
      <c r="AB148">
        <v>23300</v>
      </c>
      <c r="AC148">
        <v>0</v>
      </c>
      <c r="AD148">
        <v>23400</v>
      </c>
      <c r="AE148">
        <v>23400</v>
      </c>
      <c r="AF148">
        <v>23500</v>
      </c>
      <c r="AG148">
        <v>23500</v>
      </c>
      <c r="AH148">
        <v>23500</v>
      </c>
      <c r="AI148">
        <v>1</v>
      </c>
      <c r="AJ148" t="s">
        <v>2093</v>
      </c>
      <c r="AK148">
        <v>0</v>
      </c>
      <c r="AL148" t="s">
        <v>364</v>
      </c>
      <c r="AM148" t="s">
        <v>37</v>
      </c>
      <c r="AO148">
        <v>0</v>
      </c>
    </row>
    <row r="149" spans="1:41">
      <c r="A149" s="1" t="str">
        <f t="shared" si="2"/>
        <v>山辺-3</v>
      </c>
      <c r="B149">
        <v>6</v>
      </c>
      <c r="C149">
        <v>301</v>
      </c>
      <c r="D149" t="s">
        <v>362</v>
      </c>
      <c r="E149">
        <v>0</v>
      </c>
      <c r="F149">
        <v>3</v>
      </c>
      <c r="G149">
        <v>1</v>
      </c>
      <c r="H149">
        <v>7557</v>
      </c>
      <c r="I149">
        <v>7936</v>
      </c>
      <c r="J149">
        <v>7557</v>
      </c>
      <c r="K149">
        <v>5885</v>
      </c>
      <c r="L149">
        <v>7557</v>
      </c>
      <c r="M149">
        <v>5885</v>
      </c>
      <c r="N149">
        <v>9909</v>
      </c>
      <c r="O149">
        <v>4061</v>
      </c>
      <c r="P149">
        <v>3914</v>
      </c>
      <c r="Q149">
        <v>4061</v>
      </c>
      <c r="R149">
        <v>3130</v>
      </c>
      <c r="S149">
        <v>4779</v>
      </c>
      <c r="T149">
        <v>1</v>
      </c>
      <c r="U149">
        <v>6</v>
      </c>
      <c r="V149">
        <v>301</v>
      </c>
      <c r="W149" t="s">
        <v>362</v>
      </c>
      <c r="X149">
        <v>0</v>
      </c>
      <c r="Y149">
        <v>3</v>
      </c>
      <c r="Z149">
        <v>11400</v>
      </c>
      <c r="AA149">
        <v>11400</v>
      </c>
      <c r="AB149">
        <v>11600</v>
      </c>
      <c r="AC149">
        <v>0</v>
      </c>
      <c r="AD149">
        <v>11500</v>
      </c>
      <c r="AE149">
        <v>11500</v>
      </c>
      <c r="AF149">
        <v>11500</v>
      </c>
      <c r="AG149">
        <v>11500</v>
      </c>
      <c r="AH149">
        <v>11400</v>
      </c>
      <c r="AI149">
        <v>1</v>
      </c>
      <c r="AJ149" t="s">
        <v>365</v>
      </c>
      <c r="AK149">
        <v>0</v>
      </c>
      <c r="AL149" t="s">
        <v>366</v>
      </c>
      <c r="AM149" t="s">
        <v>37</v>
      </c>
      <c r="AO149">
        <v>0</v>
      </c>
    </row>
    <row r="150" spans="1:41">
      <c r="A150" s="1" t="str">
        <f t="shared" si="2"/>
        <v>中山-1</v>
      </c>
      <c r="B150">
        <v>6</v>
      </c>
      <c r="C150">
        <v>302</v>
      </c>
      <c r="D150" t="s">
        <v>367</v>
      </c>
      <c r="E150">
        <v>0</v>
      </c>
      <c r="F150">
        <v>1</v>
      </c>
      <c r="G150">
        <v>1</v>
      </c>
      <c r="H150">
        <v>10357</v>
      </c>
      <c r="I150">
        <v>9505</v>
      </c>
      <c r="J150">
        <v>2899</v>
      </c>
      <c r="K150">
        <v>9505</v>
      </c>
      <c r="L150">
        <v>5885</v>
      </c>
      <c r="M150">
        <v>9505</v>
      </c>
      <c r="N150">
        <v>5885</v>
      </c>
      <c r="O150">
        <v>9909</v>
      </c>
      <c r="P150">
        <v>6705</v>
      </c>
      <c r="Q150">
        <v>8982</v>
      </c>
      <c r="R150">
        <v>6705</v>
      </c>
      <c r="S150">
        <v>8982</v>
      </c>
      <c r="T150">
        <v>1</v>
      </c>
      <c r="U150">
        <v>6</v>
      </c>
      <c r="V150">
        <v>302</v>
      </c>
      <c r="W150" t="s">
        <v>367</v>
      </c>
      <c r="X150">
        <v>0</v>
      </c>
      <c r="Y150">
        <v>1</v>
      </c>
      <c r="Z150">
        <v>23100</v>
      </c>
      <c r="AA150">
        <v>23100</v>
      </c>
      <c r="AB150">
        <v>23300</v>
      </c>
      <c r="AC150">
        <v>0</v>
      </c>
      <c r="AD150">
        <v>23200</v>
      </c>
      <c r="AE150">
        <v>23200</v>
      </c>
      <c r="AF150">
        <v>23200</v>
      </c>
      <c r="AG150">
        <v>23200</v>
      </c>
      <c r="AH150">
        <v>23100</v>
      </c>
      <c r="AI150">
        <v>1</v>
      </c>
      <c r="AJ150" t="s">
        <v>2094</v>
      </c>
      <c r="AK150">
        <v>0</v>
      </c>
      <c r="AL150" t="s">
        <v>368</v>
      </c>
      <c r="AM150" t="s">
        <v>72</v>
      </c>
      <c r="AO150">
        <v>0</v>
      </c>
    </row>
    <row r="151" spans="1:41">
      <c r="A151" s="1" t="str">
        <f t="shared" si="2"/>
        <v>中山-2</v>
      </c>
      <c r="B151">
        <v>6</v>
      </c>
      <c r="C151">
        <v>302</v>
      </c>
      <c r="D151" t="s">
        <v>367</v>
      </c>
      <c r="E151">
        <v>0</v>
      </c>
      <c r="F151">
        <v>2</v>
      </c>
      <c r="G151">
        <v>1</v>
      </c>
      <c r="H151">
        <v>10357</v>
      </c>
      <c r="I151">
        <v>9505</v>
      </c>
      <c r="J151">
        <v>2899</v>
      </c>
      <c r="K151">
        <v>9505</v>
      </c>
      <c r="L151">
        <v>5885</v>
      </c>
      <c r="M151">
        <v>9505</v>
      </c>
      <c r="N151">
        <v>5885</v>
      </c>
      <c r="O151">
        <v>9909</v>
      </c>
      <c r="P151">
        <v>6705</v>
      </c>
      <c r="Q151">
        <v>8982</v>
      </c>
      <c r="R151">
        <v>6705</v>
      </c>
      <c r="S151">
        <v>8982</v>
      </c>
      <c r="T151">
        <v>2</v>
      </c>
      <c r="U151">
        <v>6</v>
      </c>
      <c r="V151">
        <v>302</v>
      </c>
      <c r="W151" t="s">
        <v>367</v>
      </c>
      <c r="X151">
        <v>0</v>
      </c>
      <c r="Y151">
        <v>1</v>
      </c>
      <c r="Z151">
        <v>27300</v>
      </c>
      <c r="AA151">
        <v>27300</v>
      </c>
      <c r="AB151">
        <v>27100</v>
      </c>
      <c r="AE151">
        <v>27200</v>
      </c>
      <c r="AG151">
        <v>0</v>
      </c>
      <c r="AH151">
        <v>0</v>
      </c>
      <c r="AI151">
        <v>5</v>
      </c>
      <c r="AJ151" t="s">
        <v>2205</v>
      </c>
      <c r="AK151">
        <v>0</v>
      </c>
      <c r="AL151" t="s">
        <v>369</v>
      </c>
      <c r="AM151" t="s">
        <v>72</v>
      </c>
      <c r="AO151">
        <v>0</v>
      </c>
    </row>
    <row r="152" spans="1:41">
      <c r="A152" s="1" t="str">
        <f t="shared" si="2"/>
        <v>中山-3</v>
      </c>
      <c r="B152">
        <v>6</v>
      </c>
      <c r="C152">
        <v>302</v>
      </c>
      <c r="D152" t="s">
        <v>367</v>
      </c>
      <c r="E152">
        <v>0</v>
      </c>
      <c r="F152">
        <v>3</v>
      </c>
      <c r="G152">
        <v>1</v>
      </c>
      <c r="H152">
        <v>10357</v>
      </c>
      <c r="I152">
        <v>9505</v>
      </c>
      <c r="J152">
        <v>2899</v>
      </c>
      <c r="K152">
        <v>9505</v>
      </c>
      <c r="L152">
        <v>5885</v>
      </c>
      <c r="M152">
        <v>9505</v>
      </c>
      <c r="N152">
        <v>5885</v>
      </c>
      <c r="O152">
        <v>9909</v>
      </c>
      <c r="P152">
        <v>6705</v>
      </c>
      <c r="Q152">
        <v>8982</v>
      </c>
      <c r="R152">
        <v>6705</v>
      </c>
      <c r="S152">
        <v>8982</v>
      </c>
      <c r="T152">
        <v>2</v>
      </c>
      <c r="U152">
        <v>6</v>
      </c>
      <c r="V152">
        <v>301</v>
      </c>
      <c r="W152" t="s">
        <v>362</v>
      </c>
      <c r="X152">
        <v>0</v>
      </c>
      <c r="Y152">
        <v>3</v>
      </c>
      <c r="Z152">
        <v>9140</v>
      </c>
      <c r="AA152">
        <v>9140</v>
      </c>
      <c r="AB152">
        <v>9270</v>
      </c>
      <c r="AE152">
        <v>9200</v>
      </c>
      <c r="AG152">
        <v>0</v>
      </c>
      <c r="AH152">
        <v>0</v>
      </c>
      <c r="AI152">
        <v>2</v>
      </c>
      <c r="AJ152" t="s">
        <v>2206</v>
      </c>
      <c r="AK152">
        <v>0</v>
      </c>
      <c r="AL152" t="s">
        <v>370</v>
      </c>
      <c r="AM152" t="s">
        <v>72</v>
      </c>
      <c r="AO152">
        <v>0</v>
      </c>
    </row>
    <row r="153" spans="1:41">
      <c r="A153" s="1" t="str">
        <f t="shared" si="2"/>
        <v>山形河北-1</v>
      </c>
      <c r="B153">
        <v>6</v>
      </c>
      <c r="C153">
        <v>321</v>
      </c>
      <c r="D153" t="s">
        <v>371</v>
      </c>
      <c r="E153">
        <v>0</v>
      </c>
      <c r="F153">
        <v>1</v>
      </c>
      <c r="G153">
        <v>1</v>
      </c>
      <c r="H153">
        <v>9421</v>
      </c>
      <c r="I153">
        <v>6705</v>
      </c>
      <c r="J153">
        <v>9421</v>
      </c>
      <c r="K153">
        <v>6705</v>
      </c>
      <c r="L153">
        <v>9505</v>
      </c>
      <c r="M153">
        <v>6705</v>
      </c>
      <c r="N153">
        <v>9505</v>
      </c>
      <c r="O153">
        <v>2899</v>
      </c>
      <c r="P153">
        <v>7936</v>
      </c>
      <c r="Q153">
        <v>2899</v>
      </c>
      <c r="R153">
        <v>7936</v>
      </c>
      <c r="S153">
        <v>4062</v>
      </c>
      <c r="T153">
        <v>1</v>
      </c>
      <c r="U153">
        <v>6</v>
      </c>
      <c r="V153">
        <v>321</v>
      </c>
      <c r="W153" t="s">
        <v>371</v>
      </c>
      <c r="X153">
        <v>0</v>
      </c>
      <c r="Y153">
        <v>1</v>
      </c>
      <c r="Z153">
        <v>21900</v>
      </c>
      <c r="AA153">
        <v>21900</v>
      </c>
      <c r="AB153">
        <v>21700</v>
      </c>
      <c r="AC153">
        <v>0</v>
      </c>
      <c r="AD153">
        <v>21800</v>
      </c>
      <c r="AE153">
        <v>21800</v>
      </c>
      <c r="AF153">
        <v>21900</v>
      </c>
      <c r="AG153">
        <v>21900</v>
      </c>
      <c r="AH153">
        <v>21900</v>
      </c>
      <c r="AI153">
        <v>1</v>
      </c>
      <c r="AJ153" t="s">
        <v>372</v>
      </c>
      <c r="AK153">
        <v>0</v>
      </c>
      <c r="AL153" t="s">
        <v>373</v>
      </c>
      <c r="AM153" t="s">
        <v>2049</v>
      </c>
      <c r="AO153">
        <v>0</v>
      </c>
    </row>
    <row r="154" spans="1:41">
      <c r="A154" s="1" t="str">
        <f t="shared" si="2"/>
        <v>山形河北-2</v>
      </c>
      <c r="B154">
        <v>6</v>
      </c>
      <c r="C154">
        <v>321</v>
      </c>
      <c r="D154" t="s">
        <v>371</v>
      </c>
      <c r="E154">
        <v>0</v>
      </c>
      <c r="F154">
        <v>2</v>
      </c>
      <c r="G154">
        <v>1</v>
      </c>
      <c r="H154">
        <v>9421</v>
      </c>
      <c r="I154">
        <v>6705</v>
      </c>
      <c r="J154">
        <v>9421</v>
      </c>
      <c r="K154">
        <v>6705</v>
      </c>
      <c r="L154">
        <v>9505</v>
      </c>
      <c r="M154">
        <v>6705</v>
      </c>
      <c r="N154">
        <v>9505</v>
      </c>
      <c r="O154">
        <v>2899</v>
      </c>
      <c r="P154">
        <v>7936</v>
      </c>
      <c r="Q154">
        <v>2899</v>
      </c>
      <c r="R154">
        <v>7936</v>
      </c>
      <c r="S154">
        <v>4062</v>
      </c>
      <c r="T154">
        <v>2</v>
      </c>
      <c r="U154">
        <v>6</v>
      </c>
      <c r="V154">
        <v>321</v>
      </c>
      <c r="W154" t="s">
        <v>371</v>
      </c>
      <c r="X154">
        <v>0</v>
      </c>
      <c r="Y154">
        <v>1</v>
      </c>
      <c r="Z154">
        <v>17700</v>
      </c>
      <c r="AA154">
        <v>17700</v>
      </c>
      <c r="AB154">
        <v>17700</v>
      </c>
      <c r="AE154">
        <v>17700</v>
      </c>
      <c r="AG154">
        <v>0</v>
      </c>
      <c r="AH154">
        <v>0</v>
      </c>
      <c r="AI154">
        <v>1</v>
      </c>
      <c r="AJ154" t="s">
        <v>374</v>
      </c>
      <c r="AK154">
        <v>0</v>
      </c>
      <c r="AL154" t="s">
        <v>373</v>
      </c>
      <c r="AM154" t="s">
        <v>2049</v>
      </c>
      <c r="AO154">
        <v>0</v>
      </c>
    </row>
    <row r="155" spans="1:41">
      <c r="A155" s="1" t="str">
        <f t="shared" si="2"/>
        <v>山形河北5-1</v>
      </c>
      <c r="B155">
        <v>6</v>
      </c>
      <c r="C155">
        <v>321</v>
      </c>
      <c r="D155" t="s">
        <v>371</v>
      </c>
      <c r="E155">
        <v>5</v>
      </c>
      <c r="F155">
        <v>1</v>
      </c>
      <c r="G155">
        <v>1</v>
      </c>
      <c r="H155">
        <v>9421</v>
      </c>
      <c r="I155">
        <v>6705</v>
      </c>
      <c r="J155">
        <v>9421</v>
      </c>
      <c r="K155">
        <v>6705</v>
      </c>
      <c r="L155">
        <v>9505</v>
      </c>
      <c r="M155">
        <v>6705</v>
      </c>
      <c r="N155">
        <v>9505</v>
      </c>
      <c r="O155">
        <v>2899</v>
      </c>
      <c r="P155">
        <v>7936</v>
      </c>
      <c r="Q155">
        <v>2899</v>
      </c>
      <c r="R155">
        <v>7936</v>
      </c>
      <c r="S155">
        <v>4062</v>
      </c>
      <c r="T155">
        <v>2</v>
      </c>
      <c r="U155">
        <v>6</v>
      </c>
      <c r="V155">
        <v>208</v>
      </c>
      <c r="W155" t="s">
        <v>341</v>
      </c>
      <c r="X155">
        <v>5</v>
      </c>
      <c r="Y155">
        <v>1</v>
      </c>
      <c r="Z155">
        <v>22000</v>
      </c>
      <c r="AA155">
        <v>22000</v>
      </c>
      <c r="AB155">
        <v>22200</v>
      </c>
      <c r="AE155">
        <v>22100</v>
      </c>
      <c r="AG155">
        <v>0</v>
      </c>
      <c r="AH155">
        <v>0</v>
      </c>
      <c r="AI155">
        <v>1</v>
      </c>
      <c r="AJ155" t="s">
        <v>2207</v>
      </c>
      <c r="AK155">
        <v>0</v>
      </c>
      <c r="AL155" t="s">
        <v>375</v>
      </c>
      <c r="AM155" t="s">
        <v>2049</v>
      </c>
      <c r="AO155">
        <v>0</v>
      </c>
    </row>
    <row r="156" spans="1:41">
      <c r="A156" s="1" t="str">
        <f t="shared" si="2"/>
        <v>山形西川-1</v>
      </c>
      <c r="B156">
        <v>6</v>
      </c>
      <c r="C156">
        <v>322</v>
      </c>
      <c r="D156" t="s">
        <v>376</v>
      </c>
      <c r="E156">
        <v>0</v>
      </c>
      <c r="F156">
        <v>1</v>
      </c>
      <c r="G156">
        <v>1</v>
      </c>
      <c r="H156">
        <v>3914</v>
      </c>
      <c r="I156">
        <v>7557</v>
      </c>
      <c r="J156">
        <v>3914</v>
      </c>
      <c r="K156">
        <v>7557</v>
      </c>
      <c r="L156">
        <v>2899</v>
      </c>
      <c r="M156">
        <v>9421</v>
      </c>
      <c r="N156">
        <v>2899</v>
      </c>
      <c r="O156">
        <v>9421</v>
      </c>
      <c r="P156">
        <v>9909</v>
      </c>
      <c r="Q156">
        <v>9505</v>
      </c>
      <c r="R156">
        <v>9909</v>
      </c>
      <c r="S156">
        <v>7936</v>
      </c>
      <c r="T156">
        <v>2</v>
      </c>
      <c r="U156">
        <v>6</v>
      </c>
      <c r="V156">
        <v>323</v>
      </c>
      <c r="W156" t="s">
        <v>377</v>
      </c>
      <c r="X156">
        <v>0</v>
      </c>
      <c r="Y156">
        <v>1</v>
      </c>
      <c r="Z156">
        <v>7970</v>
      </c>
      <c r="AA156">
        <v>7970</v>
      </c>
      <c r="AB156">
        <v>8050</v>
      </c>
      <c r="AE156">
        <v>8010</v>
      </c>
      <c r="AG156">
        <v>0</v>
      </c>
      <c r="AH156">
        <v>0</v>
      </c>
      <c r="AI156">
        <v>7</v>
      </c>
      <c r="AJ156" t="s">
        <v>2067</v>
      </c>
      <c r="AK156">
        <v>0</v>
      </c>
      <c r="AL156" t="s">
        <v>379</v>
      </c>
      <c r="AM156" t="s">
        <v>83</v>
      </c>
      <c r="AO156">
        <v>0</v>
      </c>
    </row>
    <row r="157" spans="1:41">
      <c r="A157" s="1" t="str">
        <f t="shared" si="2"/>
        <v>山形西川-2</v>
      </c>
      <c r="B157">
        <v>6</v>
      </c>
      <c r="C157">
        <v>322</v>
      </c>
      <c r="D157" t="s">
        <v>376</v>
      </c>
      <c r="E157">
        <v>0</v>
      </c>
      <c r="F157">
        <v>2</v>
      </c>
      <c r="G157">
        <v>1</v>
      </c>
      <c r="H157">
        <v>3914</v>
      </c>
      <c r="I157">
        <v>7557</v>
      </c>
      <c r="J157">
        <v>3914</v>
      </c>
      <c r="K157">
        <v>7557</v>
      </c>
      <c r="L157">
        <v>2899</v>
      </c>
      <c r="M157">
        <v>9421</v>
      </c>
      <c r="N157">
        <v>2899</v>
      </c>
      <c r="O157">
        <v>9421</v>
      </c>
      <c r="P157">
        <v>9909</v>
      </c>
      <c r="Q157">
        <v>9505</v>
      </c>
      <c r="R157">
        <v>9909</v>
      </c>
      <c r="S157">
        <v>7936</v>
      </c>
      <c r="T157">
        <v>0</v>
      </c>
      <c r="Y157">
        <v>0</v>
      </c>
      <c r="Z157">
        <v>2630</v>
      </c>
      <c r="AA157">
        <v>2630</v>
      </c>
      <c r="AB157">
        <v>2690</v>
      </c>
      <c r="AE157">
        <v>2660</v>
      </c>
      <c r="AG157">
        <v>0</v>
      </c>
      <c r="AH157">
        <v>0</v>
      </c>
      <c r="AI157">
        <v>5</v>
      </c>
      <c r="AJ157" t="s">
        <v>378</v>
      </c>
      <c r="AK157">
        <v>0</v>
      </c>
      <c r="AL157" t="s">
        <v>380</v>
      </c>
      <c r="AM157" t="s">
        <v>83</v>
      </c>
      <c r="AO157">
        <v>0</v>
      </c>
    </row>
    <row r="158" spans="1:41">
      <c r="A158" s="1" t="str">
        <f t="shared" si="2"/>
        <v>山形西川5-1</v>
      </c>
      <c r="B158">
        <v>6</v>
      </c>
      <c r="C158">
        <v>322</v>
      </c>
      <c r="D158" t="s">
        <v>376</v>
      </c>
      <c r="E158">
        <v>5</v>
      </c>
      <c r="F158">
        <v>1</v>
      </c>
      <c r="G158">
        <v>1</v>
      </c>
      <c r="H158">
        <v>3914</v>
      </c>
      <c r="I158">
        <v>7557</v>
      </c>
      <c r="J158">
        <v>3914</v>
      </c>
      <c r="K158">
        <v>7557</v>
      </c>
      <c r="L158">
        <v>2899</v>
      </c>
      <c r="M158">
        <v>9421</v>
      </c>
      <c r="N158">
        <v>2899</v>
      </c>
      <c r="O158">
        <v>9421</v>
      </c>
      <c r="P158">
        <v>9909</v>
      </c>
      <c r="Q158">
        <v>9505</v>
      </c>
      <c r="R158">
        <v>9909</v>
      </c>
      <c r="S158">
        <v>7936</v>
      </c>
      <c r="T158">
        <v>2</v>
      </c>
      <c r="U158">
        <v>6</v>
      </c>
      <c r="V158">
        <v>323</v>
      </c>
      <c r="W158" t="s">
        <v>377</v>
      </c>
      <c r="X158">
        <v>5</v>
      </c>
      <c r="Y158">
        <v>1</v>
      </c>
      <c r="Z158">
        <v>7750</v>
      </c>
      <c r="AA158">
        <v>7750</v>
      </c>
      <c r="AB158">
        <v>7930</v>
      </c>
      <c r="AE158">
        <v>7840</v>
      </c>
      <c r="AG158">
        <v>0</v>
      </c>
      <c r="AH158">
        <v>0</v>
      </c>
      <c r="AI158">
        <v>1</v>
      </c>
      <c r="AJ158" t="s">
        <v>381</v>
      </c>
      <c r="AK158">
        <v>0</v>
      </c>
      <c r="AL158" t="s">
        <v>382</v>
      </c>
      <c r="AM158" t="s">
        <v>83</v>
      </c>
      <c r="AO158">
        <v>0</v>
      </c>
    </row>
    <row r="159" spans="1:41">
      <c r="A159" s="1" t="str">
        <f t="shared" si="2"/>
        <v>山形朝日-1</v>
      </c>
      <c r="B159">
        <v>6</v>
      </c>
      <c r="C159">
        <v>323</v>
      </c>
      <c r="D159" t="s">
        <v>377</v>
      </c>
      <c r="E159">
        <v>0</v>
      </c>
      <c r="F159">
        <v>1</v>
      </c>
      <c r="G159">
        <v>1</v>
      </c>
      <c r="H159">
        <v>9505</v>
      </c>
      <c r="I159">
        <v>8485</v>
      </c>
      <c r="J159">
        <v>9505</v>
      </c>
      <c r="K159">
        <v>9953</v>
      </c>
      <c r="L159">
        <v>9448</v>
      </c>
      <c r="M159">
        <v>4062</v>
      </c>
      <c r="N159">
        <v>9448</v>
      </c>
      <c r="O159">
        <v>4062</v>
      </c>
      <c r="P159">
        <v>8485</v>
      </c>
      <c r="Q159">
        <v>5885</v>
      </c>
      <c r="R159">
        <v>8485</v>
      </c>
      <c r="S159">
        <v>5885</v>
      </c>
      <c r="T159">
        <v>1</v>
      </c>
      <c r="U159">
        <v>6</v>
      </c>
      <c r="V159">
        <v>323</v>
      </c>
      <c r="W159" t="s">
        <v>377</v>
      </c>
      <c r="X159">
        <v>0</v>
      </c>
      <c r="Y159">
        <v>1</v>
      </c>
      <c r="Z159">
        <v>9150</v>
      </c>
      <c r="AA159">
        <v>9150</v>
      </c>
      <c r="AB159">
        <v>9380</v>
      </c>
      <c r="AC159">
        <v>0</v>
      </c>
      <c r="AD159">
        <v>9280</v>
      </c>
      <c r="AE159">
        <v>9250</v>
      </c>
      <c r="AF159">
        <v>9220</v>
      </c>
      <c r="AG159">
        <v>9200</v>
      </c>
      <c r="AH159">
        <v>9170</v>
      </c>
      <c r="AI159">
        <v>3</v>
      </c>
      <c r="AJ159" t="s">
        <v>2095</v>
      </c>
      <c r="AK159">
        <v>0</v>
      </c>
      <c r="AL159" t="s">
        <v>383</v>
      </c>
      <c r="AM159" t="s">
        <v>43</v>
      </c>
      <c r="AO159">
        <v>0</v>
      </c>
    </row>
    <row r="160" spans="1:41">
      <c r="A160" s="1" t="str">
        <f t="shared" si="2"/>
        <v>山形朝日-2</v>
      </c>
      <c r="B160">
        <v>6</v>
      </c>
      <c r="C160">
        <v>323</v>
      </c>
      <c r="D160" t="s">
        <v>377</v>
      </c>
      <c r="E160">
        <v>0</v>
      </c>
      <c r="F160">
        <v>2</v>
      </c>
      <c r="G160">
        <v>1</v>
      </c>
      <c r="H160">
        <v>9505</v>
      </c>
      <c r="I160">
        <v>8485</v>
      </c>
      <c r="J160">
        <v>9505</v>
      </c>
      <c r="K160">
        <v>9953</v>
      </c>
      <c r="L160">
        <v>9448</v>
      </c>
      <c r="M160">
        <v>4062</v>
      </c>
      <c r="N160">
        <v>9448</v>
      </c>
      <c r="O160">
        <v>4062</v>
      </c>
      <c r="P160">
        <v>8485</v>
      </c>
      <c r="Q160">
        <v>5885</v>
      </c>
      <c r="R160">
        <v>8485</v>
      </c>
      <c r="S160">
        <v>5885</v>
      </c>
      <c r="T160">
        <v>2</v>
      </c>
      <c r="U160">
        <v>6</v>
      </c>
      <c r="V160">
        <v>323</v>
      </c>
      <c r="W160" t="s">
        <v>377</v>
      </c>
      <c r="X160">
        <v>0</v>
      </c>
      <c r="Y160">
        <v>1</v>
      </c>
      <c r="Z160">
        <v>7580</v>
      </c>
      <c r="AA160">
        <v>7580</v>
      </c>
      <c r="AB160">
        <v>7660</v>
      </c>
      <c r="AE160">
        <v>7620</v>
      </c>
      <c r="AG160">
        <v>0</v>
      </c>
      <c r="AH160">
        <v>0</v>
      </c>
      <c r="AI160">
        <v>7</v>
      </c>
      <c r="AJ160" t="s">
        <v>2208</v>
      </c>
      <c r="AK160">
        <v>0</v>
      </c>
      <c r="AL160" t="s">
        <v>384</v>
      </c>
      <c r="AM160" t="s">
        <v>43</v>
      </c>
      <c r="AO160">
        <v>0</v>
      </c>
    </row>
    <row r="161" spans="1:41">
      <c r="A161" s="1" t="str">
        <f t="shared" si="2"/>
        <v>山形朝日5-1</v>
      </c>
      <c r="B161">
        <v>6</v>
      </c>
      <c r="C161">
        <v>323</v>
      </c>
      <c r="D161" t="s">
        <v>377</v>
      </c>
      <c r="E161">
        <v>5</v>
      </c>
      <c r="F161">
        <v>1</v>
      </c>
      <c r="G161">
        <v>1</v>
      </c>
      <c r="H161">
        <v>9505</v>
      </c>
      <c r="I161">
        <v>8485</v>
      </c>
      <c r="J161">
        <v>9505</v>
      </c>
      <c r="K161">
        <v>9953</v>
      </c>
      <c r="L161">
        <v>9448</v>
      </c>
      <c r="M161">
        <v>4062</v>
      </c>
      <c r="N161">
        <v>9448</v>
      </c>
      <c r="O161">
        <v>4062</v>
      </c>
      <c r="P161">
        <v>8485</v>
      </c>
      <c r="Q161">
        <v>5885</v>
      </c>
      <c r="R161">
        <v>8485</v>
      </c>
      <c r="S161">
        <v>5885</v>
      </c>
      <c r="T161">
        <v>1</v>
      </c>
      <c r="U161">
        <v>6</v>
      </c>
      <c r="V161">
        <v>323</v>
      </c>
      <c r="W161" t="s">
        <v>377</v>
      </c>
      <c r="X161">
        <v>5</v>
      </c>
      <c r="Y161">
        <v>1</v>
      </c>
      <c r="Z161">
        <v>10400</v>
      </c>
      <c r="AA161">
        <v>10400</v>
      </c>
      <c r="AB161">
        <v>10700</v>
      </c>
      <c r="AC161">
        <v>0</v>
      </c>
      <c r="AD161">
        <v>10500</v>
      </c>
      <c r="AE161">
        <v>10500</v>
      </c>
      <c r="AF161">
        <v>10500</v>
      </c>
      <c r="AG161">
        <v>10500</v>
      </c>
      <c r="AH161">
        <v>10400</v>
      </c>
      <c r="AI161">
        <v>7</v>
      </c>
      <c r="AJ161" t="s">
        <v>2096</v>
      </c>
      <c r="AK161">
        <v>0</v>
      </c>
      <c r="AL161" t="s">
        <v>385</v>
      </c>
      <c r="AM161" t="s">
        <v>43</v>
      </c>
      <c r="AO161">
        <v>0</v>
      </c>
    </row>
    <row r="162" spans="1:41">
      <c r="A162" s="1" t="str">
        <f t="shared" si="2"/>
        <v>山形大江-1</v>
      </c>
      <c r="B162">
        <v>6</v>
      </c>
      <c r="C162">
        <v>324</v>
      </c>
      <c r="D162" t="s">
        <v>386</v>
      </c>
      <c r="E162">
        <v>0</v>
      </c>
      <c r="F162">
        <v>1</v>
      </c>
      <c r="G162">
        <v>1</v>
      </c>
      <c r="H162">
        <v>5885</v>
      </c>
      <c r="I162">
        <v>9953</v>
      </c>
      <c r="J162">
        <v>6933</v>
      </c>
      <c r="K162">
        <v>9448</v>
      </c>
      <c r="L162">
        <v>6933</v>
      </c>
      <c r="M162">
        <v>9505</v>
      </c>
      <c r="N162">
        <v>4061</v>
      </c>
      <c r="O162">
        <v>9505</v>
      </c>
      <c r="P162">
        <v>4061</v>
      </c>
      <c r="Q162">
        <v>7557</v>
      </c>
      <c r="R162">
        <v>4779</v>
      </c>
      <c r="S162">
        <v>7557</v>
      </c>
      <c r="T162">
        <v>1</v>
      </c>
      <c r="U162">
        <v>6</v>
      </c>
      <c r="V162">
        <v>324</v>
      </c>
      <c r="W162" t="s">
        <v>386</v>
      </c>
      <c r="X162">
        <v>0</v>
      </c>
      <c r="Y162">
        <v>1</v>
      </c>
      <c r="Z162">
        <v>13400</v>
      </c>
      <c r="AA162">
        <v>13400</v>
      </c>
      <c r="AB162">
        <v>13600</v>
      </c>
      <c r="AC162">
        <v>0</v>
      </c>
      <c r="AD162">
        <v>13500</v>
      </c>
      <c r="AE162">
        <v>13500</v>
      </c>
      <c r="AF162">
        <v>13500</v>
      </c>
      <c r="AG162">
        <v>13500</v>
      </c>
      <c r="AH162">
        <v>13400</v>
      </c>
      <c r="AI162">
        <v>1</v>
      </c>
      <c r="AJ162" t="s">
        <v>2097</v>
      </c>
      <c r="AK162">
        <v>0</v>
      </c>
      <c r="AL162" t="s">
        <v>387</v>
      </c>
      <c r="AM162" t="s">
        <v>78</v>
      </c>
      <c r="AO162">
        <v>0</v>
      </c>
    </row>
    <row r="163" spans="1:41">
      <c r="A163" s="1" t="str">
        <f t="shared" si="2"/>
        <v>山形大江-2</v>
      </c>
      <c r="B163">
        <v>6</v>
      </c>
      <c r="C163">
        <v>324</v>
      </c>
      <c r="D163" t="s">
        <v>386</v>
      </c>
      <c r="E163">
        <v>0</v>
      </c>
      <c r="F163">
        <v>2</v>
      </c>
      <c r="G163">
        <v>1</v>
      </c>
      <c r="H163">
        <v>5885</v>
      </c>
      <c r="I163">
        <v>9953</v>
      </c>
      <c r="J163">
        <v>6933</v>
      </c>
      <c r="K163">
        <v>9448</v>
      </c>
      <c r="L163">
        <v>6933</v>
      </c>
      <c r="M163">
        <v>9505</v>
      </c>
      <c r="N163">
        <v>4061</v>
      </c>
      <c r="O163">
        <v>9505</v>
      </c>
      <c r="P163">
        <v>4061</v>
      </c>
      <c r="Q163">
        <v>7557</v>
      </c>
      <c r="R163">
        <v>4779</v>
      </c>
      <c r="S163">
        <v>7557</v>
      </c>
      <c r="T163">
        <v>2</v>
      </c>
      <c r="U163">
        <v>6</v>
      </c>
      <c r="V163">
        <v>324</v>
      </c>
      <c r="W163" t="s">
        <v>386</v>
      </c>
      <c r="X163">
        <v>0</v>
      </c>
      <c r="Y163">
        <v>1</v>
      </c>
      <c r="Z163">
        <v>10500</v>
      </c>
      <c r="AA163">
        <v>10500</v>
      </c>
      <c r="AB163">
        <v>10700</v>
      </c>
      <c r="AE163">
        <v>10600</v>
      </c>
      <c r="AG163">
        <v>0</v>
      </c>
      <c r="AH163">
        <v>0</v>
      </c>
      <c r="AI163">
        <v>1</v>
      </c>
      <c r="AJ163" t="s">
        <v>2209</v>
      </c>
      <c r="AK163">
        <v>0</v>
      </c>
      <c r="AL163" t="s">
        <v>388</v>
      </c>
      <c r="AM163" t="s">
        <v>78</v>
      </c>
      <c r="AO163">
        <v>0</v>
      </c>
    </row>
    <row r="164" spans="1:41">
      <c r="A164" s="1" t="str">
        <f t="shared" si="2"/>
        <v>山形大江5-1</v>
      </c>
      <c r="B164">
        <v>6</v>
      </c>
      <c r="C164">
        <v>324</v>
      </c>
      <c r="D164" t="s">
        <v>386</v>
      </c>
      <c r="E164">
        <v>5</v>
      </c>
      <c r="F164">
        <v>1</v>
      </c>
      <c r="G164">
        <v>1</v>
      </c>
      <c r="H164">
        <v>5885</v>
      </c>
      <c r="I164">
        <v>9953</v>
      </c>
      <c r="J164">
        <v>6933</v>
      </c>
      <c r="K164">
        <v>9448</v>
      </c>
      <c r="L164">
        <v>6933</v>
      </c>
      <c r="M164">
        <v>9505</v>
      </c>
      <c r="N164">
        <v>4061</v>
      </c>
      <c r="O164">
        <v>9505</v>
      </c>
      <c r="P164">
        <v>4061</v>
      </c>
      <c r="Q164">
        <v>7557</v>
      </c>
      <c r="R164">
        <v>4779</v>
      </c>
      <c r="S164">
        <v>7557</v>
      </c>
      <c r="T164">
        <v>2</v>
      </c>
      <c r="U164">
        <v>6</v>
      </c>
      <c r="V164">
        <v>323</v>
      </c>
      <c r="W164" t="s">
        <v>377</v>
      </c>
      <c r="X164">
        <v>5</v>
      </c>
      <c r="Y164">
        <v>1</v>
      </c>
      <c r="Z164">
        <v>18400</v>
      </c>
      <c r="AA164">
        <v>18400</v>
      </c>
      <c r="AB164">
        <v>18900</v>
      </c>
      <c r="AE164">
        <v>18600</v>
      </c>
      <c r="AG164">
        <v>0</v>
      </c>
      <c r="AH164">
        <v>0</v>
      </c>
      <c r="AI164">
        <v>5</v>
      </c>
      <c r="AJ164" t="s">
        <v>2210</v>
      </c>
      <c r="AK164">
        <v>0</v>
      </c>
      <c r="AL164" t="s">
        <v>389</v>
      </c>
      <c r="AM164" t="s">
        <v>78</v>
      </c>
      <c r="AO164">
        <v>0</v>
      </c>
    </row>
    <row r="165" spans="1:41">
      <c r="A165" s="1" t="str">
        <f t="shared" si="2"/>
        <v>大石田-1</v>
      </c>
      <c r="B165">
        <v>6</v>
      </c>
      <c r="C165">
        <v>341</v>
      </c>
      <c r="D165" t="s">
        <v>390</v>
      </c>
      <c r="E165">
        <v>0</v>
      </c>
      <c r="F165">
        <v>1</v>
      </c>
      <c r="G165">
        <v>1</v>
      </c>
      <c r="H165">
        <v>8485</v>
      </c>
      <c r="I165">
        <v>9448</v>
      </c>
      <c r="J165">
        <v>8485</v>
      </c>
      <c r="K165">
        <v>9448</v>
      </c>
      <c r="L165">
        <v>9421</v>
      </c>
      <c r="M165">
        <v>5885</v>
      </c>
      <c r="N165">
        <v>9421</v>
      </c>
      <c r="O165">
        <v>6705</v>
      </c>
      <c r="P165">
        <v>6705</v>
      </c>
      <c r="Q165">
        <v>7936</v>
      </c>
      <c r="R165">
        <v>6705</v>
      </c>
      <c r="S165">
        <v>9505</v>
      </c>
      <c r="T165">
        <v>1</v>
      </c>
      <c r="U165">
        <v>6</v>
      </c>
      <c r="V165">
        <v>341</v>
      </c>
      <c r="W165" t="s">
        <v>390</v>
      </c>
      <c r="X165">
        <v>0</v>
      </c>
      <c r="Y165">
        <v>1</v>
      </c>
      <c r="Z165">
        <v>11000</v>
      </c>
      <c r="AA165">
        <v>11000</v>
      </c>
      <c r="AB165">
        <v>11200</v>
      </c>
      <c r="AC165">
        <v>0</v>
      </c>
      <c r="AD165">
        <v>11100</v>
      </c>
      <c r="AE165">
        <v>11100</v>
      </c>
      <c r="AF165">
        <v>11100</v>
      </c>
      <c r="AG165">
        <v>11100</v>
      </c>
      <c r="AH165">
        <v>11000</v>
      </c>
      <c r="AI165">
        <v>1</v>
      </c>
      <c r="AJ165" t="s">
        <v>2098</v>
      </c>
      <c r="AK165">
        <v>0</v>
      </c>
      <c r="AL165" t="s">
        <v>391</v>
      </c>
      <c r="AM165" t="s">
        <v>105</v>
      </c>
      <c r="AO165">
        <v>0</v>
      </c>
    </row>
    <row r="166" spans="1:41">
      <c r="A166" s="1" t="str">
        <f t="shared" si="2"/>
        <v>大石田-2</v>
      </c>
      <c r="B166">
        <v>6</v>
      </c>
      <c r="C166">
        <v>341</v>
      </c>
      <c r="D166" t="s">
        <v>390</v>
      </c>
      <c r="E166">
        <v>0</v>
      </c>
      <c r="F166">
        <v>2</v>
      </c>
      <c r="G166">
        <v>1</v>
      </c>
      <c r="H166">
        <v>8485</v>
      </c>
      <c r="I166">
        <v>9448</v>
      </c>
      <c r="J166">
        <v>8485</v>
      </c>
      <c r="K166">
        <v>9448</v>
      </c>
      <c r="L166">
        <v>9421</v>
      </c>
      <c r="M166">
        <v>5885</v>
      </c>
      <c r="N166">
        <v>9421</v>
      </c>
      <c r="O166">
        <v>6705</v>
      </c>
      <c r="P166">
        <v>6705</v>
      </c>
      <c r="Q166">
        <v>7936</v>
      </c>
      <c r="R166">
        <v>6705</v>
      </c>
      <c r="S166">
        <v>9505</v>
      </c>
      <c r="T166">
        <v>2</v>
      </c>
      <c r="U166">
        <v>6</v>
      </c>
      <c r="V166">
        <v>341</v>
      </c>
      <c r="W166" t="s">
        <v>390</v>
      </c>
      <c r="X166">
        <v>0</v>
      </c>
      <c r="Y166">
        <v>1</v>
      </c>
      <c r="Z166">
        <v>11100</v>
      </c>
      <c r="AA166">
        <v>11100</v>
      </c>
      <c r="AB166">
        <v>11300</v>
      </c>
      <c r="AE166">
        <v>11200</v>
      </c>
      <c r="AG166">
        <v>0</v>
      </c>
      <c r="AH166">
        <v>0</v>
      </c>
      <c r="AI166">
        <v>5</v>
      </c>
      <c r="AJ166" t="s">
        <v>2098</v>
      </c>
      <c r="AK166">
        <v>0</v>
      </c>
      <c r="AL166" t="s">
        <v>392</v>
      </c>
      <c r="AM166" t="s">
        <v>105</v>
      </c>
      <c r="AO166">
        <v>0</v>
      </c>
    </row>
    <row r="167" spans="1:41">
      <c r="A167" s="1" t="str">
        <f t="shared" si="2"/>
        <v>大石田5-1</v>
      </c>
      <c r="B167">
        <v>6</v>
      </c>
      <c r="C167">
        <v>341</v>
      </c>
      <c r="D167" t="s">
        <v>390</v>
      </c>
      <c r="E167">
        <v>5</v>
      </c>
      <c r="F167">
        <v>1</v>
      </c>
      <c r="G167">
        <v>1</v>
      </c>
      <c r="H167">
        <v>8485</v>
      </c>
      <c r="I167">
        <v>9448</v>
      </c>
      <c r="J167">
        <v>8485</v>
      </c>
      <c r="K167">
        <v>9448</v>
      </c>
      <c r="L167">
        <v>9421</v>
      </c>
      <c r="M167">
        <v>5885</v>
      </c>
      <c r="N167">
        <v>9421</v>
      </c>
      <c r="O167">
        <v>6705</v>
      </c>
      <c r="P167">
        <v>6705</v>
      </c>
      <c r="Q167">
        <v>7936</v>
      </c>
      <c r="R167">
        <v>6705</v>
      </c>
      <c r="S167">
        <v>9505</v>
      </c>
      <c r="T167">
        <v>2</v>
      </c>
      <c r="U167">
        <v>6</v>
      </c>
      <c r="V167">
        <v>208</v>
      </c>
      <c r="W167" t="s">
        <v>341</v>
      </c>
      <c r="X167">
        <v>5</v>
      </c>
      <c r="Y167">
        <v>1</v>
      </c>
      <c r="Z167">
        <v>14500</v>
      </c>
      <c r="AA167">
        <v>14500</v>
      </c>
      <c r="AB167">
        <v>14700</v>
      </c>
      <c r="AE167">
        <v>14600</v>
      </c>
      <c r="AG167">
        <v>0</v>
      </c>
      <c r="AH167">
        <v>0</v>
      </c>
      <c r="AI167">
        <v>5</v>
      </c>
      <c r="AJ167" t="s">
        <v>2211</v>
      </c>
      <c r="AK167">
        <v>0</v>
      </c>
      <c r="AL167" t="s">
        <v>393</v>
      </c>
      <c r="AM167" t="s">
        <v>105</v>
      </c>
      <c r="AO167">
        <v>0</v>
      </c>
    </row>
    <row r="168" spans="1:41">
      <c r="A168" s="1" t="str">
        <f t="shared" si="2"/>
        <v>金山-1</v>
      </c>
      <c r="B168">
        <v>6</v>
      </c>
      <c r="C168">
        <v>361</v>
      </c>
      <c r="D168" t="s">
        <v>394</v>
      </c>
      <c r="E168">
        <v>0</v>
      </c>
      <c r="F168">
        <v>1</v>
      </c>
      <c r="G168">
        <v>1</v>
      </c>
      <c r="H168">
        <v>9448</v>
      </c>
      <c r="I168">
        <v>9421</v>
      </c>
      <c r="J168">
        <v>9448</v>
      </c>
      <c r="K168">
        <v>9421</v>
      </c>
      <c r="L168">
        <v>9953</v>
      </c>
      <c r="M168">
        <v>8485</v>
      </c>
      <c r="N168">
        <v>7557</v>
      </c>
      <c r="O168">
        <v>8485</v>
      </c>
      <c r="P168">
        <v>7557</v>
      </c>
      <c r="Q168">
        <v>8485</v>
      </c>
      <c r="R168">
        <v>7557</v>
      </c>
      <c r="S168">
        <v>4061</v>
      </c>
      <c r="T168">
        <v>1</v>
      </c>
      <c r="U168">
        <v>6</v>
      </c>
      <c r="V168">
        <v>361</v>
      </c>
      <c r="W168" t="s">
        <v>394</v>
      </c>
      <c r="X168">
        <v>0</v>
      </c>
      <c r="Y168">
        <v>1</v>
      </c>
      <c r="Z168">
        <v>5350</v>
      </c>
      <c r="AA168">
        <v>5350</v>
      </c>
      <c r="AB168">
        <v>5440</v>
      </c>
      <c r="AC168">
        <v>0</v>
      </c>
      <c r="AD168">
        <v>5400</v>
      </c>
      <c r="AE168">
        <v>5390</v>
      </c>
      <c r="AF168">
        <v>5380</v>
      </c>
      <c r="AG168">
        <v>5370</v>
      </c>
      <c r="AH168">
        <v>5360</v>
      </c>
      <c r="AI168">
        <v>5</v>
      </c>
      <c r="AJ168" t="s">
        <v>2099</v>
      </c>
      <c r="AK168">
        <v>0</v>
      </c>
      <c r="AL168" t="s">
        <v>395</v>
      </c>
      <c r="AM168" t="s">
        <v>67</v>
      </c>
      <c r="AO168">
        <v>0</v>
      </c>
    </row>
    <row r="169" spans="1:41">
      <c r="A169" s="1" t="str">
        <f t="shared" si="2"/>
        <v>金山-2</v>
      </c>
      <c r="B169">
        <v>6</v>
      </c>
      <c r="C169">
        <v>361</v>
      </c>
      <c r="D169" t="s">
        <v>394</v>
      </c>
      <c r="E169">
        <v>0</v>
      </c>
      <c r="F169">
        <v>2</v>
      </c>
      <c r="G169">
        <v>1</v>
      </c>
      <c r="H169">
        <v>9448</v>
      </c>
      <c r="I169">
        <v>9421</v>
      </c>
      <c r="J169">
        <v>9448</v>
      </c>
      <c r="K169">
        <v>9421</v>
      </c>
      <c r="L169">
        <v>9953</v>
      </c>
      <c r="M169">
        <v>8485</v>
      </c>
      <c r="N169">
        <v>7557</v>
      </c>
      <c r="O169">
        <v>8485</v>
      </c>
      <c r="P169">
        <v>7557</v>
      </c>
      <c r="Q169">
        <v>8485</v>
      </c>
      <c r="R169">
        <v>7557</v>
      </c>
      <c r="S169">
        <v>4061</v>
      </c>
      <c r="T169">
        <v>2</v>
      </c>
      <c r="U169">
        <v>6</v>
      </c>
      <c r="V169">
        <v>361</v>
      </c>
      <c r="W169" t="s">
        <v>394</v>
      </c>
      <c r="X169">
        <v>0</v>
      </c>
      <c r="Y169">
        <v>1</v>
      </c>
      <c r="Z169">
        <v>5890</v>
      </c>
      <c r="AA169">
        <v>5890</v>
      </c>
      <c r="AB169">
        <v>6000</v>
      </c>
      <c r="AE169">
        <v>5940</v>
      </c>
      <c r="AG169">
        <v>0</v>
      </c>
      <c r="AH169">
        <v>0</v>
      </c>
      <c r="AI169">
        <v>5</v>
      </c>
      <c r="AJ169" t="s">
        <v>2212</v>
      </c>
      <c r="AK169">
        <v>0</v>
      </c>
      <c r="AL169" t="s">
        <v>395</v>
      </c>
      <c r="AM169" t="s">
        <v>67</v>
      </c>
      <c r="AO169">
        <v>0</v>
      </c>
    </row>
    <row r="170" spans="1:41">
      <c r="A170" s="1" t="str">
        <f t="shared" si="2"/>
        <v>金山5-1</v>
      </c>
      <c r="B170">
        <v>6</v>
      </c>
      <c r="C170">
        <v>361</v>
      </c>
      <c r="D170" t="s">
        <v>394</v>
      </c>
      <c r="E170">
        <v>5</v>
      </c>
      <c r="F170">
        <v>1</v>
      </c>
      <c r="G170">
        <v>1</v>
      </c>
      <c r="H170">
        <v>9448</v>
      </c>
      <c r="I170">
        <v>9421</v>
      </c>
      <c r="J170">
        <v>9448</v>
      </c>
      <c r="K170">
        <v>9421</v>
      </c>
      <c r="L170">
        <v>9953</v>
      </c>
      <c r="M170">
        <v>8485</v>
      </c>
      <c r="N170">
        <v>7557</v>
      </c>
      <c r="O170">
        <v>8485</v>
      </c>
      <c r="P170">
        <v>7557</v>
      </c>
      <c r="Q170">
        <v>8485</v>
      </c>
      <c r="R170">
        <v>7557</v>
      </c>
      <c r="S170">
        <v>4061</v>
      </c>
      <c r="T170">
        <v>1</v>
      </c>
      <c r="U170">
        <v>6</v>
      </c>
      <c r="V170">
        <v>361</v>
      </c>
      <c r="W170" t="s">
        <v>394</v>
      </c>
      <c r="X170">
        <v>5</v>
      </c>
      <c r="Y170">
        <v>1</v>
      </c>
      <c r="Z170">
        <v>13000</v>
      </c>
      <c r="AA170">
        <v>13000</v>
      </c>
      <c r="AB170">
        <v>13400</v>
      </c>
      <c r="AC170">
        <v>0</v>
      </c>
      <c r="AD170">
        <v>13200</v>
      </c>
      <c r="AE170">
        <v>13200</v>
      </c>
      <c r="AF170">
        <v>13100</v>
      </c>
      <c r="AG170">
        <v>13100</v>
      </c>
      <c r="AH170">
        <v>13000</v>
      </c>
      <c r="AI170">
        <v>1</v>
      </c>
      <c r="AJ170" t="s">
        <v>2100</v>
      </c>
      <c r="AK170">
        <v>0</v>
      </c>
      <c r="AL170" t="s">
        <v>396</v>
      </c>
      <c r="AM170" t="s">
        <v>67</v>
      </c>
      <c r="AO170">
        <v>0</v>
      </c>
    </row>
    <row r="171" spans="1:41">
      <c r="A171" s="1" t="str">
        <f t="shared" si="2"/>
        <v>最上-1</v>
      </c>
      <c r="B171">
        <v>6</v>
      </c>
      <c r="C171">
        <v>362</v>
      </c>
      <c r="D171" t="s">
        <v>397</v>
      </c>
      <c r="E171">
        <v>0</v>
      </c>
      <c r="F171">
        <v>1</v>
      </c>
      <c r="G171">
        <v>1</v>
      </c>
      <c r="H171">
        <v>7936</v>
      </c>
      <c r="I171">
        <v>6933</v>
      </c>
      <c r="J171">
        <v>7936</v>
      </c>
      <c r="K171">
        <v>8982</v>
      </c>
      <c r="L171">
        <v>7936</v>
      </c>
      <c r="M171">
        <v>7557</v>
      </c>
      <c r="N171">
        <v>7936</v>
      </c>
      <c r="O171">
        <v>7557</v>
      </c>
      <c r="P171">
        <v>8982</v>
      </c>
      <c r="Q171">
        <v>9421</v>
      </c>
      <c r="R171">
        <v>4061</v>
      </c>
      <c r="S171">
        <v>9421</v>
      </c>
      <c r="T171">
        <v>1</v>
      </c>
      <c r="U171">
        <v>6</v>
      </c>
      <c r="V171">
        <v>362</v>
      </c>
      <c r="W171" t="s">
        <v>397</v>
      </c>
      <c r="X171">
        <v>0</v>
      </c>
      <c r="Y171">
        <v>1</v>
      </c>
      <c r="Z171">
        <v>8490</v>
      </c>
      <c r="AA171">
        <v>8490</v>
      </c>
      <c r="AB171">
        <v>8600</v>
      </c>
      <c r="AC171">
        <v>0</v>
      </c>
      <c r="AD171">
        <v>8550</v>
      </c>
      <c r="AE171">
        <v>8540</v>
      </c>
      <c r="AF171">
        <v>8530</v>
      </c>
      <c r="AG171">
        <v>8520</v>
      </c>
      <c r="AH171">
        <v>8500</v>
      </c>
      <c r="AI171">
        <v>2</v>
      </c>
      <c r="AJ171" t="s">
        <v>2068</v>
      </c>
      <c r="AK171">
        <v>0</v>
      </c>
      <c r="AL171" t="s">
        <v>398</v>
      </c>
      <c r="AM171" t="s">
        <v>55</v>
      </c>
      <c r="AO171">
        <v>0</v>
      </c>
    </row>
    <row r="172" spans="1:41">
      <c r="A172" s="1" t="str">
        <f t="shared" si="2"/>
        <v>最上-2</v>
      </c>
      <c r="B172">
        <v>6</v>
      </c>
      <c r="C172">
        <v>362</v>
      </c>
      <c r="D172" t="s">
        <v>397</v>
      </c>
      <c r="E172">
        <v>0</v>
      </c>
      <c r="F172">
        <v>2</v>
      </c>
      <c r="G172">
        <v>1</v>
      </c>
      <c r="H172">
        <v>7936</v>
      </c>
      <c r="I172">
        <v>6933</v>
      </c>
      <c r="J172">
        <v>7936</v>
      </c>
      <c r="K172">
        <v>8982</v>
      </c>
      <c r="L172">
        <v>7936</v>
      </c>
      <c r="M172">
        <v>7557</v>
      </c>
      <c r="N172">
        <v>7936</v>
      </c>
      <c r="O172">
        <v>7557</v>
      </c>
      <c r="P172">
        <v>8982</v>
      </c>
      <c r="Q172">
        <v>9421</v>
      </c>
      <c r="R172">
        <v>4061</v>
      </c>
      <c r="S172">
        <v>9421</v>
      </c>
      <c r="T172">
        <v>2</v>
      </c>
      <c r="U172">
        <v>6</v>
      </c>
      <c r="V172">
        <v>362</v>
      </c>
      <c r="W172" t="s">
        <v>397</v>
      </c>
      <c r="X172">
        <v>0</v>
      </c>
      <c r="Y172">
        <v>1</v>
      </c>
      <c r="Z172">
        <v>7240</v>
      </c>
      <c r="AA172">
        <v>7240</v>
      </c>
      <c r="AB172">
        <v>7360</v>
      </c>
      <c r="AE172">
        <v>7300</v>
      </c>
      <c r="AG172">
        <v>0</v>
      </c>
      <c r="AH172">
        <v>0</v>
      </c>
      <c r="AI172">
        <v>1</v>
      </c>
      <c r="AJ172" t="s">
        <v>2213</v>
      </c>
      <c r="AK172">
        <v>0</v>
      </c>
      <c r="AL172" t="s">
        <v>398</v>
      </c>
      <c r="AM172" t="s">
        <v>55</v>
      </c>
      <c r="AO172">
        <v>0</v>
      </c>
    </row>
    <row r="173" spans="1:41">
      <c r="A173" s="1" t="str">
        <f t="shared" si="2"/>
        <v>最上5-1</v>
      </c>
      <c r="B173">
        <v>6</v>
      </c>
      <c r="C173">
        <v>362</v>
      </c>
      <c r="D173" t="s">
        <v>397</v>
      </c>
      <c r="E173">
        <v>5</v>
      </c>
      <c r="F173">
        <v>1</v>
      </c>
      <c r="G173">
        <v>1</v>
      </c>
      <c r="H173">
        <v>7936</v>
      </c>
      <c r="I173">
        <v>6933</v>
      </c>
      <c r="J173">
        <v>7936</v>
      </c>
      <c r="K173">
        <v>8982</v>
      </c>
      <c r="L173">
        <v>7936</v>
      </c>
      <c r="M173">
        <v>7557</v>
      </c>
      <c r="N173">
        <v>7936</v>
      </c>
      <c r="O173">
        <v>7557</v>
      </c>
      <c r="P173">
        <v>8982</v>
      </c>
      <c r="Q173">
        <v>9421</v>
      </c>
      <c r="R173">
        <v>4061</v>
      </c>
      <c r="S173">
        <v>9421</v>
      </c>
      <c r="T173">
        <v>2</v>
      </c>
      <c r="U173">
        <v>6</v>
      </c>
      <c r="V173">
        <v>361</v>
      </c>
      <c r="W173" t="s">
        <v>394</v>
      </c>
      <c r="X173">
        <v>5</v>
      </c>
      <c r="Y173">
        <v>1</v>
      </c>
      <c r="Z173">
        <v>14900</v>
      </c>
      <c r="AA173">
        <v>14900</v>
      </c>
      <c r="AB173">
        <v>15200</v>
      </c>
      <c r="AE173">
        <v>15000</v>
      </c>
      <c r="AG173">
        <v>0</v>
      </c>
      <c r="AH173">
        <v>0</v>
      </c>
      <c r="AI173">
        <v>5</v>
      </c>
      <c r="AJ173" t="s">
        <v>2214</v>
      </c>
      <c r="AK173">
        <v>0</v>
      </c>
      <c r="AL173" t="s">
        <v>399</v>
      </c>
      <c r="AM173" t="s">
        <v>55</v>
      </c>
      <c r="AO173">
        <v>0</v>
      </c>
    </row>
    <row r="174" spans="1:41">
      <c r="A174" s="1" t="str">
        <f t="shared" si="2"/>
        <v>真室川-1</v>
      </c>
      <c r="B174">
        <v>6</v>
      </c>
      <c r="C174">
        <v>364</v>
      </c>
      <c r="D174" t="s">
        <v>400</v>
      </c>
      <c r="E174">
        <v>0</v>
      </c>
      <c r="F174">
        <v>1</v>
      </c>
      <c r="G174">
        <v>1</v>
      </c>
      <c r="H174">
        <v>6933</v>
      </c>
      <c r="I174">
        <v>5885</v>
      </c>
      <c r="J174">
        <v>5885</v>
      </c>
      <c r="K174">
        <v>7936</v>
      </c>
      <c r="L174">
        <v>4062</v>
      </c>
      <c r="M174">
        <v>5885</v>
      </c>
      <c r="N174">
        <v>4062</v>
      </c>
      <c r="O174">
        <v>5885</v>
      </c>
      <c r="P174">
        <v>9421</v>
      </c>
      <c r="Q174">
        <v>9953</v>
      </c>
      <c r="R174">
        <v>9421</v>
      </c>
      <c r="S174">
        <v>9953</v>
      </c>
      <c r="T174">
        <v>1</v>
      </c>
      <c r="U174">
        <v>6</v>
      </c>
      <c r="V174">
        <v>364</v>
      </c>
      <c r="W174" t="s">
        <v>400</v>
      </c>
      <c r="X174">
        <v>0</v>
      </c>
      <c r="Y174">
        <v>1</v>
      </c>
      <c r="Z174">
        <v>6990</v>
      </c>
      <c r="AA174">
        <v>6990</v>
      </c>
      <c r="AB174">
        <v>7130</v>
      </c>
      <c r="AC174">
        <v>0</v>
      </c>
      <c r="AD174">
        <v>7070</v>
      </c>
      <c r="AE174">
        <v>7050</v>
      </c>
      <c r="AF174">
        <v>7030</v>
      </c>
      <c r="AG174">
        <v>7020</v>
      </c>
      <c r="AH174">
        <v>7000</v>
      </c>
      <c r="AI174">
        <v>3</v>
      </c>
      <c r="AJ174" t="s">
        <v>412</v>
      </c>
      <c r="AK174">
        <v>0</v>
      </c>
      <c r="AL174" t="s">
        <v>2215</v>
      </c>
      <c r="AM174" t="s">
        <v>99</v>
      </c>
      <c r="AO174">
        <v>0</v>
      </c>
    </row>
    <row r="175" spans="1:41">
      <c r="A175" s="1" t="str">
        <f t="shared" si="2"/>
        <v>真室川-2</v>
      </c>
      <c r="B175">
        <v>6</v>
      </c>
      <c r="C175">
        <v>364</v>
      </c>
      <c r="D175" t="s">
        <v>400</v>
      </c>
      <c r="E175">
        <v>0</v>
      </c>
      <c r="F175">
        <v>2</v>
      </c>
      <c r="G175">
        <v>1</v>
      </c>
      <c r="H175">
        <v>6933</v>
      </c>
      <c r="I175">
        <v>5885</v>
      </c>
      <c r="J175">
        <v>5885</v>
      </c>
      <c r="K175">
        <v>7936</v>
      </c>
      <c r="L175">
        <v>4062</v>
      </c>
      <c r="M175">
        <v>5885</v>
      </c>
      <c r="N175">
        <v>4062</v>
      </c>
      <c r="O175">
        <v>5885</v>
      </c>
      <c r="P175">
        <v>9421</v>
      </c>
      <c r="Q175">
        <v>9953</v>
      </c>
      <c r="R175">
        <v>9421</v>
      </c>
      <c r="S175">
        <v>9953</v>
      </c>
      <c r="T175">
        <v>2</v>
      </c>
      <c r="U175">
        <v>6</v>
      </c>
      <c r="V175">
        <v>364</v>
      </c>
      <c r="W175" t="s">
        <v>400</v>
      </c>
      <c r="X175">
        <v>0</v>
      </c>
      <c r="Y175">
        <v>1</v>
      </c>
      <c r="Z175">
        <v>5970</v>
      </c>
      <c r="AA175">
        <v>5970</v>
      </c>
      <c r="AB175">
        <v>6100</v>
      </c>
      <c r="AE175">
        <v>6030</v>
      </c>
      <c r="AG175">
        <v>0</v>
      </c>
      <c r="AH175">
        <v>0</v>
      </c>
      <c r="AI175">
        <v>5</v>
      </c>
      <c r="AJ175" t="s">
        <v>2126</v>
      </c>
      <c r="AK175">
        <v>0</v>
      </c>
      <c r="AL175" t="s">
        <v>2215</v>
      </c>
      <c r="AM175" t="s">
        <v>99</v>
      </c>
      <c r="AO175">
        <v>0</v>
      </c>
    </row>
    <row r="176" spans="1:41">
      <c r="A176" s="1" t="str">
        <f t="shared" si="2"/>
        <v>真室川5-1</v>
      </c>
      <c r="B176">
        <v>6</v>
      </c>
      <c r="C176">
        <v>364</v>
      </c>
      <c r="D176" t="s">
        <v>400</v>
      </c>
      <c r="E176">
        <v>5</v>
      </c>
      <c r="F176">
        <v>1</v>
      </c>
      <c r="G176">
        <v>1</v>
      </c>
      <c r="H176">
        <v>6933</v>
      </c>
      <c r="I176">
        <v>5885</v>
      </c>
      <c r="J176">
        <v>5885</v>
      </c>
      <c r="K176">
        <v>7936</v>
      </c>
      <c r="L176">
        <v>4062</v>
      </c>
      <c r="M176">
        <v>5885</v>
      </c>
      <c r="N176">
        <v>4062</v>
      </c>
      <c r="O176">
        <v>5885</v>
      </c>
      <c r="P176">
        <v>9421</v>
      </c>
      <c r="Q176">
        <v>9953</v>
      </c>
      <c r="R176">
        <v>9421</v>
      </c>
      <c r="S176">
        <v>9953</v>
      </c>
      <c r="T176">
        <v>2</v>
      </c>
      <c r="U176">
        <v>6</v>
      </c>
      <c r="V176">
        <v>361</v>
      </c>
      <c r="W176" t="s">
        <v>394</v>
      </c>
      <c r="X176">
        <v>5</v>
      </c>
      <c r="Y176">
        <v>1</v>
      </c>
      <c r="Z176">
        <v>12400</v>
      </c>
      <c r="AA176">
        <v>12400</v>
      </c>
      <c r="AB176">
        <v>12600</v>
      </c>
      <c r="AE176">
        <v>12500</v>
      </c>
      <c r="AG176">
        <v>0</v>
      </c>
      <c r="AH176">
        <v>0</v>
      </c>
      <c r="AI176">
        <v>1</v>
      </c>
      <c r="AJ176" t="s">
        <v>2216</v>
      </c>
      <c r="AK176">
        <v>0</v>
      </c>
      <c r="AL176" t="s">
        <v>2217</v>
      </c>
      <c r="AM176" t="s">
        <v>99</v>
      </c>
      <c r="AO176">
        <v>0</v>
      </c>
    </row>
    <row r="177" spans="1:41">
      <c r="A177" s="1" t="str">
        <f t="shared" si="2"/>
        <v>高畠-1</v>
      </c>
      <c r="B177">
        <v>6</v>
      </c>
      <c r="C177">
        <v>381</v>
      </c>
      <c r="D177" t="s">
        <v>401</v>
      </c>
      <c r="E177">
        <v>0</v>
      </c>
      <c r="F177">
        <v>1</v>
      </c>
      <c r="G177">
        <v>1</v>
      </c>
      <c r="H177">
        <v>6705</v>
      </c>
      <c r="I177">
        <v>10357</v>
      </c>
      <c r="J177">
        <v>6705</v>
      </c>
      <c r="K177">
        <v>2899</v>
      </c>
      <c r="L177">
        <v>3914</v>
      </c>
      <c r="M177">
        <v>9953</v>
      </c>
      <c r="N177">
        <v>3914</v>
      </c>
      <c r="O177">
        <v>9953</v>
      </c>
      <c r="P177">
        <v>5885</v>
      </c>
      <c r="Q177">
        <v>9448</v>
      </c>
      <c r="R177">
        <v>5885</v>
      </c>
      <c r="S177">
        <v>3130</v>
      </c>
      <c r="T177">
        <v>2</v>
      </c>
      <c r="U177">
        <v>6</v>
      </c>
      <c r="V177">
        <v>382</v>
      </c>
      <c r="W177" t="s">
        <v>345</v>
      </c>
      <c r="X177">
        <v>0</v>
      </c>
      <c r="Y177">
        <v>1</v>
      </c>
      <c r="Z177">
        <v>9400</v>
      </c>
      <c r="AA177">
        <v>9400</v>
      </c>
      <c r="AB177">
        <v>9500</v>
      </c>
      <c r="AE177">
        <v>9450</v>
      </c>
      <c r="AG177">
        <v>0</v>
      </c>
      <c r="AH177">
        <v>0</v>
      </c>
      <c r="AI177">
        <v>1</v>
      </c>
      <c r="AJ177" t="s">
        <v>2218</v>
      </c>
      <c r="AK177">
        <v>0</v>
      </c>
      <c r="AL177" t="s">
        <v>402</v>
      </c>
      <c r="AM177" t="s">
        <v>95</v>
      </c>
      <c r="AO177">
        <v>0</v>
      </c>
    </row>
    <row r="178" spans="1:41">
      <c r="A178" s="1" t="str">
        <f t="shared" si="2"/>
        <v>高畠-2</v>
      </c>
      <c r="B178">
        <v>6</v>
      </c>
      <c r="C178">
        <v>381</v>
      </c>
      <c r="D178" t="s">
        <v>401</v>
      </c>
      <c r="E178">
        <v>0</v>
      </c>
      <c r="F178">
        <v>2</v>
      </c>
      <c r="G178">
        <v>1</v>
      </c>
      <c r="H178">
        <v>6705</v>
      </c>
      <c r="I178">
        <v>10357</v>
      </c>
      <c r="J178">
        <v>6705</v>
      </c>
      <c r="K178">
        <v>2899</v>
      </c>
      <c r="L178">
        <v>3914</v>
      </c>
      <c r="M178">
        <v>9953</v>
      </c>
      <c r="N178">
        <v>3914</v>
      </c>
      <c r="O178">
        <v>9953</v>
      </c>
      <c r="P178">
        <v>5885</v>
      </c>
      <c r="Q178">
        <v>9448</v>
      </c>
      <c r="R178">
        <v>5885</v>
      </c>
      <c r="S178">
        <v>3130</v>
      </c>
      <c r="T178">
        <v>2</v>
      </c>
      <c r="U178">
        <v>6</v>
      </c>
      <c r="V178">
        <v>202</v>
      </c>
      <c r="W178" t="s">
        <v>296</v>
      </c>
      <c r="X178">
        <v>0</v>
      </c>
      <c r="Y178">
        <v>1</v>
      </c>
      <c r="Z178">
        <v>21700</v>
      </c>
      <c r="AA178">
        <v>21700</v>
      </c>
      <c r="AB178">
        <v>21500</v>
      </c>
      <c r="AE178">
        <v>21600</v>
      </c>
      <c r="AG178">
        <v>0</v>
      </c>
      <c r="AH178">
        <v>0</v>
      </c>
      <c r="AI178">
        <v>1</v>
      </c>
      <c r="AJ178" t="s">
        <v>2219</v>
      </c>
      <c r="AK178">
        <v>0</v>
      </c>
      <c r="AO178">
        <v>0</v>
      </c>
    </row>
    <row r="179" spans="1:41">
      <c r="A179" s="1" t="str">
        <f t="shared" si="2"/>
        <v>高畠5-1</v>
      </c>
      <c r="B179">
        <v>6</v>
      </c>
      <c r="C179">
        <v>381</v>
      </c>
      <c r="D179" t="s">
        <v>401</v>
      </c>
      <c r="E179">
        <v>5</v>
      </c>
      <c r="F179">
        <v>1</v>
      </c>
      <c r="G179">
        <v>1</v>
      </c>
      <c r="H179">
        <v>6705</v>
      </c>
      <c r="I179">
        <v>10357</v>
      </c>
      <c r="J179">
        <v>6705</v>
      </c>
      <c r="K179">
        <v>2899</v>
      </c>
      <c r="L179">
        <v>3914</v>
      </c>
      <c r="M179">
        <v>9953</v>
      </c>
      <c r="N179">
        <v>3914</v>
      </c>
      <c r="O179">
        <v>9953</v>
      </c>
      <c r="P179">
        <v>5885</v>
      </c>
      <c r="Q179">
        <v>9448</v>
      </c>
      <c r="R179">
        <v>5885</v>
      </c>
      <c r="S179">
        <v>3130</v>
      </c>
      <c r="T179">
        <v>2</v>
      </c>
      <c r="U179">
        <v>6</v>
      </c>
      <c r="V179">
        <v>382</v>
      </c>
      <c r="W179" t="s">
        <v>345</v>
      </c>
      <c r="X179">
        <v>5</v>
      </c>
      <c r="Y179">
        <v>1</v>
      </c>
      <c r="Z179">
        <v>23800</v>
      </c>
      <c r="AA179">
        <v>23800</v>
      </c>
      <c r="AB179">
        <v>24200</v>
      </c>
      <c r="AE179">
        <v>24000</v>
      </c>
      <c r="AG179">
        <v>0</v>
      </c>
      <c r="AH179">
        <v>0</v>
      </c>
      <c r="AI179">
        <v>1</v>
      </c>
      <c r="AJ179" t="s">
        <v>2127</v>
      </c>
      <c r="AK179">
        <v>0</v>
      </c>
      <c r="AO179">
        <v>0</v>
      </c>
    </row>
    <row r="180" spans="1:41">
      <c r="A180" s="1" t="str">
        <f t="shared" si="2"/>
        <v>山形川西-1</v>
      </c>
      <c r="B180">
        <v>6</v>
      </c>
      <c r="C180">
        <v>382</v>
      </c>
      <c r="D180" t="s">
        <v>345</v>
      </c>
      <c r="E180">
        <v>0</v>
      </c>
      <c r="F180">
        <v>1</v>
      </c>
      <c r="G180">
        <v>1</v>
      </c>
      <c r="H180">
        <v>9953</v>
      </c>
      <c r="I180">
        <v>8982</v>
      </c>
      <c r="J180">
        <v>9953</v>
      </c>
      <c r="K180">
        <v>10357</v>
      </c>
      <c r="L180">
        <v>9505</v>
      </c>
      <c r="M180">
        <v>9448</v>
      </c>
      <c r="N180">
        <v>9505</v>
      </c>
      <c r="O180">
        <v>9448</v>
      </c>
      <c r="P180">
        <v>3914</v>
      </c>
      <c r="Q180">
        <v>6933</v>
      </c>
      <c r="R180">
        <v>3914</v>
      </c>
      <c r="S180">
        <v>6933</v>
      </c>
      <c r="T180">
        <v>1</v>
      </c>
      <c r="U180">
        <v>6</v>
      </c>
      <c r="V180">
        <v>382</v>
      </c>
      <c r="W180" t="s">
        <v>345</v>
      </c>
      <c r="X180">
        <v>0</v>
      </c>
      <c r="Y180">
        <v>1</v>
      </c>
      <c r="Z180">
        <v>11300</v>
      </c>
      <c r="AA180">
        <v>11300</v>
      </c>
      <c r="AB180">
        <v>11500</v>
      </c>
      <c r="AC180">
        <v>0</v>
      </c>
      <c r="AD180">
        <v>11400</v>
      </c>
      <c r="AE180">
        <v>11400</v>
      </c>
      <c r="AF180">
        <v>11400</v>
      </c>
      <c r="AG180">
        <v>11400</v>
      </c>
      <c r="AH180">
        <v>11300</v>
      </c>
      <c r="AI180">
        <v>1</v>
      </c>
      <c r="AJ180" t="s">
        <v>2101</v>
      </c>
      <c r="AK180">
        <v>0</v>
      </c>
      <c r="AL180" t="s">
        <v>304</v>
      </c>
      <c r="AM180" t="s">
        <v>111</v>
      </c>
      <c r="AO180">
        <v>0</v>
      </c>
    </row>
    <row r="181" spans="1:41">
      <c r="A181" s="1" t="str">
        <f t="shared" si="2"/>
        <v>山形川西-2</v>
      </c>
      <c r="B181">
        <v>6</v>
      </c>
      <c r="C181">
        <v>382</v>
      </c>
      <c r="D181" t="s">
        <v>345</v>
      </c>
      <c r="E181">
        <v>0</v>
      </c>
      <c r="F181">
        <v>2</v>
      </c>
      <c r="G181">
        <v>1</v>
      </c>
      <c r="H181">
        <v>9953</v>
      </c>
      <c r="I181">
        <v>8982</v>
      </c>
      <c r="J181">
        <v>9953</v>
      </c>
      <c r="K181">
        <v>10357</v>
      </c>
      <c r="L181">
        <v>9505</v>
      </c>
      <c r="M181">
        <v>9448</v>
      </c>
      <c r="N181">
        <v>9505</v>
      </c>
      <c r="O181">
        <v>9448</v>
      </c>
      <c r="P181">
        <v>3914</v>
      </c>
      <c r="Q181">
        <v>6933</v>
      </c>
      <c r="R181">
        <v>3914</v>
      </c>
      <c r="S181">
        <v>6933</v>
      </c>
      <c r="T181">
        <v>2</v>
      </c>
      <c r="U181">
        <v>6</v>
      </c>
      <c r="V181">
        <v>382</v>
      </c>
      <c r="W181" t="s">
        <v>345</v>
      </c>
      <c r="X181">
        <v>0</v>
      </c>
      <c r="Y181">
        <v>1</v>
      </c>
      <c r="Z181">
        <v>9330</v>
      </c>
      <c r="AA181">
        <v>9330</v>
      </c>
      <c r="AB181">
        <v>9530</v>
      </c>
      <c r="AE181">
        <v>9420</v>
      </c>
      <c r="AG181">
        <v>0</v>
      </c>
      <c r="AH181">
        <v>0</v>
      </c>
      <c r="AI181">
        <v>5</v>
      </c>
      <c r="AJ181" t="s">
        <v>403</v>
      </c>
      <c r="AK181">
        <v>0</v>
      </c>
      <c r="AL181" t="s">
        <v>404</v>
      </c>
      <c r="AM181" t="s">
        <v>111</v>
      </c>
      <c r="AO181">
        <v>0</v>
      </c>
    </row>
    <row r="182" spans="1:41">
      <c r="A182" s="1" t="str">
        <f t="shared" si="2"/>
        <v>山形川西5-1</v>
      </c>
      <c r="B182">
        <v>6</v>
      </c>
      <c r="C182">
        <v>382</v>
      </c>
      <c r="D182" t="s">
        <v>345</v>
      </c>
      <c r="E182">
        <v>5</v>
      </c>
      <c r="F182">
        <v>1</v>
      </c>
      <c r="G182">
        <v>1</v>
      </c>
      <c r="H182">
        <v>9953</v>
      </c>
      <c r="I182">
        <v>8982</v>
      </c>
      <c r="J182">
        <v>9953</v>
      </c>
      <c r="K182">
        <v>10357</v>
      </c>
      <c r="L182">
        <v>9505</v>
      </c>
      <c r="M182">
        <v>9448</v>
      </c>
      <c r="N182">
        <v>9505</v>
      </c>
      <c r="O182">
        <v>9448</v>
      </c>
      <c r="P182">
        <v>3914</v>
      </c>
      <c r="Q182">
        <v>6933</v>
      </c>
      <c r="R182">
        <v>3914</v>
      </c>
      <c r="S182">
        <v>6933</v>
      </c>
      <c r="T182">
        <v>1</v>
      </c>
      <c r="U182">
        <v>6</v>
      </c>
      <c r="V182">
        <v>382</v>
      </c>
      <c r="W182" t="s">
        <v>345</v>
      </c>
      <c r="X182">
        <v>5</v>
      </c>
      <c r="Y182">
        <v>1</v>
      </c>
      <c r="Z182">
        <v>16500</v>
      </c>
      <c r="AA182">
        <v>16500</v>
      </c>
      <c r="AB182">
        <v>17000</v>
      </c>
      <c r="AC182">
        <v>0</v>
      </c>
      <c r="AD182">
        <v>16800</v>
      </c>
      <c r="AE182">
        <v>16700</v>
      </c>
      <c r="AF182">
        <v>16600</v>
      </c>
      <c r="AG182">
        <v>16600</v>
      </c>
      <c r="AH182">
        <v>16500</v>
      </c>
      <c r="AI182">
        <v>1</v>
      </c>
      <c r="AJ182" t="s">
        <v>405</v>
      </c>
      <c r="AK182">
        <v>0</v>
      </c>
      <c r="AL182" t="s">
        <v>406</v>
      </c>
      <c r="AM182" t="s">
        <v>111</v>
      </c>
      <c r="AO182">
        <v>0</v>
      </c>
    </row>
    <row r="183" spans="1:41">
      <c r="A183" s="1" t="str">
        <f t="shared" si="2"/>
        <v>小国-1</v>
      </c>
      <c r="B183">
        <v>6</v>
      </c>
      <c r="C183">
        <v>401</v>
      </c>
      <c r="D183" t="s">
        <v>407</v>
      </c>
      <c r="E183">
        <v>0</v>
      </c>
      <c r="F183">
        <v>1</v>
      </c>
      <c r="G183">
        <v>1</v>
      </c>
      <c r="H183">
        <v>10357</v>
      </c>
      <c r="I183">
        <v>8485</v>
      </c>
      <c r="J183">
        <v>10357</v>
      </c>
      <c r="K183">
        <v>8485</v>
      </c>
      <c r="L183">
        <v>10357</v>
      </c>
      <c r="M183">
        <v>8485</v>
      </c>
      <c r="N183">
        <v>6933</v>
      </c>
      <c r="O183">
        <v>3914</v>
      </c>
      <c r="P183">
        <v>6933</v>
      </c>
      <c r="Q183">
        <v>3914</v>
      </c>
      <c r="R183">
        <v>6933</v>
      </c>
      <c r="S183">
        <v>9448</v>
      </c>
      <c r="T183">
        <v>1</v>
      </c>
      <c r="U183">
        <v>6</v>
      </c>
      <c r="V183">
        <v>401</v>
      </c>
      <c r="W183" t="s">
        <v>407</v>
      </c>
      <c r="X183">
        <v>0</v>
      </c>
      <c r="Y183">
        <v>1</v>
      </c>
      <c r="Z183">
        <v>12200</v>
      </c>
      <c r="AA183">
        <v>12200</v>
      </c>
      <c r="AB183">
        <v>12500</v>
      </c>
      <c r="AC183">
        <v>0</v>
      </c>
      <c r="AD183">
        <v>12300</v>
      </c>
      <c r="AE183">
        <v>12300</v>
      </c>
      <c r="AF183">
        <v>12300</v>
      </c>
      <c r="AG183">
        <v>12300</v>
      </c>
      <c r="AH183">
        <v>12200</v>
      </c>
      <c r="AI183">
        <v>7</v>
      </c>
      <c r="AJ183" t="s">
        <v>2102</v>
      </c>
      <c r="AK183">
        <v>0</v>
      </c>
      <c r="AL183" t="s">
        <v>408</v>
      </c>
      <c r="AM183" t="s">
        <v>72</v>
      </c>
      <c r="AO183">
        <v>0</v>
      </c>
    </row>
    <row r="184" spans="1:41">
      <c r="A184" s="1" t="str">
        <f t="shared" si="2"/>
        <v>小国-2</v>
      </c>
      <c r="B184">
        <v>6</v>
      </c>
      <c r="C184">
        <v>401</v>
      </c>
      <c r="D184" t="s">
        <v>407</v>
      </c>
      <c r="E184">
        <v>0</v>
      </c>
      <c r="F184">
        <v>2</v>
      </c>
      <c r="G184">
        <v>1</v>
      </c>
      <c r="H184">
        <v>10357</v>
      </c>
      <c r="I184">
        <v>8485</v>
      </c>
      <c r="J184">
        <v>10357</v>
      </c>
      <c r="K184">
        <v>8485</v>
      </c>
      <c r="L184">
        <v>10357</v>
      </c>
      <c r="M184">
        <v>8485</v>
      </c>
      <c r="N184">
        <v>6933</v>
      </c>
      <c r="O184">
        <v>3914</v>
      </c>
      <c r="P184">
        <v>6933</v>
      </c>
      <c r="Q184">
        <v>3914</v>
      </c>
      <c r="R184">
        <v>6933</v>
      </c>
      <c r="S184">
        <v>9448</v>
      </c>
      <c r="T184">
        <v>2</v>
      </c>
      <c r="U184">
        <v>6</v>
      </c>
      <c r="V184">
        <v>401</v>
      </c>
      <c r="W184" t="s">
        <v>407</v>
      </c>
      <c r="X184">
        <v>0</v>
      </c>
      <c r="Y184">
        <v>1</v>
      </c>
      <c r="Z184">
        <v>6750</v>
      </c>
      <c r="AA184">
        <v>6750</v>
      </c>
      <c r="AB184">
        <v>6860</v>
      </c>
      <c r="AE184">
        <v>6800</v>
      </c>
      <c r="AG184">
        <v>0</v>
      </c>
      <c r="AH184">
        <v>0</v>
      </c>
      <c r="AI184">
        <v>7</v>
      </c>
      <c r="AJ184" t="s">
        <v>2220</v>
      </c>
      <c r="AK184">
        <v>0</v>
      </c>
      <c r="AL184" t="s">
        <v>408</v>
      </c>
      <c r="AM184" t="s">
        <v>72</v>
      </c>
      <c r="AO184">
        <v>0</v>
      </c>
    </row>
    <row r="185" spans="1:41">
      <c r="A185" s="1" t="str">
        <f t="shared" si="2"/>
        <v>小国5-1</v>
      </c>
      <c r="B185">
        <v>6</v>
      </c>
      <c r="C185">
        <v>401</v>
      </c>
      <c r="D185" t="s">
        <v>407</v>
      </c>
      <c r="E185">
        <v>5</v>
      </c>
      <c r="F185">
        <v>1</v>
      </c>
      <c r="G185">
        <v>1</v>
      </c>
      <c r="H185">
        <v>10357</v>
      </c>
      <c r="I185">
        <v>8485</v>
      </c>
      <c r="J185">
        <v>10357</v>
      </c>
      <c r="K185">
        <v>8485</v>
      </c>
      <c r="L185">
        <v>10357</v>
      </c>
      <c r="M185">
        <v>8485</v>
      </c>
      <c r="N185">
        <v>6933</v>
      </c>
      <c r="O185">
        <v>3914</v>
      </c>
      <c r="P185">
        <v>6933</v>
      </c>
      <c r="Q185">
        <v>3914</v>
      </c>
      <c r="R185">
        <v>6933</v>
      </c>
      <c r="S185">
        <v>9448</v>
      </c>
      <c r="T185">
        <v>2</v>
      </c>
      <c r="U185">
        <v>6</v>
      </c>
      <c r="V185">
        <v>382</v>
      </c>
      <c r="W185" t="s">
        <v>345</v>
      </c>
      <c r="X185">
        <v>5</v>
      </c>
      <c r="Y185">
        <v>1</v>
      </c>
      <c r="Z185">
        <v>16900</v>
      </c>
      <c r="AA185">
        <v>16900</v>
      </c>
      <c r="AB185">
        <v>17300</v>
      </c>
      <c r="AE185">
        <v>17100</v>
      </c>
      <c r="AG185">
        <v>0</v>
      </c>
      <c r="AH185">
        <v>0</v>
      </c>
      <c r="AI185">
        <v>1</v>
      </c>
      <c r="AJ185" t="s">
        <v>2221</v>
      </c>
      <c r="AK185">
        <v>0</v>
      </c>
      <c r="AL185" t="s">
        <v>409</v>
      </c>
      <c r="AM185" t="s">
        <v>72</v>
      </c>
      <c r="AO185">
        <v>0</v>
      </c>
    </row>
    <row r="186" spans="1:41">
      <c r="A186" s="1" t="str">
        <f t="shared" si="2"/>
        <v>白鷹-1</v>
      </c>
      <c r="B186">
        <v>6</v>
      </c>
      <c r="C186">
        <v>402</v>
      </c>
      <c r="D186" t="s">
        <v>410</v>
      </c>
      <c r="E186">
        <v>0</v>
      </c>
      <c r="F186">
        <v>1</v>
      </c>
      <c r="G186">
        <v>1</v>
      </c>
      <c r="H186">
        <v>5885</v>
      </c>
      <c r="I186">
        <v>6705</v>
      </c>
      <c r="J186">
        <v>5885</v>
      </c>
      <c r="K186">
        <v>6933</v>
      </c>
      <c r="L186">
        <v>5885</v>
      </c>
      <c r="M186">
        <v>6933</v>
      </c>
      <c r="N186">
        <v>8485</v>
      </c>
      <c r="O186">
        <v>6933</v>
      </c>
      <c r="P186">
        <v>8485</v>
      </c>
      <c r="Q186">
        <v>6705</v>
      </c>
      <c r="R186">
        <v>8485</v>
      </c>
      <c r="S186">
        <v>6705</v>
      </c>
      <c r="T186">
        <v>1</v>
      </c>
      <c r="U186">
        <v>6</v>
      </c>
      <c r="V186">
        <v>402</v>
      </c>
      <c r="W186" t="s">
        <v>410</v>
      </c>
      <c r="X186">
        <v>0</v>
      </c>
      <c r="Y186">
        <v>1</v>
      </c>
      <c r="Z186">
        <v>13400</v>
      </c>
      <c r="AA186">
        <v>13400</v>
      </c>
      <c r="AB186">
        <v>13600</v>
      </c>
      <c r="AC186">
        <v>0</v>
      </c>
      <c r="AD186">
        <v>13500</v>
      </c>
      <c r="AE186">
        <v>13500</v>
      </c>
      <c r="AF186">
        <v>13500</v>
      </c>
      <c r="AG186">
        <v>13500</v>
      </c>
      <c r="AH186">
        <v>13400</v>
      </c>
      <c r="AI186">
        <v>1</v>
      </c>
      <c r="AJ186" t="s">
        <v>2103</v>
      </c>
      <c r="AK186">
        <v>0</v>
      </c>
      <c r="AL186" t="s">
        <v>411</v>
      </c>
      <c r="AM186" t="s">
        <v>78</v>
      </c>
      <c r="AO186">
        <v>0</v>
      </c>
    </row>
    <row r="187" spans="1:41">
      <c r="A187" s="1" t="str">
        <f t="shared" si="2"/>
        <v>白鷹-2</v>
      </c>
      <c r="B187">
        <v>6</v>
      </c>
      <c r="C187">
        <v>402</v>
      </c>
      <c r="D187" t="s">
        <v>410</v>
      </c>
      <c r="E187">
        <v>0</v>
      </c>
      <c r="F187">
        <v>2</v>
      </c>
      <c r="G187">
        <v>1</v>
      </c>
      <c r="H187">
        <v>5885</v>
      </c>
      <c r="I187">
        <v>6705</v>
      </c>
      <c r="J187">
        <v>5885</v>
      </c>
      <c r="K187">
        <v>6933</v>
      </c>
      <c r="L187">
        <v>5885</v>
      </c>
      <c r="M187">
        <v>6933</v>
      </c>
      <c r="N187">
        <v>8485</v>
      </c>
      <c r="O187">
        <v>6933</v>
      </c>
      <c r="P187">
        <v>8485</v>
      </c>
      <c r="Q187">
        <v>6705</v>
      </c>
      <c r="R187">
        <v>8485</v>
      </c>
      <c r="S187">
        <v>6705</v>
      </c>
      <c r="T187">
        <v>2</v>
      </c>
      <c r="U187">
        <v>6</v>
      </c>
      <c r="V187">
        <v>402</v>
      </c>
      <c r="W187" t="s">
        <v>410</v>
      </c>
      <c r="X187">
        <v>0</v>
      </c>
      <c r="Y187">
        <v>1</v>
      </c>
      <c r="Z187">
        <v>8020</v>
      </c>
      <c r="AA187">
        <v>8020</v>
      </c>
      <c r="AB187">
        <v>8180</v>
      </c>
      <c r="AE187">
        <v>8100</v>
      </c>
      <c r="AG187">
        <v>0</v>
      </c>
      <c r="AH187">
        <v>0</v>
      </c>
      <c r="AI187">
        <v>1</v>
      </c>
      <c r="AJ187" t="s">
        <v>2222</v>
      </c>
      <c r="AK187">
        <v>0</v>
      </c>
      <c r="AL187" t="s">
        <v>413</v>
      </c>
      <c r="AM187" t="s">
        <v>78</v>
      </c>
      <c r="AO187">
        <v>0</v>
      </c>
    </row>
    <row r="188" spans="1:41">
      <c r="A188" s="1" t="str">
        <f t="shared" si="2"/>
        <v>白鷹5-1</v>
      </c>
      <c r="B188">
        <v>6</v>
      </c>
      <c r="C188">
        <v>402</v>
      </c>
      <c r="D188" t="s">
        <v>410</v>
      </c>
      <c r="E188">
        <v>5</v>
      </c>
      <c r="F188">
        <v>1</v>
      </c>
      <c r="G188">
        <v>1</v>
      </c>
      <c r="H188">
        <v>5885</v>
      </c>
      <c r="I188">
        <v>6705</v>
      </c>
      <c r="J188">
        <v>5885</v>
      </c>
      <c r="K188">
        <v>6933</v>
      </c>
      <c r="L188">
        <v>5885</v>
      </c>
      <c r="M188">
        <v>6933</v>
      </c>
      <c r="N188">
        <v>8485</v>
      </c>
      <c r="O188">
        <v>6933</v>
      </c>
      <c r="P188">
        <v>8485</v>
      </c>
      <c r="Q188">
        <v>6705</v>
      </c>
      <c r="R188">
        <v>8485</v>
      </c>
      <c r="S188">
        <v>6705</v>
      </c>
      <c r="T188">
        <v>2</v>
      </c>
      <c r="U188">
        <v>6</v>
      </c>
      <c r="V188">
        <v>382</v>
      </c>
      <c r="W188" t="s">
        <v>345</v>
      </c>
      <c r="X188">
        <v>5</v>
      </c>
      <c r="Y188">
        <v>1</v>
      </c>
      <c r="Z188">
        <v>18100</v>
      </c>
      <c r="AA188">
        <v>18100</v>
      </c>
      <c r="AB188">
        <v>18600</v>
      </c>
      <c r="AE188">
        <v>18300</v>
      </c>
      <c r="AG188">
        <v>0</v>
      </c>
      <c r="AH188">
        <v>0</v>
      </c>
      <c r="AI188">
        <v>7</v>
      </c>
      <c r="AJ188" t="s">
        <v>2223</v>
      </c>
      <c r="AK188">
        <v>0</v>
      </c>
      <c r="AL188" t="s">
        <v>385</v>
      </c>
      <c r="AM188" t="s">
        <v>78</v>
      </c>
      <c r="AO188">
        <v>0</v>
      </c>
    </row>
    <row r="189" spans="1:41">
      <c r="A189" s="1" t="str">
        <f t="shared" si="2"/>
        <v>三川-1</v>
      </c>
      <c r="B189">
        <v>6</v>
      </c>
      <c r="C189">
        <v>426</v>
      </c>
      <c r="D189" t="s">
        <v>414</v>
      </c>
      <c r="E189">
        <v>0</v>
      </c>
      <c r="F189">
        <v>1</v>
      </c>
      <c r="G189">
        <v>1</v>
      </c>
      <c r="H189">
        <v>8982</v>
      </c>
      <c r="I189">
        <v>6933</v>
      </c>
      <c r="J189">
        <v>8982</v>
      </c>
      <c r="K189">
        <v>3914</v>
      </c>
      <c r="L189">
        <v>8982</v>
      </c>
      <c r="M189">
        <v>3914</v>
      </c>
      <c r="N189">
        <v>8982</v>
      </c>
      <c r="O189">
        <v>7936</v>
      </c>
      <c r="P189">
        <v>7936</v>
      </c>
      <c r="Q189">
        <v>4779</v>
      </c>
      <c r="R189">
        <v>7936</v>
      </c>
      <c r="S189">
        <v>8485</v>
      </c>
      <c r="T189">
        <v>2</v>
      </c>
      <c r="U189">
        <v>6</v>
      </c>
      <c r="V189">
        <v>203</v>
      </c>
      <c r="W189" t="s">
        <v>299</v>
      </c>
      <c r="X189">
        <v>0</v>
      </c>
      <c r="Y189">
        <v>9</v>
      </c>
      <c r="Z189">
        <v>15100</v>
      </c>
      <c r="AA189">
        <v>15100</v>
      </c>
      <c r="AB189">
        <v>14900</v>
      </c>
      <c r="AE189">
        <v>15000</v>
      </c>
      <c r="AG189">
        <v>0</v>
      </c>
      <c r="AH189">
        <v>0</v>
      </c>
      <c r="AI189">
        <v>1</v>
      </c>
      <c r="AJ189" t="s">
        <v>415</v>
      </c>
      <c r="AK189">
        <v>0</v>
      </c>
      <c r="AL189" t="s">
        <v>416</v>
      </c>
      <c r="AM189" t="s">
        <v>89</v>
      </c>
      <c r="AO189">
        <v>0</v>
      </c>
    </row>
    <row r="190" spans="1:41">
      <c r="A190" s="1" t="str">
        <f t="shared" si="2"/>
        <v>三川-2</v>
      </c>
      <c r="B190">
        <v>6</v>
      </c>
      <c r="C190">
        <v>426</v>
      </c>
      <c r="D190" t="s">
        <v>414</v>
      </c>
      <c r="E190">
        <v>0</v>
      </c>
      <c r="F190">
        <v>2</v>
      </c>
      <c r="G190">
        <v>1</v>
      </c>
      <c r="H190">
        <v>8982</v>
      </c>
      <c r="I190">
        <v>6933</v>
      </c>
      <c r="J190">
        <v>8982</v>
      </c>
      <c r="K190">
        <v>3914</v>
      </c>
      <c r="L190">
        <v>8982</v>
      </c>
      <c r="M190">
        <v>3914</v>
      </c>
      <c r="N190">
        <v>8982</v>
      </c>
      <c r="O190">
        <v>7936</v>
      </c>
      <c r="P190">
        <v>7936</v>
      </c>
      <c r="Q190">
        <v>4779</v>
      </c>
      <c r="R190">
        <v>7936</v>
      </c>
      <c r="S190">
        <v>8485</v>
      </c>
      <c r="T190">
        <v>0</v>
      </c>
      <c r="Y190">
        <v>0</v>
      </c>
      <c r="Z190">
        <v>7000</v>
      </c>
      <c r="AA190">
        <v>7000</v>
      </c>
      <c r="AB190">
        <v>7030</v>
      </c>
      <c r="AE190">
        <v>7010</v>
      </c>
      <c r="AG190">
        <v>0</v>
      </c>
      <c r="AH190">
        <v>0</v>
      </c>
      <c r="AI190">
        <v>5</v>
      </c>
      <c r="AJ190" t="s">
        <v>417</v>
      </c>
      <c r="AK190">
        <v>0</v>
      </c>
      <c r="AL190" t="s">
        <v>418</v>
      </c>
      <c r="AM190" t="s">
        <v>89</v>
      </c>
      <c r="AO190">
        <v>0</v>
      </c>
    </row>
    <row r="191" spans="1:41">
      <c r="A191" s="1" t="str">
        <f t="shared" si="2"/>
        <v>三川5-1</v>
      </c>
      <c r="B191">
        <v>6</v>
      </c>
      <c r="C191">
        <v>426</v>
      </c>
      <c r="D191" t="s">
        <v>414</v>
      </c>
      <c r="E191">
        <v>5</v>
      </c>
      <c r="F191">
        <v>1</v>
      </c>
      <c r="G191">
        <v>1</v>
      </c>
      <c r="H191">
        <v>8982</v>
      </c>
      <c r="I191">
        <v>6933</v>
      </c>
      <c r="J191">
        <v>8982</v>
      </c>
      <c r="K191">
        <v>3914</v>
      </c>
      <c r="L191">
        <v>8982</v>
      </c>
      <c r="M191">
        <v>3914</v>
      </c>
      <c r="N191">
        <v>8982</v>
      </c>
      <c r="O191">
        <v>7936</v>
      </c>
      <c r="P191">
        <v>7936</v>
      </c>
      <c r="Q191">
        <v>4779</v>
      </c>
      <c r="R191">
        <v>7936</v>
      </c>
      <c r="S191">
        <v>8485</v>
      </c>
      <c r="T191">
        <v>2</v>
      </c>
      <c r="U191">
        <v>6</v>
      </c>
      <c r="V191">
        <v>203</v>
      </c>
      <c r="W191" t="s">
        <v>299</v>
      </c>
      <c r="X191">
        <v>5</v>
      </c>
      <c r="Y191">
        <v>4</v>
      </c>
      <c r="Z191">
        <v>18200</v>
      </c>
      <c r="AA191">
        <v>18200</v>
      </c>
      <c r="AB191">
        <v>18200</v>
      </c>
      <c r="AE191">
        <v>18200</v>
      </c>
      <c r="AG191">
        <v>0</v>
      </c>
      <c r="AH191">
        <v>0</v>
      </c>
      <c r="AI191">
        <v>1</v>
      </c>
      <c r="AJ191" t="s">
        <v>419</v>
      </c>
      <c r="AK191">
        <v>0</v>
      </c>
      <c r="AL191" t="s">
        <v>420</v>
      </c>
      <c r="AM191" t="s">
        <v>89</v>
      </c>
      <c r="AO191">
        <v>0</v>
      </c>
    </row>
    <row r="192" spans="1:41">
      <c r="A192" s="1" t="str">
        <f t="shared" si="2"/>
        <v>山形庄内-1</v>
      </c>
      <c r="B192">
        <v>6</v>
      </c>
      <c r="C192">
        <v>428</v>
      </c>
      <c r="D192" t="s">
        <v>421</v>
      </c>
      <c r="E192">
        <v>0</v>
      </c>
      <c r="F192">
        <v>1</v>
      </c>
      <c r="G192">
        <v>1</v>
      </c>
      <c r="H192">
        <v>9448</v>
      </c>
      <c r="I192">
        <v>9505</v>
      </c>
      <c r="J192">
        <v>9421</v>
      </c>
      <c r="K192">
        <v>9953</v>
      </c>
      <c r="L192">
        <v>9953</v>
      </c>
      <c r="M192">
        <v>8982</v>
      </c>
      <c r="N192">
        <v>9953</v>
      </c>
      <c r="O192">
        <v>8982</v>
      </c>
      <c r="P192">
        <v>7557</v>
      </c>
      <c r="Q192">
        <v>9421</v>
      </c>
      <c r="R192">
        <v>7557</v>
      </c>
      <c r="S192">
        <v>9421</v>
      </c>
      <c r="T192">
        <v>1</v>
      </c>
      <c r="U192">
        <v>6</v>
      </c>
      <c r="V192">
        <v>428</v>
      </c>
      <c r="W192" t="s">
        <v>421</v>
      </c>
      <c r="X192">
        <v>0</v>
      </c>
      <c r="Y192">
        <v>1</v>
      </c>
      <c r="Z192">
        <v>17500</v>
      </c>
      <c r="AA192">
        <v>17500</v>
      </c>
      <c r="AB192">
        <v>17100</v>
      </c>
      <c r="AC192">
        <v>0</v>
      </c>
      <c r="AD192">
        <v>17300</v>
      </c>
      <c r="AE192">
        <v>17300</v>
      </c>
      <c r="AF192">
        <v>17400</v>
      </c>
      <c r="AG192">
        <v>17400</v>
      </c>
      <c r="AH192">
        <v>17500</v>
      </c>
      <c r="AI192">
        <v>7</v>
      </c>
      <c r="AJ192" t="s">
        <v>2104</v>
      </c>
      <c r="AK192">
        <v>0</v>
      </c>
      <c r="AL192" t="s">
        <v>422</v>
      </c>
      <c r="AM192" t="s">
        <v>67</v>
      </c>
      <c r="AO192">
        <v>0</v>
      </c>
    </row>
    <row r="193" spans="1:41">
      <c r="A193" s="1" t="str">
        <f t="shared" si="2"/>
        <v>山形庄内-2</v>
      </c>
      <c r="B193">
        <v>6</v>
      </c>
      <c r="C193">
        <v>428</v>
      </c>
      <c r="D193" t="s">
        <v>421</v>
      </c>
      <c r="E193">
        <v>0</v>
      </c>
      <c r="F193">
        <v>2</v>
      </c>
      <c r="G193">
        <v>1</v>
      </c>
      <c r="H193">
        <v>9448</v>
      </c>
      <c r="I193">
        <v>9505</v>
      </c>
      <c r="J193">
        <v>9421</v>
      </c>
      <c r="K193">
        <v>9953</v>
      </c>
      <c r="L193">
        <v>9953</v>
      </c>
      <c r="M193">
        <v>8982</v>
      </c>
      <c r="N193">
        <v>9953</v>
      </c>
      <c r="O193">
        <v>8982</v>
      </c>
      <c r="P193">
        <v>7557</v>
      </c>
      <c r="Q193">
        <v>9421</v>
      </c>
      <c r="R193">
        <v>7557</v>
      </c>
      <c r="S193">
        <v>9421</v>
      </c>
      <c r="T193">
        <v>2</v>
      </c>
      <c r="U193">
        <v>6</v>
      </c>
      <c r="V193">
        <v>428</v>
      </c>
      <c r="W193" t="s">
        <v>421</v>
      </c>
      <c r="X193">
        <v>0</v>
      </c>
      <c r="Y193">
        <v>1</v>
      </c>
      <c r="Z193">
        <v>11500</v>
      </c>
      <c r="AA193">
        <v>11500</v>
      </c>
      <c r="AB193">
        <v>11500</v>
      </c>
      <c r="AE193">
        <v>11500</v>
      </c>
      <c r="AG193">
        <v>0</v>
      </c>
      <c r="AH193">
        <v>0</v>
      </c>
      <c r="AI193">
        <v>1</v>
      </c>
      <c r="AJ193" t="s">
        <v>2224</v>
      </c>
      <c r="AK193">
        <v>0</v>
      </c>
      <c r="AL193" t="s">
        <v>423</v>
      </c>
      <c r="AM193" t="s">
        <v>67</v>
      </c>
      <c r="AO193">
        <v>0</v>
      </c>
    </row>
    <row r="194" spans="1:41">
      <c r="A194" s="1" t="str">
        <f t="shared" si="2"/>
        <v>山形庄内5-1</v>
      </c>
      <c r="B194">
        <v>6</v>
      </c>
      <c r="C194">
        <v>428</v>
      </c>
      <c r="D194" t="s">
        <v>421</v>
      </c>
      <c r="E194">
        <v>5</v>
      </c>
      <c r="F194">
        <v>1</v>
      </c>
      <c r="G194">
        <v>1</v>
      </c>
      <c r="H194">
        <v>9448</v>
      </c>
      <c r="I194">
        <v>9505</v>
      </c>
      <c r="J194">
        <v>9421</v>
      </c>
      <c r="K194">
        <v>9953</v>
      </c>
      <c r="L194">
        <v>9953</v>
      </c>
      <c r="M194">
        <v>8982</v>
      </c>
      <c r="N194">
        <v>9953</v>
      </c>
      <c r="O194">
        <v>8982</v>
      </c>
      <c r="P194">
        <v>7557</v>
      </c>
      <c r="Q194">
        <v>9421</v>
      </c>
      <c r="R194">
        <v>7557</v>
      </c>
      <c r="S194">
        <v>9421</v>
      </c>
      <c r="T194">
        <v>2</v>
      </c>
      <c r="U194">
        <v>6</v>
      </c>
      <c r="V194">
        <v>203</v>
      </c>
      <c r="W194" t="s">
        <v>299</v>
      </c>
      <c r="X194">
        <v>5</v>
      </c>
      <c r="Y194">
        <v>4</v>
      </c>
      <c r="Z194">
        <v>20300</v>
      </c>
      <c r="AA194">
        <v>20300</v>
      </c>
      <c r="AB194">
        <v>20600</v>
      </c>
      <c r="AE194">
        <v>20400</v>
      </c>
      <c r="AG194">
        <v>0</v>
      </c>
      <c r="AH194">
        <v>0</v>
      </c>
      <c r="AI194">
        <v>5</v>
      </c>
      <c r="AJ194" t="s">
        <v>2225</v>
      </c>
      <c r="AK194">
        <v>0</v>
      </c>
      <c r="AL194" t="s">
        <v>424</v>
      </c>
      <c r="AM194" t="s">
        <v>67</v>
      </c>
      <c r="AO194">
        <v>0</v>
      </c>
    </row>
    <row r="195" spans="1:41">
      <c r="A195" s="1" t="str">
        <f t="shared" ref="A195:A199" si="3">D195&amp;IF(E195=0,"",E195)&amp;"-"&amp;F195</f>
        <v>遊佐-1</v>
      </c>
      <c r="B195">
        <v>6</v>
      </c>
      <c r="C195">
        <v>461</v>
      </c>
      <c r="D195" t="s">
        <v>425</v>
      </c>
      <c r="E195">
        <v>0</v>
      </c>
      <c r="F195">
        <v>1</v>
      </c>
      <c r="G195">
        <v>1</v>
      </c>
      <c r="H195">
        <v>7936</v>
      </c>
      <c r="I195">
        <v>9421</v>
      </c>
      <c r="J195">
        <v>2899</v>
      </c>
      <c r="K195">
        <v>6705</v>
      </c>
      <c r="L195">
        <v>6705</v>
      </c>
      <c r="M195">
        <v>7936</v>
      </c>
      <c r="N195">
        <v>6705</v>
      </c>
      <c r="O195">
        <v>7936</v>
      </c>
      <c r="P195">
        <v>9448</v>
      </c>
      <c r="Q195">
        <v>9909</v>
      </c>
      <c r="R195">
        <v>9448</v>
      </c>
      <c r="S195">
        <v>9909</v>
      </c>
      <c r="T195">
        <v>1</v>
      </c>
      <c r="U195">
        <v>6</v>
      </c>
      <c r="V195">
        <v>461</v>
      </c>
      <c r="W195" t="s">
        <v>425</v>
      </c>
      <c r="X195">
        <v>0</v>
      </c>
      <c r="Y195">
        <v>1</v>
      </c>
      <c r="Z195">
        <v>11500</v>
      </c>
      <c r="AA195">
        <v>11500</v>
      </c>
      <c r="AB195">
        <v>11700</v>
      </c>
      <c r="AC195">
        <v>0</v>
      </c>
      <c r="AD195">
        <v>11600</v>
      </c>
      <c r="AE195">
        <v>11600</v>
      </c>
      <c r="AF195">
        <v>11600</v>
      </c>
      <c r="AG195">
        <v>11600</v>
      </c>
      <c r="AH195">
        <v>11500</v>
      </c>
      <c r="AI195">
        <v>1</v>
      </c>
      <c r="AJ195" t="s">
        <v>2105</v>
      </c>
      <c r="AK195">
        <v>0</v>
      </c>
      <c r="AL195" t="s">
        <v>426</v>
      </c>
      <c r="AM195" t="s">
        <v>55</v>
      </c>
      <c r="AO195">
        <v>0</v>
      </c>
    </row>
    <row r="196" spans="1:41">
      <c r="A196" s="1" t="str">
        <f t="shared" si="3"/>
        <v>遊佐-2</v>
      </c>
      <c r="B196">
        <v>6</v>
      </c>
      <c r="C196">
        <v>461</v>
      </c>
      <c r="D196" t="s">
        <v>425</v>
      </c>
      <c r="E196">
        <v>0</v>
      </c>
      <c r="F196">
        <v>2</v>
      </c>
      <c r="G196">
        <v>1</v>
      </c>
      <c r="H196">
        <v>7936</v>
      </c>
      <c r="I196">
        <v>9421</v>
      </c>
      <c r="J196">
        <v>2899</v>
      </c>
      <c r="K196">
        <v>6705</v>
      </c>
      <c r="L196">
        <v>6705</v>
      </c>
      <c r="M196">
        <v>7936</v>
      </c>
      <c r="N196">
        <v>6705</v>
      </c>
      <c r="O196">
        <v>7936</v>
      </c>
      <c r="P196">
        <v>9448</v>
      </c>
      <c r="Q196">
        <v>9909</v>
      </c>
      <c r="R196">
        <v>9448</v>
      </c>
      <c r="S196">
        <v>9909</v>
      </c>
      <c r="T196">
        <v>2</v>
      </c>
      <c r="U196">
        <v>6</v>
      </c>
      <c r="V196">
        <v>461</v>
      </c>
      <c r="W196" t="s">
        <v>425</v>
      </c>
      <c r="X196">
        <v>0</v>
      </c>
      <c r="Y196">
        <v>1</v>
      </c>
      <c r="Z196">
        <v>8420</v>
      </c>
      <c r="AA196">
        <v>8420</v>
      </c>
      <c r="AB196">
        <v>8630</v>
      </c>
      <c r="AE196">
        <v>8510</v>
      </c>
      <c r="AG196">
        <v>0</v>
      </c>
      <c r="AH196">
        <v>0</v>
      </c>
      <c r="AI196">
        <v>1</v>
      </c>
      <c r="AJ196" t="s">
        <v>2234</v>
      </c>
      <c r="AK196">
        <v>0</v>
      </c>
      <c r="AL196" t="s">
        <v>427</v>
      </c>
      <c r="AM196" t="s">
        <v>55</v>
      </c>
      <c r="AO196">
        <v>0</v>
      </c>
    </row>
    <row r="197" spans="1:41">
      <c r="A197" s="1" t="str">
        <f t="shared" si="3"/>
        <v>-</v>
      </c>
    </row>
    <row r="198" spans="1:41">
      <c r="A198" s="1" t="str">
        <f t="shared" si="3"/>
        <v>-</v>
      </c>
    </row>
    <row r="199" spans="1:41">
      <c r="A199" s="1" t="str">
        <f t="shared" si="3"/>
        <v>-</v>
      </c>
    </row>
  </sheetData>
  <sheetProtection algorithmName="SHA-512" hashValue="vps9VLiw6ePk0n9mACoGZBRDk8NRr/FmezozKI2hShngL7FJL04kZY/p3rZ/jsX7fmg7lKkWJGNiOzMkMhloiQ==" saltValue="o9v6OhU0lbyM0OQ1L1Qm0Q==" spinCount="100000" sheet="1" objects="1" scenarios="1"/>
  <autoFilter ref="A1:AO1" xr:uid="{A04EAF14-1E59-49C1-B7F7-EE7F4E4964DC}"/>
  <phoneticPr fontId="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FAC9-DD14-4009-B39D-10A2ED31B9F7}">
  <sheetPr codeName="Sheet15">
    <tabColor theme="7" tint="0.39997558519241921"/>
  </sheetPr>
  <dimension ref="A1:S76"/>
  <sheetViews>
    <sheetView topLeftCell="A4" workbookViewId="0">
      <selection activeCell="P24" sqref="P24"/>
    </sheetView>
  </sheetViews>
  <sheetFormatPr defaultRowHeight="18.75"/>
  <sheetData>
    <row r="1" spans="1:19">
      <c r="A1" t="s">
        <v>29</v>
      </c>
      <c r="B1" t="s">
        <v>30</v>
      </c>
      <c r="C1" t="s">
        <v>238</v>
      </c>
      <c r="D1" t="s">
        <v>29</v>
      </c>
      <c r="E1" t="s">
        <v>31</v>
      </c>
      <c r="F1" t="s">
        <v>32</v>
      </c>
      <c r="H1" t="s">
        <v>29</v>
      </c>
      <c r="I1" t="s">
        <v>33</v>
      </c>
      <c r="K1" t="s">
        <v>29</v>
      </c>
      <c r="L1" t="s">
        <v>34</v>
      </c>
      <c r="N1" t="s">
        <v>29</v>
      </c>
      <c r="O1" t="s">
        <v>35</v>
      </c>
      <c r="R1" t="s">
        <v>29</v>
      </c>
      <c r="S1" t="s">
        <v>36</v>
      </c>
    </row>
    <row r="2" spans="1:19">
      <c r="A2" s="87">
        <v>7557</v>
      </c>
      <c r="B2" t="s">
        <v>37</v>
      </c>
      <c r="D2">
        <v>201</v>
      </c>
      <c r="E2" t="s">
        <v>38</v>
      </c>
      <c r="F2" t="s">
        <v>1606</v>
      </c>
      <c r="H2">
        <v>61</v>
      </c>
      <c r="I2" t="s">
        <v>39</v>
      </c>
      <c r="K2">
        <v>10</v>
      </c>
      <c r="L2" t="s">
        <v>40</v>
      </c>
      <c r="N2">
        <v>1</v>
      </c>
      <c r="O2" t="s">
        <v>41</v>
      </c>
      <c r="R2">
        <v>1111</v>
      </c>
      <c r="S2" t="s">
        <v>42</v>
      </c>
    </row>
    <row r="3" spans="1:19">
      <c r="A3" s="87">
        <v>9505</v>
      </c>
      <c r="B3" t="s">
        <v>43</v>
      </c>
      <c r="D3">
        <v>202</v>
      </c>
      <c r="E3" t="s">
        <v>44</v>
      </c>
      <c r="F3" t="s">
        <v>1608</v>
      </c>
      <c r="H3">
        <v>62</v>
      </c>
      <c r="I3" t="s">
        <v>45</v>
      </c>
      <c r="K3">
        <v>21</v>
      </c>
      <c r="L3" t="s">
        <v>46</v>
      </c>
      <c r="N3">
        <v>2</v>
      </c>
      <c r="O3" t="s">
        <v>47</v>
      </c>
      <c r="R3">
        <v>1112</v>
      </c>
      <c r="S3" t="s">
        <v>48</v>
      </c>
    </row>
    <row r="4" spans="1:19">
      <c r="A4" s="87">
        <v>9421</v>
      </c>
      <c r="B4" t="s">
        <v>49</v>
      </c>
      <c r="D4">
        <v>203</v>
      </c>
      <c r="E4" t="s">
        <v>50</v>
      </c>
      <c r="F4" t="s">
        <v>1609</v>
      </c>
      <c r="H4">
        <v>63</v>
      </c>
      <c r="I4" t="s">
        <v>51</v>
      </c>
      <c r="K4">
        <v>22</v>
      </c>
      <c r="L4" t="s">
        <v>52</v>
      </c>
      <c r="N4">
        <v>3</v>
      </c>
      <c r="O4" t="s">
        <v>53</v>
      </c>
      <c r="R4">
        <v>1113</v>
      </c>
      <c r="S4" t="s">
        <v>54</v>
      </c>
    </row>
    <row r="5" spans="1:19">
      <c r="A5" s="87">
        <v>7936</v>
      </c>
      <c r="B5" t="s">
        <v>55</v>
      </c>
      <c r="D5">
        <v>204</v>
      </c>
      <c r="E5" t="s">
        <v>56</v>
      </c>
      <c r="F5" t="s">
        <v>1609</v>
      </c>
      <c r="H5">
        <v>64</v>
      </c>
      <c r="I5" t="s">
        <v>57</v>
      </c>
      <c r="K5">
        <v>23</v>
      </c>
      <c r="L5" t="s">
        <v>58</v>
      </c>
      <c r="N5">
        <v>5</v>
      </c>
      <c r="O5" t="s">
        <v>59</v>
      </c>
      <c r="R5">
        <v>1114</v>
      </c>
      <c r="S5" t="s">
        <v>60</v>
      </c>
    </row>
    <row r="6" spans="1:19">
      <c r="A6" s="87">
        <v>9448</v>
      </c>
      <c r="B6" t="s">
        <v>67</v>
      </c>
      <c r="D6">
        <v>205</v>
      </c>
      <c r="E6" t="s">
        <v>62</v>
      </c>
      <c r="F6" t="s">
        <v>1607</v>
      </c>
      <c r="H6">
        <v>65</v>
      </c>
      <c r="I6" t="s">
        <v>63</v>
      </c>
      <c r="K6">
        <v>24</v>
      </c>
      <c r="L6" t="s">
        <v>64</v>
      </c>
      <c r="N6">
        <v>0</v>
      </c>
      <c r="O6" t="s">
        <v>65</v>
      </c>
      <c r="R6">
        <v>1115</v>
      </c>
      <c r="S6" t="s">
        <v>66</v>
      </c>
    </row>
    <row r="7" spans="1:19">
      <c r="A7" s="87">
        <v>10357</v>
      </c>
      <c r="B7" t="s">
        <v>72</v>
      </c>
      <c r="D7">
        <v>206</v>
      </c>
      <c r="E7" t="s">
        <v>68</v>
      </c>
      <c r="F7" t="s">
        <v>1606</v>
      </c>
      <c r="H7">
        <v>66</v>
      </c>
      <c r="I7" t="s">
        <v>69</v>
      </c>
      <c r="K7">
        <v>31</v>
      </c>
      <c r="L7" t="s">
        <v>70</v>
      </c>
      <c r="R7">
        <v>1121</v>
      </c>
      <c r="S7" t="s">
        <v>71</v>
      </c>
    </row>
    <row r="8" spans="1:19">
      <c r="A8" s="87">
        <v>5885</v>
      </c>
      <c r="B8" t="s">
        <v>78</v>
      </c>
      <c r="D8">
        <v>207</v>
      </c>
      <c r="E8" t="s">
        <v>73</v>
      </c>
      <c r="F8" t="s">
        <v>1606</v>
      </c>
      <c r="H8">
        <v>71</v>
      </c>
      <c r="I8" t="s">
        <v>74</v>
      </c>
      <c r="K8">
        <v>32</v>
      </c>
      <c r="L8" t="s">
        <v>75</v>
      </c>
      <c r="N8" t="s">
        <v>29</v>
      </c>
      <c r="O8" t="s">
        <v>76</v>
      </c>
      <c r="R8">
        <v>1122</v>
      </c>
      <c r="S8" t="s">
        <v>77</v>
      </c>
    </row>
    <row r="9" spans="1:19">
      <c r="A9" s="87">
        <v>3914</v>
      </c>
      <c r="B9" t="s">
        <v>83</v>
      </c>
      <c r="D9">
        <v>208</v>
      </c>
      <c r="E9" t="s">
        <v>79</v>
      </c>
      <c r="F9" t="s">
        <v>1606</v>
      </c>
      <c r="H9">
        <v>72</v>
      </c>
      <c r="I9" t="s">
        <v>80</v>
      </c>
      <c r="K9">
        <v>33</v>
      </c>
      <c r="L9" t="s">
        <v>81</v>
      </c>
      <c r="N9">
        <v>1</v>
      </c>
      <c r="O9" t="s">
        <v>76</v>
      </c>
      <c r="R9">
        <v>1123</v>
      </c>
      <c r="S9" t="s">
        <v>82</v>
      </c>
    </row>
    <row r="10" spans="1:19">
      <c r="A10" s="87">
        <v>8982</v>
      </c>
      <c r="B10" t="s">
        <v>89</v>
      </c>
      <c r="D10">
        <v>209</v>
      </c>
      <c r="E10" t="s">
        <v>84</v>
      </c>
      <c r="F10" t="s">
        <v>1608</v>
      </c>
      <c r="H10">
        <v>74</v>
      </c>
      <c r="I10" t="s">
        <v>85</v>
      </c>
      <c r="K10">
        <v>34</v>
      </c>
      <c r="L10" t="s">
        <v>86</v>
      </c>
      <c r="N10">
        <v>2</v>
      </c>
      <c r="O10" t="s">
        <v>87</v>
      </c>
      <c r="R10">
        <v>1124</v>
      </c>
      <c r="S10" t="s">
        <v>88</v>
      </c>
    </row>
    <row r="11" spans="1:19">
      <c r="A11" s="87">
        <v>6705</v>
      </c>
      <c r="B11" t="s">
        <v>95</v>
      </c>
      <c r="D11">
        <v>210</v>
      </c>
      <c r="E11" t="s">
        <v>90</v>
      </c>
      <c r="F11" t="s">
        <v>1606</v>
      </c>
      <c r="H11">
        <v>75</v>
      </c>
      <c r="I11" t="s">
        <v>91</v>
      </c>
      <c r="K11">
        <v>40</v>
      </c>
      <c r="L11" t="s">
        <v>92</v>
      </c>
      <c r="N11">
        <v>0</v>
      </c>
      <c r="O11" t="s">
        <v>93</v>
      </c>
      <c r="R11">
        <v>1125</v>
      </c>
      <c r="S11" t="s">
        <v>94</v>
      </c>
    </row>
    <row r="12" spans="1:19">
      <c r="A12" s="87">
        <v>6933</v>
      </c>
      <c r="B12" t="s">
        <v>99</v>
      </c>
      <c r="D12">
        <v>211</v>
      </c>
      <c r="E12" t="s">
        <v>96</v>
      </c>
      <c r="F12" t="s">
        <v>1606</v>
      </c>
      <c r="H12">
        <v>76</v>
      </c>
      <c r="I12" t="s">
        <v>97</v>
      </c>
      <c r="K12">
        <v>51</v>
      </c>
      <c r="L12" t="s">
        <v>98</v>
      </c>
      <c r="R12">
        <v>1126</v>
      </c>
      <c r="S12" t="s">
        <v>66</v>
      </c>
    </row>
    <row r="13" spans="1:19">
      <c r="A13" s="87">
        <v>8485</v>
      </c>
      <c r="B13" t="s">
        <v>105</v>
      </c>
      <c r="D13">
        <v>212</v>
      </c>
      <c r="E13" t="s">
        <v>100</v>
      </c>
      <c r="F13" t="s">
        <v>1606</v>
      </c>
      <c r="H13">
        <v>77</v>
      </c>
      <c r="I13" t="s">
        <v>101</v>
      </c>
      <c r="K13">
        <v>52</v>
      </c>
      <c r="L13" t="s">
        <v>102</v>
      </c>
      <c r="N13" t="s">
        <v>29</v>
      </c>
      <c r="O13" t="s">
        <v>103</v>
      </c>
      <c r="R13">
        <v>1131</v>
      </c>
      <c r="S13" t="s">
        <v>104</v>
      </c>
    </row>
    <row r="14" spans="1:19">
      <c r="A14" s="87">
        <v>9953</v>
      </c>
      <c r="B14" t="s">
        <v>111</v>
      </c>
      <c r="D14">
        <v>213</v>
      </c>
      <c r="E14" t="s">
        <v>106</v>
      </c>
      <c r="F14" t="s">
        <v>1608</v>
      </c>
      <c r="H14">
        <v>81</v>
      </c>
      <c r="I14" t="s">
        <v>107</v>
      </c>
      <c r="K14">
        <v>60</v>
      </c>
      <c r="L14" t="s">
        <v>108</v>
      </c>
      <c r="N14">
        <v>1</v>
      </c>
      <c r="O14" t="s">
        <v>109</v>
      </c>
      <c r="R14">
        <v>1132</v>
      </c>
      <c r="S14" t="s">
        <v>110</v>
      </c>
    </row>
    <row r="15" spans="1:19">
      <c r="A15" s="87" t="s">
        <v>2309</v>
      </c>
      <c r="B15" t="s">
        <v>117</v>
      </c>
      <c r="D15">
        <v>301</v>
      </c>
      <c r="E15" t="s">
        <v>112</v>
      </c>
      <c r="F15" t="s">
        <v>1606</v>
      </c>
      <c r="H15">
        <v>84</v>
      </c>
      <c r="I15" t="s">
        <v>113</v>
      </c>
      <c r="K15">
        <v>0</v>
      </c>
      <c r="L15" t="s">
        <v>114</v>
      </c>
      <c r="N15">
        <v>0</v>
      </c>
      <c r="O15" t="s">
        <v>115</v>
      </c>
      <c r="R15">
        <v>1133</v>
      </c>
      <c r="S15" t="s">
        <v>116</v>
      </c>
    </row>
    <row r="16" spans="1:19">
      <c r="A16" s="87" t="s">
        <v>2310</v>
      </c>
      <c r="B16" t="s">
        <v>121</v>
      </c>
      <c r="D16">
        <v>302</v>
      </c>
      <c r="E16" t="s">
        <v>118</v>
      </c>
      <c r="F16" t="s">
        <v>1606</v>
      </c>
      <c r="H16">
        <v>85</v>
      </c>
      <c r="I16" t="s">
        <v>119</v>
      </c>
      <c r="R16">
        <v>1134</v>
      </c>
      <c r="S16" t="s">
        <v>120</v>
      </c>
    </row>
    <row r="17" spans="1:19">
      <c r="A17" s="87" t="s">
        <v>2311</v>
      </c>
      <c r="B17" t="s">
        <v>126</v>
      </c>
      <c r="D17">
        <v>321</v>
      </c>
      <c r="E17" t="s">
        <v>122</v>
      </c>
      <c r="F17" t="s">
        <v>1606</v>
      </c>
      <c r="H17">
        <v>41</v>
      </c>
      <c r="I17" t="s">
        <v>123</v>
      </c>
      <c r="K17" t="s">
        <v>29</v>
      </c>
      <c r="L17" t="s">
        <v>124</v>
      </c>
      <c r="R17">
        <v>1135</v>
      </c>
      <c r="S17" t="s">
        <v>125</v>
      </c>
    </row>
    <row r="18" spans="1:19">
      <c r="A18" s="87" t="s">
        <v>2312</v>
      </c>
      <c r="B18" t="s">
        <v>131</v>
      </c>
      <c r="D18">
        <v>322</v>
      </c>
      <c r="E18" t="s">
        <v>127</v>
      </c>
      <c r="F18" t="s">
        <v>1606</v>
      </c>
      <c r="H18">
        <v>42</v>
      </c>
      <c r="I18" t="s">
        <v>128</v>
      </c>
      <c r="K18">
        <v>1</v>
      </c>
      <c r="L18" t="s">
        <v>129</v>
      </c>
      <c r="R18">
        <v>1136</v>
      </c>
      <c r="S18" t="s">
        <v>130</v>
      </c>
    </row>
    <row r="19" spans="1:19">
      <c r="A19" s="87" t="s">
        <v>2313</v>
      </c>
      <c r="B19" t="s">
        <v>136</v>
      </c>
      <c r="D19">
        <v>323</v>
      </c>
      <c r="E19" t="s">
        <v>132</v>
      </c>
      <c r="F19" t="s">
        <v>1606</v>
      </c>
      <c r="H19">
        <v>51</v>
      </c>
      <c r="I19" t="s">
        <v>133</v>
      </c>
      <c r="K19">
        <v>2</v>
      </c>
      <c r="L19" t="s">
        <v>134</v>
      </c>
      <c r="R19">
        <v>1137</v>
      </c>
      <c r="S19" t="s">
        <v>135</v>
      </c>
    </row>
    <row r="20" spans="1:19">
      <c r="A20" s="87" t="s">
        <v>2314</v>
      </c>
      <c r="B20" t="s">
        <v>141</v>
      </c>
      <c r="D20">
        <v>324</v>
      </c>
      <c r="E20" t="s">
        <v>137</v>
      </c>
      <c r="F20" t="s">
        <v>1606</v>
      </c>
      <c r="H20">
        <v>52</v>
      </c>
      <c r="I20" t="s">
        <v>138</v>
      </c>
      <c r="K20">
        <v>3</v>
      </c>
      <c r="L20" t="s">
        <v>139</v>
      </c>
      <c r="R20">
        <v>1138</v>
      </c>
      <c r="S20" t="s">
        <v>140</v>
      </c>
    </row>
    <row r="21" spans="1:19">
      <c r="A21" s="87" t="s">
        <v>2315</v>
      </c>
      <c r="B21" t="s">
        <v>61</v>
      </c>
      <c r="D21">
        <v>341</v>
      </c>
      <c r="E21" t="s">
        <v>142</v>
      </c>
      <c r="F21" t="s">
        <v>1606</v>
      </c>
      <c r="H21">
        <v>0</v>
      </c>
      <c r="I21" t="s">
        <v>143</v>
      </c>
      <c r="K21">
        <v>8</v>
      </c>
      <c r="L21" t="s">
        <v>144</v>
      </c>
      <c r="R21">
        <v>1139</v>
      </c>
      <c r="S21" t="s">
        <v>66</v>
      </c>
    </row>
    <row r="22" spans="1:19">
      <c r="A22" s="14" t="s">
        <v>2431</v>
      </c>
      <c r="B22" t="s">
        <v>37</v>
      </c>
      <c r="D22">
        <v>361</v>
      </c>
      <c r="E22" t="s">
        <v>145</v>
      </c>
      <c r="F22" t="s">
        <v>1607</v>
      </c>
      <c r="K22">
        <v>9</v>
      </c>
      <c r="L22" t="s">
        <v>146</v>
      </c>
      <c r="R22">
        <v>1141</v>
      </c>
      <c r="S22" t="s">
        <v>147</v>
      </c>
    </row>
    <row r="23" spans="1:19">
      <c r="A23" s="14" t="s">
        <v>2432</v>
      </c>
      <c r="B23" t="s">
        <v>43</v>
      </c>
      <c r="D23">
        <v>362</v>
      </c>
      <c r="E23" t="s">
        <v>148</v>
      </c>
      <c r="F23" t="s">
        <v>1607</v>
      </c>
      <c r="H23" t="s">
        <v>29</v>
      </c>
      <c r="I23" t="s">
        <v>149</v>
      </c>
      <c r="R23">
        <v>1142</v>
      </c>
      <c r="S23" t="s">
        <v>150</v>
      </c>
    </row>
    <row r="24" spans="1:19">
      <c r="A24" s="14" t="s">
        <v>2433</v>
      </c>
      <c r="B24" t="s">
        <v>49</v>
      </c>
      <c r="D24">
        <v>363</v>
      </c>
      <c r="E24" t="s">
        <v>151</v>
      </c>
      <c r="F24" t="s">
        <v>1607</v>
      </c>
      <c r="H24">
        <v>1</v>
      </c>
      <c r="I24" t="s">
        <v>152</v>
      </c>
      <c r="K24" t="s">
        <v>29</v>
      </c>
      <c r="L24" t="s">
        <v>153</v>
      </c>
      <c r="R24">
        <v>1143</v>
      </c>
      <c r="S24" t="s">
        <v>154</v>
      </c>
    </row>
    <row r="25" spans="1:19">
      <c r="A25" s="14" t="s">
        <v>2434</v>
      </c>
      <c r="B25" t="s">
        <v>55</v>
      </c>
      <c r="D25">
        <v>364</v>
      </c>
      <c r="E25" t="s">
        <v>155</v>
      </c>
      <c r="F25" t="s">
        <v>1607</v>
      </c>
      <c r="H25">
        <v>2</v>
      </c>
      <c r="I25" t="s">
        <v>156</v>
      </c>
      <c r="K25">
        <v>4</v>
      </c>
      <c r="L25" t="s">
        <v>157</v>
      </c>
      <c r="R25">
        <v>1144</v>
      </c>
      <c r="S25" t="s">
        <v>158</v>
      </c>
    </row>
    <row r="26" spans="1:19">
      <c r="A26" s="14" t="s">
        <v>2435</v>
      </c>
      <c r="B26" t="s">
        <v>67</v>
      </c>
      <c r="D26">
        <v>365</v>
      </c>
      <c r="E26" t="s">
        <v>160</v>
      </c>
      <c r="F26" t="s">
        <v>1607</v>
      </c>
      <c r="H26">
        <v>3</v>
      </c>
      <c r="I26" t="s">
        <v>161</v>
      </c>
      <c r="K26">
        <v>5</v>
      </c>
      <c r="L26" t="s">
        <v>162</v>
      </c>
      <c r="R26">
        <v>1145</v>
      </c>
      <c r="S26" t="s">
        <v>163</v>
      </c>
    </row>
    <row r="27" spans="1:19">
      <c r="A27" s="14" t="s">
        <v>2436</v>
      </c>
      <c r="B27" t="s">
        <v>78</v>
      </c>
      <c r="D27">
        <v>366</v>
      </c>
      <c r="E27" t="s">
        <v>165</v>
      </c>
      <c r="F27" t="s">
        <v>1607</v>
      </c>
      <c r="H27">
        <v>4</v>
      </c>
      <c r="I27" t="s">
        <v>166</v>
      </c>
      <c r="K27">
        <v>6</v>
      </c>
      <c r="L27" t="s">
        <v>167</v>
      </c>
      <c r="R27">
        <v>1146</v>
      </c>
      <c r="S27" t="s">
        <v>168</v>
      </c>
    </row>
    <row r="28" spans="1:19">
      <c r="A28" s="14" t="s">
        <v>2437</v>
      </c>
      <c r="B28" t="s">
        <v>83</v>
      </c>
      <c r="D28">
        <v>367</v>
      </c>
      <c r="E28" t="s">
        <v>169</v>
      </c>
      <c r="F28" t="s">
        <v>1607</v>
      </c>
      <c r="H28">
        <v>5</v>
      </c>
      <c r="I28" t="s">
        <v>170</v>
      </c>
      <c r="K28">
        <v>7</v>
      </c>
      <c r="L28" t="s">
        <v>171</v>
      </c>
      <c r="R28">
        <v>1147</v>
      </c>
      <c r="S28" t="s">
        <v>172</v>
      </c>
    </row>
    <row r="29" spans="1:19">
      <c r="A29" s="14" t="s">
        <v>2438</v>
      </c>
      <c r="B29" t="s">
        <v>89</v>
      </c>
      <c r="D29">
        <v>381</v>
      </c>
      <c r="E29" t="s">
        <v>174</v>
      </c>
      <c r="F29" t="s">
        <v>1608</v>
      </c>
      <c r="H29">
        <v>6</v>
      </c>
      <c r="I29" t="s">
        <v>175</v>
      </c>
      <c r="K29">
        <v>8</v>
      </c>
      <c r="L29" t="s">
        <v>176</v>
      </c>
      <c r="R29">
        <v>1148</v>
      </c>
      <c r="S29" t="s">
        <v>177</v>
      </c>
    </row>
    <row r="30" spans="1:19">
      <c r="A30" s="14" t="s">
        <v>2439</v>
      </c>
      <c r="B30" t="s">
        <v>95</v>
      </c>
      <c r="D30">
        <v>382</v>
      </c>
      <c r="E30" t="s">
        <v>179</v>
      </c>
      <c r="F30" t="s">
        <v>1608</v>
      </c>
      <c r="H30">
        <v>7</v>
      </c>
      <c r="I30" t="s">
        <v>180</v>
      </c>
      <c r="K30">
        <v>11</v>
      </c>
      <c r="L30" t="s">
        <v>181</v>
      </c>
      <c r="R30">
        <v>1149</v>
      </c>
      <c r="S30" t="s">
        <v>47</v>
      </c>
    </row>
    <row r="31" spans="1:19">
      <c r="A31" s="14" t="s">
        <v>2440</v>
      </c>
      <c r="B31" t="s">
        <v>99</v>
      </c>
      <c r="D31">
        <v>401</v>
      </c>
      <c r="E31" t="s">
        <v>183</v>
      </c>
      <c r="F31" t="s">
        <v>1608</v>
      </c>
      <c r="H31">
        <v>8</v>
      </c>
      <c r="I31" t="s">
        <v>184</v>
      </c>
      <c r="K31">
        <v>12</v>
      </c>
      <c r="L31" t="s">
        <v>185</v>
      </c>
      <c r="R31">
        <v>1150</v>
      </c>
      <c r="S31" t="s">
        <v>53</v>
      </c>
    </row>
    <row r="32" spans="1:19">
      <c r="A32" s="14" t="s">
        <v>2441</v>
      </c>
      <c r="B32" t="s">
        <v>105</v>
      </c>
      <c r="D32">
        <v>402</v>
      </c>
      <c r="E32" t="s">
        <v>186</v>
      </c>
      <c r="F32" t="s">
        <v>1608</v>
      </c>
      <c r="H32">
        <v>9</v>
      </c>
      <c r="I32" t="s">
        <v>187</v>
      </c>
      <c r="K32">
        <v>13</v>
      </c>
      <c r="L32" t="s">
        <v>188</v>
      </c>
      <c r="R32">
        <v>1151</v>
      </c>
      <c r="S32" t="s">
        <v>189</v>
      </c>
    </row>
    <row r="33" spans="1:19">
      <c r="A33" s="14" t="s">
        <v>2442</v>
      </c>
      <c r="B33" t="s">
        <v>111</v>
      </c>
      <c r="D33">
        <v>403</v>
      </c>
      <c r="E33" t="s">
        <v>191</v>
      </c>
      <c r="F33" t="s">
        <v>1608</v>
      </c>
      <c r="H33">
        <v>0</v>
      </c>
      <c r="I33" t="s">
        <v>65</v>
      </c>
      <c r="K33">
        <v>14</v>
      </c>
      <c r="L33" t="s">
        <v>192</v>
      </c>
      <c r="R33">
        <v>1152</v>
      </c>
      <c r="S33" t="s">
        <v>66</v>
      </c>
    </row>
    <row r="34" spans="1:19">
      <c r="D34">
        <v>426</v>
      </c>
      <c r="E34" t="s">
        <v>194</v>
      </c>
      <c r="F34" t="s">
        <v>1609</v>
      </c>
      <c r="K34">
        <v>15</v>
      </c>
      <c r="L34" t="s">
        <v>195</v>
      </c>
      <c r="R34">
        <v>1161</v>
      </c>
      <c r="S34" t="s">
        <v>196</v>
      </c>
    </row>
    <row r="35" spans="1:19">
      <c r="D35">
        <v>428</v>
      </c>
      <c r="E35" t="s">
        <v>198</v>
      </c>
      <c r="F35" t="s">
        <v>1609</v>
      </c>
      <c r="H35" t="s">
        <v>29</v>
      </c>
      <c r="I35" t="s">
        <v>199</v>
      </c>
      <c r="K35">
        <v>16</v>
      </c>
      <c r="L35" t="s">
        <v>200</v>
      </c>
      <c r="R35">
        <v>1162</v>
      </c>
      <c r="S35" t="s">
        <v>201</v>
      </c>
    </row>
    <row r="36" spans="1:19">
      <c r="D36">
        <v>461</v>
      </c>
      <c r="E36" t="s">
        <v>203</v>
      </c>
      <c r="F36" t="s">
        <v>1609</v>
      </c>
      <c r="H36">
        <v>1</v>
      </c>
      <c r="I36" t="s">
        <v>204</v>
      </c>
      <c r="K36">
        <v>17</v>
      </c>
      <c r="L36" t="s">
        <v>205</v>
      </c>
      <c r="R36">
        <v>1163</v>
      </c>
      <c r="S36" t="s">
        <v>206</v>
      </c>
    </row>
    <row r="37" spans="1:19">
      <c r="H37">
        <v>2</v>
      </c>
      <c r="I37" t="s">
        <v>208</v>
      </c>
      <c r="K37">
        <v>18</v>
      </c>
      <c r="L37" t="s">
        <v>209</v>
      </c>
      <c r="R37">
        <v>1164</v>
      </c>
      <c r="S37" t="s">
        <v>210</v>
      </c>
    </row>
    <row r="38" spans="1:19">
      <c r="H38">
        <v>3</v>
      </c>
      <c r="I38" t="s">
        <v>212</v>
      </c>
      <c r="K38">
        <v>0</v>
      </c>
      <c r="L38" t="s">
        <v>65</v>
      </c>
      <c r="R38">
        <v>1171</v>
      </c>
      <c r="S38" t="s">
        <v>213</v>
      </c>
    </row>
    <row r="39" spans="1:19">
      <c r="H39">
        <v>4</v>
      </c>
      <c r="I39" t="s">
        <v>215</v>
      </c>
      <c r="R39">
        <v>1172</v>
      </c>
      <c r="S39" t="s">
        <v>216</v>
      </c>
    </row>
    <row r="40" spans="1:19">
      <c r="H40">
        <v>5</v>
      </c>
      <c r="I40" t="s">
        <v>217</v>
      </c>
      <c r="K40" t="s">
        <v>29</v>
      </c>
      <c r="L40" t="s">
        <v>218</v>
      </c>
      <c r="R40">
        <v>1173</v>
      </c>
      <c r="S40" t="s">
        <v>66</v>
      </c>
    </row>
    <row r="41" spans="1:19">
      <c r="H41">
        <v>6</v>
      </c>
      <c r="I41" t="s">
        <v>219</v>
      </c>
      <c r="K41">
        <v>1</v>
      </c>
      <c r="L41" t="s">
        <v>218</v>
      </c>
      <c r="R41">
        <v>1211</v>
      </c>
      <c r="S41" t="s">
        <v>42</v>
      </c>
    </row>
    <row r="42" spans="1:19">
      <c r="H42">
        <v>7</v>
      </c>
      <c r="I42" t="s">
        <v>220</v>
      </c>
      <c r="K42">
        <v>2</v>
      </c>
      <c r="L42" t="s">
        <v>221</v>
      </c>
      <c r="R42">
        <v>1212</v>
      </c>
      <c r="S42" t="s">
        <v>48</v>
      </c>
    </row>
    <row r="43" spans="1:19">
      <c r="H43">
        <v>8</v>
      </c>
      <c r="I43" t="s">
        <v>222</v>
      </c>
      <c r="K43">
        <v>0</v>
      </c>
      <c r="L43" t="s">
        <v>223</v>
      </c>
      <c r="R43">
        <v>1213</v>
      </c>
      <c r="S43" t="s">
        <v>224</v>
      </c>
    </row>
    <row r="44" spans="1:19">
      <c r="H44">
        <v>0</v>
      </c>
      <c r="I44" t="s">
        <v>225</v>
      </c>
      <c r="R44">
        <v>1214</v>
      </c>
      <c r="S44" t="s">
        <v>226</v>
      </c>
    </row>
    <row r="45" spans="1:19">
      <c r="R45">
        <v>1215</v>
      </c>
      <c r="S45" t="s">
        <v>227</v>
      </c>
    </row>
    <row r="46" spans="1:19">
      <c r="R46">
        <v>1216</v>
      </c>
      <c r="S46" t="s">
        <v>228</v>
      </c>
    </row>
    <row r="47" spans="1:19">
      <c r="R47">
        <v>1217</v>
      </c>
      <c r="S47" t="s">
        <v>66</v>
      </c>
    </row>
    <row r="48" spans="1:19">
      <c r="R48">
        <v>1221</v>
      </c>
      <c r="S48" t="s">
        <v>71</v>
      </c>
    </row>
    <row r="49" spans="1:19">
      <c r="R49">
        <v>1222</v>
      </c>
      <c r="S49" t="s">
        <v>77</v>
      </c>
    </row>
    <row r="50" spans="1:19">
      <c r="R50">
        <v>1223</v>
      </c>
      <c r="S50" t="s">
        <v>82</v>
      </c>
    </row>
    <row r="51" spans="1:19">
      <c r="R51">
        <v>1224</v>
      </c>
      <c r="S51" t="s">
        <v>88</v>
      </c>
    </row>
    <row r="52" spans="1:19">
      <c r="R52">
        <v>1225</v>
      </c>
      <c r="S52" t="s">
        <v>94</v>
      </c>
    </row>
    <row r="53" spans="1:19">
      <c r="R53">
        <v>1226</v>
      </c>
      <c r="S53" t="s">
        <v>229</v>
      </c>
    </row>
    <row r="54" spans="1:19">
      <c r="A54" t="s">
        <v>29</v>
      </c>
      <c r="B54" t="s">
        <v>190</v>
      </c>
      <c r="R54">
        <v>1227</v>
      </c>
      <c r="S54" t="s">
        <v>66</v>
      </c>
    </row>
    <row r="55" spans="1:19">
      <c r="A55">
        <v>1</v>
      </c>
      <c r="B55" t="s">
        <v>193</v>
      </c>
      <c r="R55">
        <v>1231</v>
      </c>
      <c r="S55" t="s">
        <v>104</v>
      </c>
    </row>
    <row r="56" spans="1:19">
      <c r="A56">
        <v>2</v>
      </c>
      <c r="B56" t="s">
        <v>197</v>
      </c>
      <c r="R56">
        <v>1232</v>
      </c>
      <c r="S56" t="s">
        <v>110</v>
      </c>
    </row>
    <row r="57" spans="1:19">
      <c r="A57">
        <v>3</v>
      </c>
      <c r="B57" t="s">
        <v>202</v>
      </c>
      <c r="R57">
        <v>1233</v>
      </c>
      <c r="S57" t="s">
        <v>120</v>
      </c>
    </row>
    <row r="58" spans="1:19">
      <c r="A58">
        <v>4</v>
      </c>
      <c r="B58" t="s">
        <v>207</v>
      </c>
      <c r="R58">
        <v>1234</v>
      </c>
      <c r="S58" t="s">
        <v>125</v>
      </c>
    </row>
    <row r="59" spans="1:19">
      <c r="A59">
        <v>5</v>
      </c>
      <c r="B59" t="s">
        <v>211</v>
      </c>
      <c r="R59">
        <v>1235</v>
      </c>
      <c r="S59" t="s">
        <v>130</v>
      </c>
    </row>
    <row r="60" spans="1:19">
      <c r="A60">
        <v>6</v>
      </c>
      <c r="B60" t="s">
        <v>214</v>
      </c>
      <c r="R60">
        <v>1236</v>
      </c>
      <c r="S60" t="s">
        <v>230</v>
      </c>
    </row>
    <row r="61" spans="1:19">
      <c r="A61">
        <v>8</v>
      </c>
      <c r="B61" t="s">
        <v>66</v>
      </c>
      <c r="R61">
        <v>1237</v>
      </c>
      <c r="S61" t="s">
        <v>231</v>
      </c>
    </row>
    <row r="62" spans="1:19">
      <c r="R62">
        <v>1238</v>
      </c>
      <c r="S62" t="s">
        <v>232</v>
      </c>
    </row>
    <row r="63" spans="1:19">
      <c r="A63" t="s">
        <v>29</v>
      </c>
      <c r="C63" t="s">
        <v>159</v>
      </c>
      <c r="R63">
        <v>1239</v>
      </c>
      <c r="S63" t="s">
        <v>233</v>
      </c>
    </row>
    <row r="64" spans="1:19">
      <c r="A64">
        <v>0</v>
      </c>
      <c r="B64">
        <v>0</v>
      </c>
      <c r="C64" t="s">
        <v>164</v>
      </c>
      <c r="R64">
        <v>1240</v>
      </c>
      <c r="S64" t="s">
        <v>234</v>
      </c>
    </row>
    <row r="65" spans="1:19">
      <c r="A65">
        <v>3</v>
      </c>
      <c r="B65">
        <v>3</v>
      </c>
      <c r="C65" t="s">
        <v>1605</v>
      </c>
      <c r="R65">
        <v>1241</v>
      </c>
      <c r="S65" t="s">
        <v>235</v>
      </c>
    </row>
    <row r="66" spans="1:19">
      <c r="A66">
        <v>5</v>
      </c>
      <c r="B66">
        <v>5</v>
      </c>
      <c r="C66" t="s">
        <v>173</v>
      </c>
      <c r="R66">
        <v>1242</v>
      </c>
      <c r="S66" t="s">
        <v>135</v>
      </c>
    </row>
    <row r="67" spans="1:19">
      <c r="A67">
        <v>9</v>
      </c>
      <c r="B67">
        <v>9</v>
      </c>
      <c r="C67" t="s">
        <v>178</v>
      </c>
      <c r="R67">
        <v>1243</v>
      </c>
      <c r="S67" t="s">
        <v>140</v>
      </c>
    </row>
    <row r="68" spans="1:19">
      <c r="A68">
        <v>20</v>
      </c>
      <c r="B68">
        <v>20</v>
      </c>
      <c r="C68" t="s">
        <v>182</v>
      </c>
      <c r="R68">
        <v>1244</v>
      </c>
      <c r="S68" t="s">
        <v>66</v>
      </c>
    </row>
    <row r="69" spans="1:19">
      <c r="A69" s="14" t="s">
        <v>2427</v>
      </c>
      <c r="B69" s="14" t="s">
        <v>2427</v>
      </c>
      <c r="C69" t="s">
        <v>164</v>
      </c>
      <c r="R69">
        <v>1251</v>
      </c>
      <c r="S69" t="s">
        <v>236</v>
      </c>
    </row>
    <row r="70" spans="1:19">
      <c r="A70" s="14" t="s">
        <v>2428</v>
      </c>
      <c r="B70" s="14" t="s">
        <v>2428</v>
      </c>
      <c r="C70" t="s">
        <v>1605</v>
      </c>
      <c r="R70">
        <v>1252</v>
      </c>
      <c r="S70" t="s">
        <v>201</v>
      </c>
    </row>
    <row r="71" spans="1:19">
      <c r="A71" s="14" t="s">
        <v>2429</v>
      </c>
      <c r="B71" s="14" t="s">
        <v>2429</v>
      </c>
      <c r="C71" t="s">
        <v>173</v>
      </c>
      <c r="R71">
        <v>1253</v>
      </c>
      <c r="S71" t="s">
        <v>206</v>
      </c>
    </row>
    <row r="72" spans="1:19">
      <c r="A72" s="14" t="s">
        <v>2430</v>
      </c>
      <c r="B72" s="14" t="s">
        <v>2430</v>
      </c>
      <c r="C72" t="s">
        <v>178</v>
      </c>
      <c r="R72">
        <v>1254</v>
      </c>
      <c r="S72" t="s">
        <v>210</v>
      </c>
    </row>
    <row r="73" spans="1:19">
      <c r="R73">
        <v>1261</v>
      </c>
      <c r="S73" t="s">
        <v>213</v>
      </c>
    </row>
    <row r="74" spans="1:19">
      <c r="R74">
        <v>1262</v>
      </c>
      <c r="S74" t="s">
        <v>216</v>
      </c>
    </row>
    <row r="75" spans="1:19">
      <c r="R75">
        <v>1263</v>
      </c>
      <c r="S75" t="s">
        <v>237</v>
      </c>
    </row>
    <row r="76" spans="1:19">
      <c r="R76">
        <v>1264</v>
      </c>
      <c r="S76" t="s">
        <v>66</v>
      </c>
    </row>
  </sheetData>
  <sheetProtection algorithmName="SHA-512" hashValue="vvRGve/Cp6AzhUlmATnr6V7qmCJ9L0wPhgXkheWeXz00Gds4Dt62yPjzh+CZ/I+d7qvZde5TMPsg84i+JniK1g==" saltValue="HL32ZXrcAZrOGePdcTqyEg==" spinCount="100000" sheet="1" objects="1" scenarios="1"/>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1E696-493D-4D5F-94C0-FED53F78E713}">
  <sheetPr codeName="Sheet6">
    <tabColor theme="9" tint="0.39997558519241921"/>
  </sheetPr>
  <dimension ref="A1:BA324"/>
  <sheetViews>
    <sheetView showRowColHeaders="0" workbookViewId="0">
      <pane xSplit="3" ySplit="2" topLeftCell="P3" activePane="bottomRight" state="frozen"/>
      <selection activeCell="B1" sqref="B1"/>
      <selection pane="topRight" activeCell="D1" sqref="D1"/>
      <selection pane="bottomLeft" activeCell="B3" sqref="B3"/>
      <selection pane="bottomRight" activeCell="AU8" sqref="AU8"/>
    </sheetView>
  </sheetViews>
  <sheetFormatPr defaultRowHeight="18.75" outlineLevelCol="1"/>
  <cols>
    <col min="1" max="1" width="10.5" hidden="1" customWidth="1"/>
    <col min="2" max="2" width="30.125" bestFit="1" customWidth="1"/>
    <col min="4" max="36" width="9" hidden="1" customWidth="1" outlineLevel="1"/>
    <col min="37" max="37" width="9" collapsed="1"/>
    <col min="257" max="257" width="0" hidden="1" customWidth="1"/>
    <col min="258" max="258" width="30.125" bestFit="1" customWidth="1"/>
    <col min="513" max="513" width="0" hidden="1" customWidth="1"/>
    <col min="514" max="514" width="30.125" bestFit="1" customWidth="1"/>
    <col min="769" max="769" width="0" hidden="1" customWidth="1"/>
    <col min="770" max="770" width="30.125" bestFit="1" customWidth="1"/>
    <col min="1025" max="1025" width="0" hidden="1" customWidth="1"/>
    <col min="1026" max="1026" width="30.125" bestFit="1" customWidth="1"/>
    <col min="1281" max="1281" width="0" hidden="1" customWidth="1"/>
    <col min="1282" max="1282" width="30.125" bestFit="1" customWidth="1"/>
    <col min="1537" max="1537" width="0" hidden="1" customWidth="1"/>
    <col min="1538" max="1538" width="30.125" bestFit="1" customWidth="1"/>
    <col min="1793" max="1793" width="0" hidden="1" customWidth="1"/>
    <col min="1794" max="1794" width="30.125" bestFit="1" customWidth="1"/>
    <col min="2049" max="2049" width="0" hidden="1" customWidth="1"/>
    <col min="2050" max="2050" width="30.125" bestFit="1" customWidth="1"/>
    <col min="2305" max="2305" width="0" hidden="1" customWidth="1"/>
    <col min="2306" max="2306" width="30.125" bestFit="1" customWidth="1"/>
    <col min="2561" max="2561" width="0" hidden="1" customWidth="1"/>
    <col min="2562" max="2562" width="30.125" bestFit="1" customWidth="1"/>
    <col min="2817" max="2817" width="0" hidden="1" customWidth="1"/>
    <col min="2818" max="2818" width="30.125" bestFit="1" customWidth="1"/>
    <col min="3073" max="3073" width="0" hidden="1" customWidth="1"/>
    <col min="3074" max="3074" width="30.125" bestFit="1" customWidth="1"/>
    <col min="3329" max="3329" width="0" hidden="1" customWidth="1"/>
    <col min="3330" max="3330" width="30.125" bestFit="1" customWidth="1"/>
    <col min="3585" max="3585" width="0" hidden="1" customWidth="1"/>
    <col min="3586" max="3586" width="30.125" bestFit="1" customWidth="1"/>
    <col min="3841" max="3841" width="0" hidden="1" customWidth="1"/>
    <col min="3842" max="3842" width="30.125" bestFit="1" customWidth="1"/>
    <col min="4097" max="4097" width="0" hidden="1" customWidth="1"/>
    <col min="4098" max="4098" width="30.125" bestFit="1" customWidth="1"/>
    <col min="4353" max="4353" width="0" hidden="1" customWidth="1"/>
    <col min="4354" max="4354" width="30.125" bestFit="1" customWidth="1"/>
    <col min="4609" max="4609" width="0" hidden="1" customWidth="1"/>
    <col min="4610" max="4610" width="30.125" bestFit="1" customWidth="1"/>
    <col min="4865" max="4865" width="0" hidden="1" customWidth="1"/>
    <col min="4866" max="4866" width="30.125" bestFit="1" customWidth="1"/>
    <col min="5121" max="5121" width="0" hidden="1" customWidth="1"/>
    <col min="5122" max="5122" width="30.125" bestFit="1" customWidth="1"/>
    <col min="5377" max="5377" width="0" hidden="1" customWidth="1"/>
    <col min="5378" max="5378" width="30.125" bestFit="1" customWidth="1"/>
    <col min="5633" max="5633" width="0" hidden="1" customWidth="1"/>
    <col min="5634" max="5634" width="30.125" bestFit="1" customWidth="1"/>
    <col min="5889" max="5889" width="0" hidden="1" customWidth="1"/>
    <col min="5890" max="5890" width="30.125" bestFit="1" customWidth="1"/>
    <col min="6145" max="6145" width="0" hidden="1" customWidth="1"/>
    <col min="6146" max="6146" width="30.125" bestFit="1" customWidth="1"/>
    <col min="6401" max="6401" width="0" hidden="1" customWidth="1"/>
    <col min="6402" max="6402" width="30.125" bestFit="1" customWidth="1"/>
    <col min="6657" max="6657" width="0" hidden="1" customWidth="1"/>
    <col min="6658" max="6658" width="30.125" bestFit="1" customWidth="1"/>
    <col min="6913" max="6913" width="0" hidden="1" customWidth="1"/>
    <col min="6914" max="6914" width="30.125" bestFit="1" customWidth="1"/>
    <col min="7169" max="7169" width="0" hidden="1" customWidth="1"/>
    <col min="7170" max="7170" width="30.125" bestFit="1" customWidth="1"/>
    <col min="7425" max="7425" width="0" hidden="1" customWidth="1"/>
    <col min="7426" max="7426" width="30.125" bestFit="1" customWidth="1"/>
    <col min="7681" max="7681" width="0" hidden="1" customWidth="1"/>
    <col min="7682" max="7682" width="30.125" bestFit="1" customWidth="1"/>
    <col min="7937" max="7937" width="0" hidden="1" customWidth="1"/>
    <col min="7938" max="7938" width="30.125" bestFit="1" customWidth="1"/>
    <col min="8193" max="8193" width="0" hidden="1" customWidth="1"/>
    <col min="8194" max="8194" width="30.125" bestFit="1" customWidth="1"/>
    <col min="8449" max="8449" width="0" hidden="1" customWidth="1"/>
    <col min="8450" max="8450" width="30.125" bestFit="1" customWidth="1"/>
    <col min="8705" max="8705" width="0" hidden="1" customWidth="1"/>
    <col min="8706" max="8706" width="30.125" bestFit="1" customWidth="1"/>
    <col min="8961" max="8961" width="0" hidden="1" customWidth="1"/>
    <col min="8962" max="8962" width="30.125" bestFit="1" customWidth="1"/>
    <col min="9217" max="9217" width="0" hidden="1" customWidth="1"/>
    <col min="9218" max="9218" width="30.125" bestFit="1" customWidth="1"/>
    <col min="9473" max="9473" width="0" hidden="1" customWidth="1"/>
    <col min="9474" max="9474" width="30.125" bestFit="1" customWidth="1"/>
    <col min="9729" max="9729" width="0" hidden="1" customWidth="1"/>
    <col min="9730" max="9730" width="30.125" bestFit="1" customWidth="1"/>
    <col min="9985" max="9985" width="0" hidden="1" customWidth="1"/>
    <col min="9986" max="9986" width="30.125" bestFit="1" customWidth="1"/>
    <col min="10241" max="10241" width="0" hidden="1" customWidth="1"/>
    <col min="10242" max="10242" width="30.125" bestFit="1" customWidth="1"/>
    <col min="10497" max="10497" width="0" hidden="1" customWidth="1"/>
    <col min="10498" max="10498" width="30.125" bestFit="1" customWidth="1"/>
    <col min="10753" max="10753" width="0" hidden="1" customWidth="1"/>
    <col min="10754" max="10754" width="30.125" bestFit="1" customWidth="1"/>
    <col min="11009" max="11009" width="0" hidden="1" customWidth="1"/>
    <col min="11010" max="11010" width="30.125" bestFit="1" customWidth="1"/>
    <col min="11265" max="11265" width="0" hidden="1" customWidth="1"/>
    <col min="11266" max="11266" width="30.125" bestFit="1" customWidth="1"/>
    <col min="11521" max="11521" width="0" hidden="1" customWidth="1"/>
    <col min="11522" max="11522" width="30.125" bestFit="1" customWidth="1"/>
    <col min="11777" max="11777" width="0" hidden="1" customWidth="1"/>
    <col min="11778" max="11778" width="30.125" bestFit="1" customWidth="1"/>
    <col min="12033" max="12033" width="0" hidden="1" customWidth="1"/>
    <col min="12034" max="12034" width="30.125" bestFit="1" customWidth="1"/>
    <col min="12289" max="12289" width="0" hidden="1" customWidth="1"/>
    <col min="12290" max="12290" width="30.125" bestFit="1" customWidth="1"/>
    <col min="12545" max="12545" width="0" hidden="1" customWidth="1"/>
    <col min="12546" max="12546" width="30.125" bestFit="1" customWidth="1"/>
    <col min="12801" max="12801" width="0" hidden="1" customWidth="1"/>
    <col min="12802" max="12802" width="30.125" bestFit="1" customWidth="1"/>
    <col min="13057" max="13057" width="0" hidden="1" customWidth="1"/>
    <col min="13058" max="13058" width="30.125" bestFit="1" customWidth="1"/>
    <col min="13313" max="13313" width="0" hidden="1" customWidth="1"/>
    <col min="13314" max="13314" width="30.125" bestFit="1" customWidth="1"/>
    <col min="13569" max="13569" width="0" hidden="1" customWidth="1"/>
    <col min="13570" max="13570" width="30.125" bestFit="1" customWidth="1"/>
    <col min="13825" max="13825" width="0" hidden="1" customWidth="1"/>
    <col min="13826" max="13826" width="30.125" bestFit="1" customWidth="1"/>
    <col min="14081" max="14081" width="0" hidden="1" customWidth="1"/>
    <col min="14082" max="14082" width="30.125" bestFit="1" customWidth="1"/>
    <col min="14337" max="14337" width="0" hidden="1" customWidth="1"/>
    <col min="14338" max="14338" width="30.125" bestFit="1" customWidth="1"/>
    <col min="14593" max="14593" width="0" hidden="1" customWidth="1"/>
    <col min="14594" max="14594" width="30.125" bestFit="1" customWidth="1"/>
    <col min="14849" max="14849" width="0" hidden="1" customWidth="1"/>
    <col min="14850" max="14850" width="30.125" bestFit="1" customWidth="1"/>
    <col min="15105" max="15105" width="0" hidden="1" customWidth="1"/>
    <col min="15106" max="15106" width="30.125" bestFit="1" customWidth="1"/>
    <col min="15361" max="15361" width="0" hidden="1" customWidth="1"/>
    <col min="15362" max="15362" width="30.125" bestFit="1" customWidth="1"/>
    <col min="15617" max="15617" width="0" hidden="1" customWidth="1"/>
    <col min="15618" max="15618" width="30.125" bestFit="1" customWidth="1"/>
    <col min="15873" max="15873" width="0" hidden="1" customWidth="1"/>
    <col min="15874" max="15874" width="30.125" bestFit="1" customWidth="1"/>
    <col min="16129" max="16129" width="0" hidden="1" customWidth="1"/>
    <col min="16130" max="16130" width="30.125" bestFit="1" customWidth="1"/>
  </cols>
  <sheetData>
    <row r="1" spans="1:53" s="9" customFormat="1">
      <c r="A1" s="7"/>
      <c r="B1" s="27"/>
      <c r="C1" s="28"/>
      <c r="D1" s="29">
        <v>27942</v>
      </c>
      <c r="E1" s="29">
        <v>28307</v>
      </c>
      <c r="F1" s="29">
        <v>28672</v>
      </c>
      <c r="G1" s="29">
        <v>29037</v>
      </c>
      <c r="H1" s="29">
        <v>29403</v>
      </c>
      <c r="I1" s="29">
        <v>29768</v>
      </c>
      <c r="J1" s="29">
        <v>30133</v>
      </c>
      <c r="K1" s="29">
        <v>30498</v>
      </c>
      <c r="L1" s="29">
        <v>30864</v>
      </c>
      <c r="M1" s="29">
        <v>31229</v>
      </c>
      <c r="N1" s="29">
        <v>31594</v>
      </c>
      <c r="O1" s="29">
        <v>31959</v>
      </c>
      <c r="P1" s="29">
        <v>32325</v>
      </c>
      <c r="Q1" s="29">
        <v>32690</v>
      </c>
      <c r="R1" s="29">
        <v>33055</v>
      </c>
      <c r="S1" s="29">
        <v>33420</v>
      </c>
      <c r="T1" s="29">
        <v>33786</v>
      </c>
      <c r="U1" s="29">
        <v>34151</v>
      </c>
      <c r="V1" s="29">
        <v>34516</v>
      </c>
      <c r="W1" s="29">
        <v>34881</v>
      </c>
      <c r="X1" s="29">
        <v>35247</v>
      </c>
      <c r="Y1" s="29">
        <v>35612</v>
      </c>
      <c r="Z1" s="29">
        <v>35977</v>
      </c>
      <c r="AA1" s="29">
        <v>36342</v>
      </c>
      <c r="AB1" s="29">
        <v>36708</v>
      </c>
      <c r="AC1" s="29">
        <v>37073</v>
      </c>
      <c r="AD1" s="29">
        <v>37438</v>
      </c>
      <c r="AE1" s="29">
        <v>37803</v>
      </c>
      <c r="AF1" s="29">
        <v>38169</v>
      </c>
      <c r="AG1" s="29">
        <v>38534</v>
      </c>
      <c r="AH1" s="29">
        <v>38899</v>
      </c>
      <c r="AI1" s="29">
        <v>39264</v>
      </c>
      <c r="AJ1" s="29">
        <v>39630</v>
      </c>
      <c r="AK1" s="29">
        <v>39995</v>
      </c>
      <c r="AL1" s="29">
        <v>40360</v>
      </c>
      <c r="AM1" s="29">
        <v>40725</v>
      </c>
      <c r="AN1" s="29">
        <v>41091</v>
      </c>
      <c r="AO1" s="29">
        <v>41456</v>
      </c>
      <c r="AP1" s="29">
        <v>41821</v>
      </c>
      <c r="AQ1" s="29">
        <v>42186</v>
      </c>
      <c r="AR1" s="29">
        <v>42552</v>
      </c>
      <c r="AS1" s="29">
        <v>42917</v>
      </c>
      <c r="AT1" s="29">
        <v>43282</v>
      </c>
      <c r="AU1" s="29">
        <v>43647</v>
      </c>
      <c r="AV1" s="29">
        <v>44013</v>
      </c>
      <c r="AW1" s="29">
        <v>44378</v>
      </c>
      <c r="AX1" s="29">
        <v>44743</v>
      </c>
      <c r="AY1" s="24">
        <v>45108</v>
      </c>
      <c r="AZ1" s="24">
        <v>45474</v>
      </c>
      <c r="BA1" s="24">
        <v>45839</v>
      </c>
    </row>
    <row r="2" spans="1:53" s="13" customFormat="1">
      <c r="A2" s="10"/>
      <c r="B2" s="30"/>
      <c r="C2" s="31"/>
      <c r="D2" s="32" t="s">
        <v>1630</v>
      </c>
      <c r="E2" s="32" t="s">
        <v>1630</v>
      </c>
      <c r="F2" s="32" t="s">
        <v>1630</v>
      </c>
      <c r="G2" s="32" t="s">
        <v>1630</v>
      </c>
      <c r="H2" s="32" t="s">
        <v>1630</v>
      </c>
      <c r="I2" s="32" t="s">
        <v>1630</v>
      </c>
      <c r="J2" s="32" t="s">
        <v>1630</v>
      </c>
      <c r="K2" s="32" t="s">
        <v>1630</v>
      </c>
      <c r="L2" s="32" t="s">
        <v>1630</v>
      </c>
      <c r="M2" s="32" t="s">
        <v>1630</v>
      </c>
      <c r="N2" s="32" t="s">
        <v>1630</v>
      </c>
      <c r="O2" s="32" t="s">
        <v>1630</v>
      </c>
      <c r="P2" s="32" t="s">
        <v>1630</v>
      </c>
      <c r="Q2" s="32" t="s">
        <v>1630</v>
      </c>
      <c r="R2" s="32" t="s">
        <v>1630</v>
      </c>
      <c r="S2" s="32" t="s">
        <v>1630</v>
      </c>
      <c r="T2" s="32" t="s">
        <v>1630</v>
      </c>
      <c r="U2" s="32" t="s">
        <v>1630</v>
      </c>
      <c r="V2" s="32" t="s">
        <v>1630</v>
      </c>
      <c r="W2" s="32" t="s">
        <v>1630</v>
      </c>
      <c r="X2" s="32" t="s">
        <v>1630</v>
      </c>
      <c r="Y2" s="32" t="s">
        <v>1630</v>
      </c>
      <c r="Z2" s="32" t="s">
        <v>1630</v>
      </c>
      <c r="AA2" s="32" t="s">
        <v>1630</v>
      </c>
      <c r="AB2" s="32" t="s">
        <v>1630</v>
      </c>
      <c r="AC2" s="32" t="s">
        <v>1630</v>
      </c>
      <c r="AD2" s="32" t="s">
        <v>1630</v>
      </c>
      <c r="AE2" s="32" t="s">
        <v>1630</v>
      </c>
      <c r="AF2" s="32" t="s">
        <v>1630</v>
      </c>
      <c r="AG2" s="32" t="s">
        <v>1630</v>
      </c>
      <c r="AH2" s="32" t="s">
        <v>1630</v>
      </c>
      <c r="AI2" s="32" t="s">
        <v>1630</v>
      </c>
      <c r="AJ2" s="32" t="s">
        <v>1630</v>
      </c>
      <c r="AK2" s="32" t="s">
        <v>1630</v>
      </c>
      <c r="AL2" s="32" t="s">
        <v>1630</v>
      </c>
      <c r="AM2" s="32" t="s">
        <v>1630</v>
      </c>
      <c r="AN2" s="32" t="s">
        <v>1630</v>
      </c>
      <c r="AO2" s="32" t="s">
        <v>1630</v>
      </c>
      <c r="AP2" s="32" t="s">
        <v>1630</v>
      </c>
      <c r="AQ2" s="32" t="s">
        <v>1630</v>
      </c>
      <c r="AR2" s="32" t="s">
        <v>1630</v>
      </c>
      <c r="AS2" s="32" t="s">
        <v>1630</v>
      </c>
      <c r="AT2" s="32" t="s">
        <v>1630</v>
      </c>
      <c r="AU2" s="32" t="s">
        <v>1630</v>
      </c>
      <c r="AV2" s="32" t="s">
        <v>1630</v>
      </c>
      <c r="AW2" s="32" t="s">
        <v>1630</v>
      </c>
      <c r="AX2" s="32" t="s">
        <v>1630</v>
      </c>
      <c r="AY2" s="32" t="s">
        <v>1630</v>
      </c>
      <c r="AZ2" s="32" t="s">
        <v>1630</v>
      </c>
      <c r="BA2" s="32" t="s">
        <v>1630</v>
      </c>
    </row>
    <row r="3" spans="1:53">
      <c r="A3" t="s">
        <v>1631</v>
      </c>
      <c r="B3" s="33" t="s">
        <v>1632</v>
      </c>
      <c r="C3" s="34" t="s">
        <v>1910</v>
      </c>
      <c r="D3" s="35">
        <v>2.2000000000000002</v>
      </c>
      <c r="E3" s="35">
        <v>2.2999999999999998</v>
      </c>
      <c r="F3" s="35">
        <v>2.7</v>
      </c>
      <c r="G3" s="35">
        <v>4.7</v>
      </c>
      <c r="H3" s="35">
        <v>7.2</v>
      </c>
      <c r="I3" s="35">
        <v>6.6</v>
      </c>
      <c r="J3" s="35">
        <v>5.4</v>
      </c>
      <c r="K3" s="35">
        <v>0</v>
      </c>
      <c r="L3" s="35">
        <v>-0.6</v>
      </c>
      <c r="M3" s="35">
        <v>-0.5</v>
      </c>
      <c r="N3" s="35">
        <v>-0.2</v>
      </c>
      <c r="O3" s="35">
        <v>-0.1</v>
      </c>
      <c r="P3" s="35">
        <v>0.1</v>
      </c>
      <c r="Q3" s="35">
        <v>0.4</v>
      </c>
      <c r="R3" s="35">
        <v>1.6</v>
      </c>
      <c r="S3" s="35">
        <v>2</v>
      </c>
      <c r="T3" s="35">
        <v>1.8</v>
      </c>
      <c r="U3" s="35">
        <v>1</v>
      </c>
      <c r="V3" s="35">
        <v>1.3</v>
      </c>
      <c r="W3" s="35">
        <v>1.2</v>
      </c>
      <c r="X3" s="35">
        <v>1.2</v>
      </c>
      <c r="Y3" s="35">
        <v>1.5</v>
      </c>
      <c r="Z3" s="35">
        <v>1</v>
      </c>
      <c r="AA3" s="35">
        <v>0.2</v>
      </c>
      <c r="AB3" s="35">
        <v>-0.1</v>
      </c>
      <c r="AC3" s="35">
        <v>-0.4</v>
      </c>
      <c r="AD3" s="35">
        <v>-1.3</v>
      </c>
      <c r="AE3" s="35">
        <v>-2.6</v>
      </c>
      <c r="AF3" s="35">
        <v>-3.7</v>
      </c>
      <c r="AG3" s="35">
        <v>-4.7</v>
      </c>
      <c r="AH3" s="35">
        <v>-5</v>
      </c>
      <c r="AI3" s="35">
        <v>-4.2</v>
      </c>
      <c r="AJ3" s="35">
        <v>-3.7</v>
      </c>
      <c r="AK3" s="35">
        <v>-4.5999999999999996</v>
      </c>
      <c r="AL3" s="35">
        <v>-4</v>
      </c>
      <c r="AM3" s="35">
        <v>-4</v>
      </c>
      <c r="AN3" s="35">
        <v>-3.3</v>
      </c>
      <c r="AO3" s="35">
        <v>-2.7</v>
      </c>
      <c r="AP3" s="35">
        <v>-1.7</v>
      </c>
      <c r="AQ3" s="35">
        <v>-1.3</v>
      </c>
      <c r="AR3" s="35">
        <v>-1</v>
      </c>
      <c r="AS3" s="35">
        <v>-0.9</v>
      </c>
      <c r="AT3" s="35">
        <v>-0.8</v>
      </c>
      <c r="AU3" s="35">
        <v>-0.7</v>
      </c>
      <c r="AV3" s="35">
        <v>-0.7</v>
      </c>
      <c r="AW3" s="35">
        <v>-0.9</v>
      </c>
      <c r="AX3" s="35">
        <v>-0.4</v>
      </c>
      <c r="AY3" s="36">
        <v>-0.2</v>
      </c>
      <c r="AZ3" s="36">
        <v>-0.2</v>
      </c>
      <c r="BA3" s="36">
        <v>-0.2</v>
      </c>
    </row>
    <row r="4" spans="1:53">
      <c r="A4" t="s">
        <v>1633</v>
      </c>
      <c r="B4" s="37"/>
      <c r="C4" s="38" t="s">
        <v>1914</v>
      </c>
      <c r="D4" s="39">
        <v>6.7</v>
      </c>
      <c r="E4" s="39">
        <v>8.8000000000000007</v>
      </c>
      <c r="F4" s="39"/>
      <c r="G4" s="39"/>
      <c r="H4" s="39">
        <v>8.4</v>
      </c>
      <c r="I4" s="39">
        <v>8.1</v>
      </c>
      <c r="J4" s="39">
        <v>6.6</v>
      </c>
      <c r="K4" s="39">
        <v>-0.2</v>
      </c>
      <c r="L4" s="39">
        <v>0</v>
      </c>
      <c r="M4" s="39">
        <v>-1</v>
      </c>
      <c r="N4" s="39">
        <v>-1</v>
      </c>
      <c r="O4" s="39">
        <v>-0.5</v>
      </c>
      <c r="P4" s="39">
        <v>0</v>
      </c>
      <c r="Q4" s="39">
        <v>0.6</v>
      </c>
      <c r="R4" s="39">
        <v>1.6</v>
      </c>
      <c r="S4" s="39">
        <v>2.4</v>
      </c>
      <c r="T4" s="39">
        <v>6.8</v>
      </c>
      <c r="U4" s="39">
        <v>2.8</v>
      </c>
      <c r="V4" s="39">
        <v>3</v>
      </c>
      <c r="W4" s="39">
        <v>2.4</v>
      </c>
      <c r="X4" s="39">
        <v>4.4000000000000004</v>
      </c>
      <c r="Y4" s="39">
        <v>4.5999999999999996</v>
      </c>
      <c r="Z4" s="39">
        <v>4.8</v>
      </c>
      <c r="AA4" s="39">
        <v>2.1</v>
      </c>
      <c r="AB4" s="39">
        <v>1.3</v>
      </c>
      <c r="AC4" s="39">
        <v>0</v>
      </c>
      <c r="AD4" s="39">
        <v>-0.9</v>
      </c>
      <c r="AE4" s="39">
        <v>-1.3</v>
      </c>
      <c r="AF4" s="39">
        <v>-3</v>
      </c>
      <c r="AG4" s="39">
        <v>-3.4</v>
      </c>
      <c r="AH4" s="39">
        <v>-4.5</v>
      </c>
      <c r="AI4" s="39">
        <v>-4.0999999999999996</v>
      </c>
      <c r="AJ4" s="39">
        <v>-1.1000000000000001</v>
      </c>
      <c r="AK4" s="39">
        <v>-3.6</v>
      </c>
      <c r="AL4" s="39">
        <v>-3.5</v>
      </c>
      <c r="AM4" s="39">
        <v>-4.5</v>
      </c>
      <c r="AN4" s="39">
        <v>-4.7</v>
      </c>
      <c r="AO4" s="39">
        <v>-4.3</v>
      </c>
      <c r="AP4" s="39"/>
      <c r="AQ4" s="39"/>
      <c r="AR4" s="39"/>
      <c r="AS4" s="39"/>
      <c r="AT4" s="39"/>
      <c r="AU4" s="39"/>
      <c r="AV4" s="39"/>
      <c r="AW4" s="39"/>
      <c r="AX4" s="39"/>
      <c r="AY4" s="40"/>
      <c r="AZ4" s="40"/>
      <c r="BA4" s="40"/>
    </row>
    <row r="5" spans="1:53">
      <c r="A5" t="s">
        <v>1635</v>
      </c>
      <c r="B5" s="37"/>
      <c r="C5" s="38" t="s">
        <v>1911</v>
      </c>
      <c r="D5" s="39">
        <v>0.4</v>
      </c>
      <c r="E5" s="39">
        <v>0.7</v>
      </c>
      <c r="F5" s="39">
        <v>0.9</v>
      </c>
      <c r="G5" s="39">
        <v>3.2</v>
      </c>
      <c r="H5" s="39">
        <v>4.5999999999999996</v>
      </c>
      <c r="I5" s="39">
        <v>5.4</v>
      </c>
      <c r="J5" s="39">
        <v>4.9000000000000004</v>
      </c>
      <c r="K5" s="39">
        <v>0.5</v>
      </c>
      <c r="L5" s="39">
        <v>0.3</v>
      </c>
      <c r="M5" s="39">
        <v>0.3</v>
      </c>
      <c r="N5" s="39">
        <v>0.2</v>
      </c>
      <c r="O5" s="39">
        <v>0.5</v>
      </c>
      <c r="P5" s="39">
        <v>0.8</v>
      </c>
      <c r="Q5" s="39">
        <v>0.6</v>
      </c>
      <c r="R5" s="39">
        <v>1.8</v>
      </c>
      <c r="S5" s="39">
        <v>2.1</v>
      </c>
      <c r="T5" s="39">
        <v>1.2</v>
      </c>
      <c r="U5" s="39">
        <v>0.3</v>
      </c>
      <c r="V5" s="39">
        <v>-0.4</v>
      </c>
      <c r="W5" s="39">
        <v>-1.3</v>
      </c>
      <c r="X5" s="39">
        <v>-2.4</v>
      </c>
      <c r="Y5" s="39">
        <v>-2.2999999999999998</v>
      </c>
      <c r="Z5" s="39">
        <v>-2.7</v>
      </c>
      <c r="AA5" s="39">
        <v>-3.6</v>
      </c>
      <c r="AB5" s="39">
        <v>-4</v>
      </c>
      <c r="AC5" s="39">
        <v>-5.3</v>
      </c>
      <c r="AD5" s="39">
        <v>-5.8</v>
      </c>
      <c r="AE5" s="39">
        <v>-6.5</v>
      </c>
      <c r="AF5" s="39">
        <v>-7.2</v>
      </c>
      <c r="AG5" s="39">
        <v>-7.3</v>
      </c>
      <c r="AH5" s="39">
        <v>-6.9</v>
      </c>
      <c r="AI5" s="39">
        <v>-5.4</v>
      </c>
      <c r="AJ5" s="39">
        <v>-4.5</v>
      </c>
      <c r="AK5" s="39">
        <v>-5.8</v>
      </c>
      <c r="AL5" s="39">
        <v>-4.9000000000000004</v>
      </c>
      <c r="AM5" s="39">
        <v>-5</v>
      </c>
      <c r="AN5" s="39">
        <v>-4.0999999999999996</v>
      </c>
      <c r="AO5" s="39">
        <v>-3.4</v>
      </c>
      <c r="AP5" s="39">
        <v>-2.4</v>
      </c>
      <c r="AQ5" s="39">
        <v>-2</v>
      </c>
      <c r="AR5" s="39">
        <v>-1.6</v>
      </c>
      <c r="AS5" s="39">
        <v>-1.4</v>
      </c>
      <c r="AT5" s="39">
        <v>-1.2</v>
      </c>
      <c r="AU5" s="39">
        <v>-1.1000000000000001</v>
      </c>
      <c r="AV5" s="39">
        <v>-1.1000000000000001</v>
      </c>
      <c r="AW5" s="39">
        <v>-1.3</v>
      </c>
      <c r="AX5" s="39">
        <v>-0.7</v>
      </c>
      <c r="AY5" s="40">
        <v>-0.4</v>
      </c>
      <c r="AZ5" s="40">
        <v>-0.2</v>
      </c>
      <c r="BA5" s="40">
        <v>-0.2</v>
      </c>
    </row>
    <row r="6" spans="1:53">
      <c r="A6" t="s">
        <v>1637</v>
      </c>
      <c r="B6" s="37"/>
      <c r="C6" s="38" t="s">
        <v>1915</v>
      </c>
      <c r="D6" s="39">
        <v>2.2000000000000002</v>
      </c>
      <c r="E6" s="39"/>
      <c r="F6" s="39">
        <v>2.6</v>
      </c>
      <c r="G6" s="39">
        <v>4.5</v>
      </c>
      <c r="H6" s="39">
        <v>6.3</v>
      </c>
      <c r="I6" s="39">
        <v>6.5</v>
      </c>
      <c r="J6" s="39">
        <v>5.0999999999999996</v>
      </c>
      <c r="K6" s="39">
        <v>0.8</v>
      </c>
      <c r="L6" s="39">
        <v>-0.3</v>
      </c>
      <c r="M6" s="39">
        <v>-0.2</v>
      </c>
      <c r="N6" s="39">
        <v>0.1</v>
      </c>
      <c r="O6" s="39">
        <v>0.6</v>
      </c>
      <c r="P6" s="39">
        <v>0.6</v>
      </c>
      <c r="Q6" s="39">
        <v>0.5</v>
      </c>
      <c r="R6" s="39">
        <v>4</v>
      </c>
      <c r="S6" s="39">
        <v>3.9</v>
      </c>
      <c r="T6" s="39">
        <v>3.3</v>
      </c>
      <c r="U6" s="39">
        <v>2.4</v>
      </c>
      <c r="V6" s="39">
        <v>2.2000000000000002</v>
      </c>
      <c r="W6" s="39">
        <v>1.8</v>
      </c>
      <c r="X6" s="39">
        <v>1.6</v>
      </c>
      <c r="Y6" s="39">
        <v>1.8</v>
      </c>
      <c r="Z6" s="39">
        <v>0.8</v>
      </c>
      <c r="AA6" s="39">
        <v>0</v>
      </c>
      <c r="AB6" s="39">
        <v>-0.1</v>
      </c>
      <c r="AC6" s="39">
        <v>-1.1000000000000001</v>
      </c>
      <c r="AD6" s="39">
        <v>-3.1</v>
      </c>
      <c r="AE6" s="39">
        <v>-4.8</v>
      </c>
      <c r="AF6" s="39">
        <v>-5.3</v>
      </c>
      <c r="AG6" s="39">
        <v>-6</v>
      </c>
      <c r="AH6" s="39">
        <v>-5.5</v>
      </c>
      <c r="AI6" s="39">
        <v>-4.5</v>
      </c>
      <c r="AJ6" s="39">
        <v>-3.4</v>
      </c>
      <c r="AK6" s="39">
        <v>-4.9000000000000004</v>
      </c>
      <c r="AL6" s="39">
        <v>-4.3</v>
      </c>
      <c r="AM6" s="39">
        <v>-4.4000000000000004</v>
      </c>
      <c r="AN6" s="39">
        <v>-3.8</v>
      </c>
      <c r="AO6" s="39"/>
      <c r="AP6" s="39"/>
      <c r="AQ6" s="39"/>
      <c r="AR6" s="39"/>
      <c r="AS6" s="39"/>
      <c r="AT6" s="39"/>
      <c r="AU6" s="39"/>
      <c r="AV6" s="39"/>
      <c r="AW6" s="39"/>
      <c r="AX6" s="39"/>
      <c r="AY6" s="40"/>
      <c r="AZ6" s="40"/>
      <c r="BA6" s="40"/>
    </row>
    <row r="7" spans="1:53">
      <c r="A7" t="s">
        <v>1639</v>
      </c>
      <c r="B7" s="37"/>
      <c r="C7" s="38" t="s">
        <v>1912</v>
      </c>
      <c r="D7" s="39">
        <v>0.5</v>
      </c>
      <c r="E7" s="39">
        <v>1.3</v>
      </c>
      <c r="F7" s="39">
        <v>0.8</v>
      </c>
      <c r="G7" s="39">
        <v>2.6</v>
      </c>
      <c r="H7" s="39">
        <v>4.2</v>
      </c>
      <c r="I7" s="39">
        <v>4.5</v>
      </c>
      <c r="J7" s="39">
        <v>4</v>
      </c>
      <c r="K7" s="39">
        <v>0.5</v>
      </c>
      <c r="L7" s="39">
        <v>-0.1</v>
      </c>
      <c r="M7" s="39">
        <v>0.6</v>
      </c>
      <c r="N7" s="39">
        <v>0.1</v>
      </c>
      <c r="O7" s="39">
        <v>0.2</v>
      </c>
      <c r="P7" s="39">
        <v>0</v>
      </c>
      <c r="Q7" s="39">
        <v>0.2</v>
      </c>
      <c r="R7" s="39">
        <v>1.4</v>
      </c>
      <c r="S7" s="39">
        <v>2.1</v>
      </c>
      <c r="T7" s="39">
        <v>1.8</v>
      </c>
      <c r="U7" s="39">
        <v>1.3</v>
      </c>
      <c r="V7" s="39">
        <v>1</v>
      </c>
      <c r="W7" s="39">
        <v>0.3</v>
      </c>
      <c r="X7" s="39">
        <v>0.1</v>
      </c>
      <c r="Y7" s="39">
        <v>0.1</v>
      </c>
      <c r="Z7" s="39">
        <v>0</v>
      </c>
      <c r="AA7" s="39">
        <v>-0.2</v>
      </c>
      <c r="AB7" s="39">
        <v>-0.3</v>
      </c>
      <c r="AC7" s="39">
        <v>-0.9</v>
      </c>
      <c r="AD7" s="39">
        <v>-3</v>
      </c>
      <c r="AE7" s="39">
        <v>-4.4000000000000004</v>
      </c>
      <c r="AF7" s="39">
        <v>-5.0999999999999996</v>
      </c>
      <c r="AG7" s="39">
        <v>-6.4</v>
      </c>
      <c r="AH7" s="39">
        <v>-6</v>
      </c>
      <c r="AI7" s="39">
        <v>-4.3</v>
      </c>
      <c r="AJ7" s="39">
        <v>-3.6</v>
      </c>
      <c r="AK7" s="39">
        <v>-6</v>
      </c>
      <c r="AL7" s="39">
        <v>-4.5999999999999996</v>
      </c>
      <c r="AM7" s="39">
        <v>-4.4000000000000004</v>
      </c>
      <c r="AN7" s="39">
        <v>-3.7</v>
      </c>
      <c r="AO7" s="39">
        <v>-3.1</v>
      </c>
      <c r="AP7" s="39">
        <v>-2.2999999999999998</v>
      </c>
      <c r="AQ7" s="39">
        <v>-1.6</v>
      </c>
      <c r="AR7" s="39">
        <v>-0.9</v>
      </c>
      <c r="AS7" s="39">
        <v>-0.6</v>
      </c>
      <c r="AT7" s="39">
        <v>-0.4</v>
      </c>
      <c r="AU7" s="39">
        <v>-0.3</v>
      </c>
      <c r="AV7" s="39">
        <v>-0.3</v>
      </c>
      <c r="AW7" s="39">
        <v>-0.3</v>
      </c>
      <c r="AX7" s="39">
        <v>0.2</v>
      </c>
      <c r="AY7" s="40">
        <v>0.3</v>
      </c>
      <c r="AZ7" s="40">
        <v>0.3</v>
      </c>
      <c r="BA7" s="40">
        <v>0.4</v>
      </c>
    </row>
    <row r="8" spans="1:53">
      <c r="A8" t="s">
        <v>1641</v>
      </c>
      <c r="B8" s="37"/>
      <c r="C8" s="38" t="s">
        <v>1642</v>
      </c>
      <c r="D8" s="39">
        <v>0</v>
      </c>
      <c r="E8" s="39">
        <v>1.3</v>
      </c>
      <c r="F8" s="39">
        <v>2.2999999999999998</v>
      </c>
      <c r="G8" s="39">
        <v>3.3</v>
      </c>
      <c r="H8" s="39">
        <v>6.3</v>
      </c>
      <c r="I8" s="39">
        <v>6</v>
      </c>
      <c r="J8" s="39">
        <v>5.9</v>
      </c>
      <c r="K8" s="39">
        <v>0.8</v>
      </c>
      <c r="L8" s="39">
        <v>-0.1</v>
      </c>
      <c r="M8" s="39">
        <v>0.1</v>
      </c>
      <c r="N8" s="39">
        <v>0</v>
      </c>
      <c r="O8" s="39">
        <v>0</v>
      </c>
      <c r="P8" s="39">
        <v>-0.1</v>
      </c>
      <c r="Q8" s="39">
        <v>0.4</v>
      </c>
      <c r="R8" s="39">
        <v>0.2</v>
      </c>
      <c r="S8" s="39">
        <v>0.9</v>
      </c>
      <c r="T8" s="39">
        <v>1.1000000000000001</v>
      </c>
      <c r="U8" s="39">
        <v>0.6</v>
      </c>
      <c r="V8" s="39">
        <v>1</v>
      </c>
      <c r="W8" s="39">
        <v>1</v>
      </c>
      <c r="X8" s="39">
        <v>1.3</v>
      </c>
      <c r="Y8" s="39">
        <v>1.8</v>
      </c>
      <c r="Z8" s="39">
        <v>1.2</v>
      </c>
      <c r="AA8" s="39">
        <v>0.4</v>
      </c>
      <c r="AB8" s="39">
        <v>0</v>
      </c>
      <c r="AC8" s="39">
        <v>-0.2</v>
      </c>
      <c r="AD8" s="39">
        <v>-0.7</v>
      </c>
      <c r="AE8" s="39">
        <v>-1.6</v>
      </c>
      <c r="AF8" s="39">
        <v>-2.2000000000000002</v>
      </c>
      <c r="AG8" s="39">
        <v>-3.8</v>
      </c>
      <c r="AH8" s="39">
        <v>-4.0999999999999996</v>
      </c>
      <c r="AI8" s="39">
        <v>-3.7</v>
      </c>
      <c r="AJ8" s="39">
        <v>-3.3</v>
      </c>
      <c r="AK8" s="39">
        <v>-4.2</v>
      </c>
      <c r="AL8" s="39">
        <v>-3.7</v>
      </c>
      <c r="AM8" s="39">
        <v>-3.9</v>
      </c>
      <c r="AN8" s="39">
        <v>-3.4</v>
      </c>
      <c r="AO8" s="39"/>
      <c r="AP8" s="39"/>
      <c r="AQ8" s="39"/>
      <c r="AR8" s="39"/>
      <c r="AS8" s="39"/>
      <c r="AT8" s="39"/>
      <c r="AU8" s="39"/>
      <c r="AV8" s="39"/>
      <c r="AW8" s="39"/>
      <c r="AX8" s="39"/>
      <c r="AY8" s="40"/>
      <c r="AZ8" s="40"/>
      <c r="BA8" s="40"/>
    </row>
    <row r="9" spans="1:53">
      <c r="A9" t="s">
        <v>1643</v>
      </c>
      <c r="B9" s="41"/>
      <c r="C9" s="42" t="s">
        <v>1644</v>
      </c>
      <c r="D9" s="43">
        <v>1.4</v>
      </c>
      <c r="E9" s="43">
        <v>1.8</v>
      </c>
      <c r="F9" s="43">
        <v>2</v>
      </c>
      <c r="G9" s="43">
        <v>4</v>
      </c>
      <c r="H9" s="43">
        <v>6.2</v>
      </c>
      <c r="I9" s="43">
        <v>6.1</v>
      </c>
      <c r="J9" s="43">
        <v>5.0999999999999996</v>
      </c>
      <c r="K9" s="43">
        <v>0.2</v>
      </c>
      <c r="L9" s="43">
        <v>-0.4</v>
      </c>
      <c r="M9" s="43">
        <v>-0.2</v>
      </c>
      <c r="N9" s="43">
        <v>-0.1</v>
      </c>
      <c r="O9" s="43">
        <v>0.1</v>
      </c>
      <c r="P9" s="43">
        <v>0.2</v>
      </c>
      <c r="Q9" s="43">
        <v>0.4</v>
      </c>
      <c r="R9" s="43">
        <v>1.7</v>
      </c>
      <c r="S9" s="43">
        <v>2</v>
      </c>
      <c r="T9" s="43">
        <v>1.7</v>
      </c>
      <c r="U9" s="43">
        <v>1</v>
      </c>
      <c r="V9" s="43">
        <v>1</v>
      </c>
      <c r="W9" s="43">
        <v>0.7</v>
      </c>
      <c r="X9" s="43">
        <v>0.5</v>
      </c>
      <c r="Y9" s="43">
        <v>0.7</v>
      </c>
      <c r="Z9" s="43">
        <v>0.2</v>
      </c>
      <c r="AA9" s="43">
        <v>-0.6</v>
      </c>
      <c r="AB9" s="43">
        <v>-0.9</v>
      </c>
      <c r="AC9" s="43">
        <v>-1.4</v>
      </c>
      <c r="AD9" s="43">
        <v>-2.4</v>
      </c>
      <c r="AE9" s="43">
        <v>-3.6</v>
      </c>
      <c r="AF9" s="43">
        <v>-4.5999999999999996</v>
      </c>
      <c r="AG9" s="43">
        <v>-5.4</v>
      </c>
      <c r="AH9" s="43">
        <v>-5.5</v>
      </c>
      <c r="AI9" s="43">
        <v>-4.5</v>
      </c>
      <c r="AJ9" s="43">
        <v>-3.8</v>
      </c>
      <c r="AK9" s="43">
        <v>-5</v>
      </c>
      <c r="AL9" s="43">
        <v>-4.2</v>
      </c>
      <c r="AM9" s="43">
        <v>-4.3</v>
      </c>
      <c r="AN9" s="43">
        <v>-3.6</v>
      </c>
      <c r="AO9" s="43">
        <v>-2.9</v>
      </c>
      <c r="AP9" s="43">
        <v>-2</v>
      </c>
      <c r="AQ9" s="43">
        <v>-1.5</v>
      </c>
      <c r="AR9" s="43">
        <v>-1.2</v>
      </c>
      <c r="AS9" s="43">
        <v>-1</v>
      </c>
      <c r="AT9" s="43">
        <v>-0.9</v>
      </c>
      <c r="AU9" s="43">
        <v>-0.7</v>
      </c>
      <c r="AV9" s="43">
        <v>-0.8</v>
      </c>
      <c r="AW9" s="43">
        <v>-1</v>
      </c>
      <c r="AX9" s="43">
        <v>-0.4</v>
      </c>
      <c r="AY9" s="44">
        <v>-0.2</v>
      </c>
      <c r="AZ9" s="44">
        <v>-0.1</v>
      </c>
      <c r="BA9" s="44">
        <v>-0.1</v>
      </c>
    </row>
    <row r="10" spans="1:53">
      <c r="A10" t="s">
        <v>1645</v>
      </c>
      <c r="B10" s="33" t="s">
        <v>1646</v>
      </c>
      <c r="C10" s="34" t="s">
        <v>500</v>
      </c>
      <c r="D10" s="35">
        <v>6.5</v>
      </c>
      <c r="E10" s="35">
        <v>7.1</v>
      </c>
      <c r="F10" s="35">
        <v>5.8</v>
      </c>
      <c r="G10" s="35">
        <v>7.1</v>
      </c>
      <c r="H10" s="35">
        <v>12.7</v>
      </c>
      <c r="I10" s="35">
        <v>7.2</v>
      </c>
      <c r="J10" s="35">
        <v>4.5999999999999996</v>
      </c>
      <c r="K10" s="35">
        <v>-3</v>
      </c>
      <c r="L10" s="35">
        <v>-1.5</v>
      </c>
      <c r="M10" s="35">
        <v>-0.8</v>
      </c>
      <c r="N10" s="35">
        <v>-0.3</v>
      </c>
      <c r="O10" s="35">
        <v>0.2</v>
      </c>
      <c r="P10" s="35">
        <v>0.8</v>
      </c>
      <c r="Q10" s="35">
        <v>1.4</v>
      </c>
      <c r="R10" s="35">
        <v>6.9</v>
      </c>
      <c r="S10" s="35">
        <v>7.5</v>
      </c>
      <c r="T10" s="35">
        <v>4.0999999999999996</v>
      </c>
      <c r="U10" s="35">
        <v>1.4</v>
      </c>
      <c r="V10" s="35">
        <v>2.2999999999999998</v>
      </c>
      <c r="W10" s="35">
        <v>2.7</v>
      </c>
      <c r="X10" s="35">
        <v>3.3</v>
      </c>
      <c r="Y10" s="35">
        <v>3.4</v>
      </c>
      <c r="Z10" s="35">
        <v>2.2000000000000002</v>
      </c>
      <c r="AA10" s="35">
        <v>0.3</v>
      </c>
      <c r="AB10" s="35">
        <v>-0.1</v>
      </c>
      <c r="AC10" s="35">
        <v>-0.7</v>
      </c>
      <c r="AD10" s="35">
        <v>-2.9</v>
      </c>
      <c r="AE10" s="35">
        <v>-4.5999999999999996</v>
      </c>
      <c r="AF10" s="35">
        <v>-7.1</v>
      </c>
      <c r="AG10" s="35">
        <v>-8</v>
      </c>
      <c r="AH10" s="35">
        <v>-7.1</v>
      </c>
      <c r="AI10" s="35">
        <v>-4.3</v>
      </c>
      <c r="AJ10" s="35">
        <v>-3.5</v>
      </c>
      <c r="AK10" s="35">
        <v>-5.3</v>
      </c>
      <c r="AL10" s="35">
        <v>-4.4000000000000004</v>
      </c>
      <c r="AM10" s="35">
        <v>-4.7</v>
      </c>
      <c r="AN10" s="35">
        <v>-3.8</v>
      </c>
      <c r="AO10" s="35">
        <v>-2.1</v>
      </c>
      <c r="AP10" s="35">
        <v>0</v>
      </c>
      <c r="AQ10" s="35">
        <v>1.1000000000000001</v>
      </c>
      <c r="AR10" s="35">
        <v>2.2000000000000002</v>
      </c>
      <c r="AS10" s="35">
        <v>2.4</v>
      </c>
      <c r="AT10" s="35">
        <v>2.6</v>
      </c>
      <c r="AU10" s="35">
        <v>3</v>
      </c>
      <c r="AV10" s="35">
        <v>2.8</v>
      </c>
      <c r="AW10" s="35">
        <v>1.5</v>
      </c>
      <c r="AX10" s="35">
        <v>1.9</v>
      </c>
      <c r="AY10" s="36">
        <v>0.9</v>
      </c>
      <c r="AZ10" s="36">
        <v>0.5</v>
      </c>
      <c r="BA10" s="36">
        <v>0.3</v>
      </c>
    </row>
    <row r="11" spans="1:53">
      <c r="A11" t="s">
        <v>1647</v>
      </c>
      <c r="B11" s="37">
        <v>240441</v>
      </c>
      <c r="C11" s="38" t="s">
        <v>1634</v>
      </c>
      <c r="D11" s="39">
        <v>6.7</v>
      </c>
      <c r="E11" s="39">
        <v>8.8000000000000007</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40"/>
      <c r="AZ11" s="40"/>
      <c r="BA11" s="40"/>
    </row>
    <row r="12" spans="1:53">
      <c r="A12" t="s">
        <v>1648</v>
      </c>
      <c r="B12" s="37"/>
      <c r="C12" s="38" t="s">
        <v>1636</v>
      </c>
      <c r="D12" s="39">
        <v>0.7</v>
      </c>
      <c r="E12" s="39">
        <v>0.7</v>
      </c>
      <c r="F12" s="39">
        <v>0.9</v>
      </c>
      <c r="G12" s="39">
        <v>4.5999999999999996</v>
      </c>
      <c r="H12" s="39">
        <v>5.7</v>
      </c>
      <c r="I12" s="39">
        <v>6.7</v>
      </c>
      <c r="J12" s="39">
        <v>5</v>
      </c>
      <c r="K12" s="39">
        <v>1.8</v>
      </c>
      <c r="L12" s="39">
        <v>1.7</v>
      </c>
      <c r="M12" s="39">
        <v>1.4</v>
      </c>
      <c r="N12" s="39">
        <v>1.5</v>
      </c>
      <c r="O12" s="39">
        <v>3.2</v>
      </c>
      <c r="P12" s="39">
        <v>4</v>
      </c>
      <c r="Q12" s="39">
        <v>3.9</v>
      </c>
      <c r="R12" s="39">
        <v>8.1999999999999993</v>
      </c>
      <c r="S12" s="39">
        <v>6.3</v>
      </c>
      <c r="T12" s="39">
        <v>2.8</v>
      </c>
      <c r="U12" s="39">
        <v>-0.3</v>
      </c>
      <c r="V12" s="39">
        <v>-0.9</v>
      </c>
      <c r="W12" s="39">
        <v>-2.1</v>
      </c>
      <c r="X12" s="39">
        <v>-3.3</v>
      </c>
      <c r="Y12" s="39">
        <v>-3.1</v>
      </c>
      <c r="Z12" s="39">
        <v>-4.4000000000000004</v>
      </c>
      <c r="AA12" s="39">
        <v>-5.9</v>
      </c>
      <c r="AB12" s="39">
        <v>-7.9</v>
      </c>
      <c r="AC12" s="39">
        <v>-11</v>
      </c>
      <c r="AD12" s="39">
        <v>-12.9</v>
      </c>
      <c r="AE12" s="39">
        <v>-12.1</v>
      </c>
      <c r="AF12" s="39">
        <v>-11.4</v>
      </c>
      <c r="AG12" s="39">
        <v>-9.9</v>
      </c>
      <c r="AH12" s="39">
        <v>-7.4</v>
      </c>
      <c r="AI12" s="39">
        <v>-3.2</v>
      </c>
      <c r="AJ12" s="39">
        <v>-2.2000000000000002</v>
      </c>
      <c r="AK12" s="39">
        <v>-5.8</v>
      </c>
      <c r="AL12" s="39">
        <v>-4.7</v>
      </c>
      <c r="AM12" s="39">
        <v>-4.7</v>
      </c>
      <c r="AN12" s="39">
        <v>-3.5</v>
      </c>
      <c r="AO12" s="39">
        <v>-3.4</v>
      </c>
      <c r="AP12" s="39">
        <v>-1.4</v>
      </c>
      <c r="AQ12" s="39">
        <v>-0.5</v>
      </c>
      <c r="AR12" s="39">
        <v>-0.1</v>
      </c>
      <c r="AS12" s="39">
        <v>0.1</v>
      </c>
      <c r="AT12" s="39">
        <v>0.5</v>
      </c>
      <c r="AU12" s="39">
        <v>1</v>
      </c>
      <c r="AV12" s="39">
        <v>0.8</v>
      </c>
      <c r="AW12" s="39">
        <v>0.1</v>
      </c>
      <c r="AX12" s="39">
        <v>1.2</v>
      </c>
      <c r="AY12" s="40">
        <v>0.8</v>
      </c>
      <c r="AZ12" s="40">
        <v>0.9</v>
      </c>
      <c r="BA12" s="40">
        <v>0.8</v>
      </c>
    </row>
    <row r="13" spans="1:53">
      <c r="A13" t="s">
        <v>1649</v>
      </c>
      <c r="B13" s="37"/>
      <c r="C13" s="38" t="s">
        <v>1638</v>
      </c>
      <c r="D13" s="39">
        <v>2.2000000000000002</v>
      </c>
      <c r="E13" s="39"/>
      <c r="F13" s="39">
        <v>5.2</v>
      </c>
      <c r="G13" s="39">
        <v>4.3</v>
      </c>
      <c r="H13" s="39">
        <v>7.1</v>
      </c>
      <c r="I13" s="39"/>
      <c r="J13" s="39">
        <v>7.1</v>
      </c>
      <c r="K13" s="39">
        <v>1.9</v>
      </c>
      <c r="L13" s="39">
        <v>0</v>
      </c>
      <c r="M13" s="39">
        <v>2.4</v>
      </c>
      <c r="N13" s="39">
        <v>2</v>
      </c>
      <c r="O13" s="39">
        <v>1.6</v>
      </c>
      <c r="P13" s="39">
        <v>0.9</v>
      </c>
      <c r="Q13" s="39">
        <v>1.9</v>
      </c>
      <c r="R13" s="39">
        <v>9.1999999999999993</v>
      </c>
      <c r="S13" s="39">
        <v>1.9</v>
      </c>
      <c r="T13" s="39">
        <v>2.4</v>
      </c>
      <c r="U13" s="39">
        <v>0.6</v>
      </c>
      <c r="V13" s="39">
        <v>2</v>
      </c>
      <c r="W13" s="39">
        <v>2</v>
      </c>
      <c r="X13" s="39">
        <v>2.8</v>
      </c>
      <c r="Y13" s="39">
        <v>2.8</v>
      </c>
      <c r="Z13" s="39">
        <v>1.8</v>
      </c>
      <c r="AA13" s="39">
        <v>-0.2</v>
      </c>
      <c r="AB13" s="39">
        <v>-0.5</v>
      </c>
      <c r="AC13" s="39">
        <v>-0.8</v>
      </c>
      <c r="AD13" s="39">
        <v>-6.1</v>
      </c>
      <c r="AE13" s="39">
        <v>-7.1</v>
      </c>
      <c r="AF13" s="39">
        <v>-7.1</v>
      </c>
      <c r="AG13" s="39">
        <v>-8.8000000000000007</v>
      </c>
      <c r="AH13" s="39">
        <v>-7.3</v>
      </c>
      <c r="AI13" s="39">
        <v>-5.7</v>
      </c>
      <c r="AJ13" s="39">
        <v>-3.7</v>
      </c>
      <c r="AK13" s="39">
        <v>-6.9</v>
      </c>
      <c r="AL13" s="39">
        <v>-6.3</v>
      </c>
      <c r="AM13" s="39">
        <v>-6.3</v>
      </c>
      <c r="AN13" s="39">
        <v>-5.8</v>
      </c>
      <c r="AO13" s="39"/>
      <c r="AP13" s="39"/>
      <c r="AQ13" s="39"/>
      <c r="AR13" s="39"/>
      <c r="AS13" s="39"/>
      <c r="AT13" s="39"/>
      <c r="AU13" s="39"/>
      <c r="AV13" s="39"/>
      <c r="AW13" s="39"/>
      <c r="AX13" s="39"/>
      <c r="AY13" s="40"/>
      <c r="AZ13" s="40"/>
      <c r="BA13" s="40"/>
    </row>
    <row r="14" spans="1:53">
      <c r="A14" t="s">
        <v>1650</v>
      </c>
      <c r="B14" s="37"/>
      <c r="C14" s="38" t="s">
        <v>1640</v>
      </c>
      <c r="D14" s="39">
        <v>5.7</v>
      </c>
      <c r="E14" s="39">
        <v>5.4</v>
      </c>
      <c r="F14" s="39">
        <v>3.1</v>
      </c>
      <c r="G14" s="39">
        <v>5</v>
      </c>
      <c r="H14" s="39"/>
      <c r="I14" s="39">
        <v>5.5</v>
      </c>
      <c r="J14" s="39">
        <v>4.3</v>
      </c>
      <c r="K14" s="39"/>
      <c r="L14" s="39">
        <v>0</v>
      </c>
      <c r="M14" s="39">
        <v>0</v>
      </c>
      <c r="N14" s="39">
        <v>0</v>
      </c>
      <c r="O14" s="39">
        <v>0</v>
      </c>
      <c r="P14" s="39">
        <v>0</v>
      </c>
      <c r="Q14" s="39">
        <v>2.2000000000000002</v>
      </c>
      <c r="R14" s="39">
        <v>8.6999999999999993</v>
      </c>
      <c r="S14" s="39"/>
      <c r="T14" s="39">
        <v>5.2</v>
      </c>
      <c r="U14" s="39">
        <v>1.2</v>
      </c>
      <c r="V14" s="39">
        <v>1.1000000000000001</v>
      </c>
      <c r="W14" s="39">
        <v>0</v>
      </c>
      <c r="X14" s="39">
        <v>0</v>
      </c>
      <c r="Y14" s="39">
        <v>0</v>
      </c>
      <c r="Z14" s="39">
        <v>0</v>
      </c>
      <c r="AA14" s="39">
        <v>0</v>
      </c>
      <c r="AB14" s="39">
        <v>0</v>
      </c>
      <c r="AC14" s="39">
        <v>-1.4</v>
      </c>
      <c r="AD14" s="39">
        <v>-3.7</v>
      </c>
      <c r="AE14" s="39">
        <v>-6.8</v>
      </c>
      <c r="AF14" s="39">
        <v>-6.7</v>
      </c>
      <c r="AG14" s="39">
        <v>-9.6</v>
      </c>
      <c r="AH14" s="39">
        <v>-6.8</v>
      </c>
      <c r="AI14" s="39">
        <v>-2</v>
      </c>
      <c r="AJ14" s="39">
        <v>-0.8</v>
      </c>
      <c r="AK14" s="39">
        <v>-8.3000000000000007</v>
      </c>
      <c r="AL14" s="39">
        <v>-5.5</v>
      </c>
      <c r="AM14" s="39">
        <v>-4.8</v>
      </c>
      <c r="AN14" s="39">
        <v>-4</v>
      </c>
      <c r="AO14" s="39">
        <v>-4.0999999999999996</v>
      </c>
      <c r="AP14" s="39">
        <v>-2.7</v>
      </c>
      <c r="AQ14" s="39">
        <v>-0.6</v>
      </c>
      <c r="AR14" s="39">
        <v>0</v>
      </c>
      <c r="AS14" s="39">
        <v>0.3</v>
      </c>
      <c r="AT14" s="39">
        <v>0.3</v>
      </c>
      <c r="AU14" s="39">
        <v>0.3</v>
      </c>
      <c r="AV14" s="39">
        <v>0.3</v>
      </c>
      <c r="AW14" s="39">
        <v>0.3</v>
      </c>
      <c r="AX14" s="39">
        <v>0.9</v>
      </c>
      <c r="AY14" s="40">
        <v>0.7</v>
      </c>
      <c r="AZ14" s="40">
        <v>0.4</v>
      </c>
      <c r="BA14" s="40">
        <v>0.4</v>
      </c>
    </row>
    <row r="15" spans="1:53">
      <c r="A15" t="s">
        <v>1651</v>
      </c>
      <c r="B15" s="37"/>
      <c r="C15" s="38" t="s">
        <v>1642</v>
      </c>
      <c r="D15" s="39">
        <v>0</v>
      </c>
      <c r="E15" s="39">
        <v>1.9</v>
      </c>
      <c r="F15" s="39">
        <v>2.6</v>
      </c>
      <c r="G15" s="39">
        <v>3.7</v>
      </c>
      <c r="H15" s="39">
        <v>6.9</v>
      </c>
      <c r="I15" s="39">
        <v>5.8</v>
      </c>
      <c r="J15" s="39">
        <v>5.7</v>
      </c>
      <c r="K15" s="39">
        <v>-0.8</v>
      </c>
      <c r="L15" s="39">
        <v>-0.4</v>
      </c>
      <c r="M15" s="39">
        <v>-0.2</v>
      </c>
      <c r="N15" s="39">
        <v>0</v>
      </c>
      <c r="O15" s="39">
        <v>-0.2</v>
      </c>
      <c r="P15" s="39">
        <v>-0.2</v>
      </c>
      <c r="Q15" s="39">
        <v>0.8</v>
      </c>
      <c r="R15" s="39">
        <v>0</v>
      </c>
      <c r="S15" s="39">
        <v>0.7</v>
      </c>
      <c r="T15" s="39">
        <v>0.8</v>
      </c>
      <c r="U15" s="39">
        <v>0.4</v>
      </c>
      <c r="V15" s="39">
        <v>0.7</v>
      </c>
      <c r="W15" s="39">
        <v>0.6</v>
      </c>
      <c r="X15" s="39">
        <v>1.7</v>
      </c>
      <c r="Y15" s="39">
        <v>2.1</v>
      </c>
      <c r="Z15" s="39">
        <v>1.2</v>
      </c>
      <c r="AA15" s="39">
        <v>0.2</v>
      </c>
      <c r="AB15" s="39">
        <v>0</v>
      </c>
      <c r="AC15" s="39">
        <v>-0.4</v>
      </c>
      <c r="AD15" s="39">
        <v>-1.2</v>
      </c>
      <c r="AE15" s="39">
        <v>-1.2</v>
      </c>
      <c r="AF15" s="39">
        <v>-1.7</v>
      </c>
      <c r="AG15" s="39">
        <v>-4.7</v>
      </c>
      <c r="AH15" s="39">
        <v>-4.0999999999999996</v>
      </c>
      <c r="AI15" s="39">
        <v>-3.3</v>
      </c>
      <c r="AJ15" s="39">
        <v>-3.3</v>
      </c>
      <c r="AK15" s="39">
        <v>-4.4000000000000004</v>
      </c>
      <c r="AL15" s="39">
        <v>-3.9</v>
      </c>
      <c r="AM15" s="39">
        <v>-3.5</v>
      </c>
      <c r="AN15" s="39">
        <v>-3</v>
      </c>
      <c r="AO15" s="39"/>
      <c r="AP15" s="39"/>
      <c r="AQ15" s="39"/>
      <c r="AR15" s="39"/>
      <c r="AS15" s="39"/>
      <c r="AT15" s="39"/>
      <c r="AU15" s="39"/>
      <c r="AV15" s="39"/>
      <c r="AW15" s="39"/>
      <c r="AX15" s="39"/>
      <c r="AY15" s="40"/>
      <c r="AZ15" s="40"/>
      <c r="BA15" s="40"/>
    </row>
    <row r="16" spans="1:53">
      <c r="A16" t="s">
        <v>1652</v>
      </c>
      <c r="B16" s="41"/>
      <c r="C16" s="42" t="s">
        <v>1644</v>
      </c>
      <c r="D16" s="43">
        <v>3.5</v>
      </c>
      <c r="E16" s="43">
        <v>3.8</v>
      </c>
      <c r="F16" s="43">
        <v>3.6</v>
      </c>
      <c r="G16" s="43">
        <v>5.7</v>
      </c>
      <c r="H16" s="43">
        <v>9.4</v>
      </c>
      <c r="I16" s="43">
        <v>6.6</v>
      </c>
      <c r="J16" s="43">
        <v>5</v>
      </c>
      <c r="K16" s="43">
        <v>-1.4</v>
      </c>
      <c r="L16" s="43">
        <v>-0.5</v>
      </c>
      <c r="M16" s="43">
        <v>-0.1</v>
      </c>
      <c r="N16" s="43">
        <v>0.2</v>
      </c>
      <c r="O16" s="43">
        <v>0.8</v>
      </c>
      <c r="P16" s="43">
        <v>1.3</v>
      </c>
      <c r="Q16" s="43">
        <v>1.8</v>
      </c>
      <c r="R16" s="43">
        <v>6.4</v>
      </c>
      <c r="S16" s="43">
        <v>5.8</v>
      </c>
      <c r="T16" s="43">
        <v>3.1</v>
      </c>
      <c r="U16" s="43">
        <v>0.8</v>
      </c>
      <c r="V16" s="43">
        <v>1.1000000000000001</v>
      </c>
      <c r="W16" s="43">
        <v>1.1000000000000001</v>
      </c>
      <c r="X16" s="43">
        <v>1.2</v>
      </c>
      <c r="Y16" s="43">
        <v>1.4</v>
      </c>
      <c r="Z16" s="43">
        <v>0.3</v>
      </c>
      <c r="AA16" s="43">
        <v>-1.5</v>
      </c>
      <c r="AB16" s="43">
        <v>-2.2000000000000002</v>
      </c>
      <c r="AC16" s="43">
        <v>-3.4</v>
      </c>
      <c r="AD16" s="43">
        <v>-5.8</v>
      </c>
      <c r="AE16" s="43">
        <v>-6.5</v>
      </c>
      <c r="AF16" s="43">
        <v>-7.7</v>
      </c>
      <c r="AG16" s="43">
        <v>-8.1999999999999993</v>
      </c>
      <c r="AH16" s="43">
        <v>-6.9</v>
      </c>
      <c r="AI16" s="43">
        <v>-4</v>
      </c>
      <c r="AJ16" s="43">
        <v>-3.1</v>
      </c>
      <c r="AK16" s="43">
        <v>-5.5</v>
      </c>
      <c r="AL16" s="43">
        <v>-4.5999999999999996</v>
      </c>
      <c r="AM16" s="43">
        <v>-4.7</v>
      </c>
      <c r="AN16" s="43">
        <v>-3.7</v>
      </c>
      <c r="AO16" s="43">
        <v>-2.7</v>
      </c>
      <c r="AP16" s="43">
        <v>-0.6</v>
      </c>
      <c r="AQ16" s="43">
        <v>0.5</v>
      </c>
      <c r="AR16" s="43">
        <v>1.3</v>
      </c>
      <c r="AS16" s="43">
        <v>1.5</v>
      </c>
      <c r="AT16" s="43">
        <v>1.8</v>
      </c>
      <c r="AU16" s="43">
        <v>2.2000000000000002</v>
      </c>
      <c r="AV16" s="43">
        <v>2</v>
      </c>
      <c r="AW16" s="43">
        <v>1</v>
      </c>
      <c r="AX16" s="43">
        <v>1.6</v>
      </c>
      <c r="AY16" s="44">
        <v>0.8</v>
      </c>
      <c r="AZ16" s="44">
        <v>0.6</v>
      </c>
      <c r="BA16" s="44">
        <v>0.5</v>
      </c>
    </row>
    <row r="17" spans="1:53">
      <c r="A17" t="s">
        <v>1653</v>
      </c>
      <c r="B17" s="33" t="s">
        <v>1654</v>
      </c>
      <c r="C17" s="34" t="s">
        <v>500</v>
      </c>
      <c r="D17" s="35">
        <v>0</v>
      </c>
      <c r="E17" s="35">
        <v>2.9</v>
      </c>
      <c r="F17" s="35">
        <v>2.8</v>
      </c>
      <c r="G17" s="35">
        <v>3.9</v>
      </c>
      <c r="H17" s="35">
        <v>6.3</v>
      </c>
      <c r="I17" s="35">
        <v>5.6</v>
      </c>
      <c r="J17" s="35">
        <v>4.0999999999999996</v>
      </c>
      <c r="K17" s="35">
        <v>0.1</v>
      </c>
      <c r="L17" s="35">
        <v>-0.9</v>
      </c>
      <c r="M17" s="35">
        <v>0.1</v>
      </c>
      <c r="N17" s="35">
        <v>0.4</v>
      </c>
      <c r="O17" s="35">
        <v>0.5</v>
      </c>
      <c r="P17" s="35">
        <v>0.8</v>
      </c>
      <c r="Q17" s="35">
        <v>1</v>
      </c>
      <c r="R17" s="35">
        <v>2.2000000000000002</v>
      </c>
      <c r="S17" s="35">
        <v>3.2</v>
      </c>
      <c r="T17" s="35">
        <v>3.3</v>
      </c>
      <c r="U17" s="35">
        <v>3.1</v>
      </c>
      <c r="V17" s="35">
        <v>3.4</v>
      </c>
      <c r="W17" s="35">
        <v>2.9</v>
      </c>
      <c r="X17" s="35">
        <v>3.1</v>
      </c>
      <c r="Y17" s="35">
        <v>3.1</v>
      </c>
      <c r="Z17" s="35">
        <v>1.6</v>
      </c>
      <c r="AA17" s="35">
        <v>0.5</v>
      </c>
      <c r="AB17" s="35">
        <v>0</v>
      </c>
      <c r="AC17" s="35">
        <v>-0.3</v>
      </c>
      <c r="AD17" s="35">
        <v>-1.2</v>
      </c>
      <c r="AE17" s="35">
        <v>-2.7</v>
      </c>
      <c r="AF17" s="35">
        <v>-4.3</v>
      </c>
      <c r="AG17" s="35">
        <v>-6.7</v>
      </c>
      <c r="AH17" s="35">
        <v>-6.7</v>
      </c>
      <c r="AI17" s="35">
        <v>-6.3</v>
      </c>
      <c r="AJ17" s="35">
        <v>-5.8</v>
      </c>
      <c r="AK17" s="35">
        <v>-6.3</v>
      </c>
      <c r="AL17" s="35">
        <v>-4.7</v>
      </c>
      <c r="AM17" s="35">
        <v>-3.8</v>
      </c>
      <c r="AN17" s="35">
        <v>-2.6</v>
      </c>
      <c r="AO17" s="35">
        <v>-2</v>
      </c>
      <c r="AP17" s="35">
        <v>-1.2</v>
      </c>
      <c r="AQ17" s="35">
        <v>-0.8</v>
      </c>
      <c r="AR17" s="35">
        <v>-0.7</v>
      </c>
      <c r="AS17" s="35">
        <v>-0.6</v>
      </c>
      <c r="AT17" s="35">
        <v>-0.3</v>
      </c>
      <c r="AU17" s="35">
        <v>0</v>
      </c>
      <c r="AV17" s="35">
        <v>-0.2</v>
      </c>
      <c r="AW17" s="35">
        <v>-0.5</v>
      </c>
      <c r="AX17" s="35">
        <v>-0.1</v>
      </c>
      <c r="AY17" s="36">
        <v>0.2</v>
      </c>
      <c r="AZ17" s="36">
        <v>0.4</v>
      </c>
      <c r="BA17" s="36">
        <v>0.3</v>
      </c>
    </row>
    <row r="18" spans="1:53">
      <c r="A18" t="s">
        <v>1655</v>
      </c>
      <c r="B18" s="37">
        <v>77232</v>
      </c>
      <c r="C18" s="38" t="s">
        <v>1634</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40"/>
      <c r="AZ18" s="40"/>
      <c r="BA18" s="40"/>
    </row>
    <row r="19" spans="1:53">
      <c r="A19" t="s">
        <v>1656</v>
      </c>
      <c r="B19" s="37"/>
      <c r="C19" s="38" t="s">
        <v>1636</v>
      </c>
      <c r="D19" s="39">
        <v>0</v>
      </c>
      <c r="E19" s="39">
        <v>0</v>
      </c>
      <c r="F19" s="39">
        <v>1.9</v>
      </c>
      <c r="G19" s="39">
        <v>4</v>
      </c>
      <c r="H19" s="39">
        <v>4</v>
      </c>
      <c r="I19" s="39">
        <v>3.8</v>
      </c>
      <c r="J19" s="39">
        <v>4.2</v>
      </c>
      <c r="K19" s="39">
        <v>0</v>
      </c>
      <c r="L19" s="39">
        <v>0.5</v>
      </c>
      <c r="M19" s="39">
        <v>0</v>
      </c>
      <c r="N19" s="39"/>
      <c r="O19" s="39">
        <v>0</v>
      </c>
      <c r="P19" s="39">
        <v>0</v>
      </c>
      <c r="Q19" s="39">
        <v>0</v>
      </c>
      <c r="R19" s="39">
        <v>4.3</v>
      </c>
      <c r="S19" s="39">
        <v>5</v>
      </c>
      <c r="T19" s="39">
        <v>2.5</v>
      </c>
      <c r="U19" s="39">
        <v>2.2000000000000002</v>
      </c>
      <c r="V19" s="39">
        <v>1.7</v>
      </c>
      <c r="W19" s="39">
        <v>-1.1000000000000001</v>
      </c>
      <c r="X19" s="39">
        <v>-1.1000000000000001</v>
      </c>
      <c r="Y19" s="39">
        <v>-1.2</v>
      </c>
      <c r="Z19" s="39">
        <v>-2.1</v>
      </c>
      <c r="AA19" s="39">
        <v>-4</v>
      </c>
      <c r="AB19" s="39">
        <v>-4.5</v>
      </c>
      <c r="AC19" s="39">
        <v>-5.3</v>
      </c>
      <c r="AD19" s="39">
        <v>-5.3</v>
      </c>
      <c r="AE19" s="39">
        <v>-5.4</v>
      </c>
      <c r="AF19" s="39">
        <v>-6.5</v>
      </c>
      <c r="AG19" s="39">
        <v>-7.6</v>
      </c>
      <c r="AH19" s="39">
        <v>-7.2</v>
      </c>
      <c r="AI19" s="39">
        <v>-6.2</v>
      </c>
      <c r="AJ19" s="39">
        <v>-4.2</v>
      </c>
      <c r="AK19" s="39">
        <v>-6.1</v>
      </c>
      <c r="AL19" s="39">
        <v>-5.7</v>
      </c>
      <c r="AM19" s="39">
        <v>-5.8</v>
      </c>
      <c r="AN19" s="39">
        <v>-4.3</v>
      </c>
      <c r="AO19" s="39">
        <v>-3</v>
      </c>
      <c r="AP19" s="39">
        <v>-2.4</v>
      </c>
      <c r="AQ19" s="39">
        <v>-2.2000000000000002</v>
      </c>
      <c r="AR19" s="39">
        <v>-2</v>
      </c>
      <c r="AS19" s="39">
        <v>-1.9</v>
      </c>
      <c r="AT19" s="39">
        <v>-1.3</v>
      </c>
      <c r="AU19" s="39">
        <v>-1.1000000000000001</v>
      </c>
      <c r="AV19" s="39">
        <v>-1.2</v>
      </c>
      <c r="AW19" s="39">
        <v>-1.2</v>
      </c>
      <c r="AX19" s="39">
        <v>-1</v>
      </c>
      <c r="AY19" s="40">
        <v>-0.6</v>
      </c>
      <c r="AZ19" s="40">
        <v>-0.4</v>
      </c>
      <c r="BA19" s="40">
        <v>-0.4</v>
      </c>
    </row>
    <row r="20" spans="1:53">
      <c r="A20" t="s">
        <v>1657</v>
      </c>
      <c r="B20" s="37"/>
      <c r="C20" s="38" t="s">
        <v>1638</v>
      </c>
      <c r="D20" s="39"/>
      <c r="E20" s="39"/>
      <c r="F20" s="39"/>
      <c r="G20" s="39"/>
      <c r="H20" s="39">
        <v>6.5</v>
      </c>
      <c r="I20" s="39">
        <v>5.2</v>
      </c>
      <c r="J20" s="39">
        <v>0.4</v>
      </c>
      <c r="K20" s="39">
        <v>0</v>
      </c>
      <c r="L20" s="39">
        <v>0.4</v>
      </c>
      <c r="M20" s="39">
        <v>0</v>
      </c>
      <c r="N20" s="39"/>
      <c r="O20" s="39">
        <v>1.4</v>
      </c>
      <c r="P20" s="39">
        <v>1.4</v>
      </c>
      <c r="Q20" s="39">
        <v>1.4</v>
      </c>
      <c r="R20" s="39">
        <v>6</v>
      </c>
      <c r="S20" s="39">
        <v>8.1999999999999993</v>
      </c>
      <c r="T20" s="39">
        <v>6</v>
      </c>
      <c r="U20" s="39">
        <v>6.8</v>
      </c>
      <c r="V20" s="39">
        <v>5.0999999999999996</v>
      </c>
      <c r="W20" s="39">
        <v>2.2999999999999998</v>
      </c>
      <c r="X20" s="39">
        <v>1.8</v>
      </c>
      <c r="Y20" s="39">
        <v>1.9</v>
      </c>
      <c r="Z20" s="39">
        <v>0.6</v>
      </c>
      <c r="AA20" s="39">
        <v>0</v>
      </c>
      <c r="AB20" s="39">
        <v>-0.1</v>
      </c>
      <c r="AC20" s="39">
        <v>-0.5</v>
      </c>
      <c r="AD20" s="39">
        <v>-1</v>
      </c>
      <c r="AE20" s="39">
        <v>-2.6</v>
      </c>
      <c r="AF20" s="39">
        <v>-3.1</v>
      </c>
      <c r="AG20" s="39">
        <v>-4.9000000000000004</v>
      </c>
      <c r="AH20" s="39">
        <v>-5.0999999999999996</v>
      </c>
      <c r="AI20" s="39">
        <v>-3.9</v>
      </c>
      <c r="AJ20" s="39">
        <v>-2.5</v>
      </c>
      <c r="AK20" s="39">
        <v>-4.2</v>
      </c>
      <c r="AL20" s="39">
        <v>-3.9</v>
      </c>
      <c r="AM20" s="39">
        <v>-4.2</v>
      </c>
      <c r="AN20" s="39">
        <v>-3.5</v>
      </c>
      <c r="AO20" s="39"/>
      <c r="AP20" s="39"/>
      <c r="AQ20" s="39"/>
      <c r="AR20" s="39"/>
      <c r="AS20" s="39"/>
      <c r="AT20" s="39"/>
      <c r="AU20" s="39"/>
      <c r="AV20" s="39"/>
      <c r="AW20" s="39"/>
      <c r="AX20" s="39"/>
      <c r="AY20" s="40"/>
      <c r="AZ20" s="40"/>
      <c r="BA20" s="40"/>
    </row>
    <row r="21" spans="1:53">
      <c r="A21" t="s">
        <v>1658</v>
      </c>
      <c r="B21" s="37"/>
      <c r="C21" s="38" t="s">
        <v>1640</v>
      </c>
      <c r="D21" s="39">
        <v>0</v>
      </c>
      <c r="E21" s="39">
        <v>4.5999999999999996</v>
      </c>
      <c r="F21" s="39">
        <v>2.9</v>
      </c>
      <c r="G21" s="39">
        <v>2.9</v>
      </c>
      <c r="H21" s="39">
        <v>3.2</v>
      </c>
      <c r="I21" s="39">
        <v>2.7</v>
      </c>
      <c r="J21" s="39">
        <v>1.6</v>
      </c>
      <c r="K21" s="39">
        <v>0</v>
      </c>
      <c r="L21" s="39"/>
      <c r="M21" s="39">
        <v>0.8</v>
      </c>
      <c r="N21" s="39">
        <v>0.8</v>
      </c>
      <c r="O21" s="39">
        <v>0</v>
      </c>
      <c r="P21" s="39">
        <v>0</v>
      </c>
      <c r="Q21" s="39">
        <v>0</v>
      </c>
      <c r="R21" s="39">
        <v>2.5</v>
      </c>
      <c r="S21" s="39">
        <v>4.8</v>
      </c>
      <c r="T21" s="39">
        <v>3.8</v>
      </c>
      <c r="U21" s="39">
        <v>2.2000000000000002</v>
      </c>
      <c r="V21" s="39">
        <v>1.4</v>
      </c>
      <c r="W21" s="39">
        <v>0</v>
      </c>
      <c r="X21" s="39">
        <v>0</v>
      </c>
      <c r="Y21" s="39">
        <v>0</v>
      </c>
      <c r="Z21" s="39">
        <v>0</v>
      </c>
      <c r="AA21" s="39">
        <v>-1.4</v>
      </c>
      <c r="AB21" s="39">
        <v>0</v>
      </c>
      <c r="AC21" s="39">
        <v>-1.4</v>
      </c>
      <c r="AD21" s="39">
        <v>-4.4000000000000004</v>
      </c>
      <c r="AE21" s="39">
        <v>-3.1</v>
      </c>
      <c r="AF21" s="39">
        <v>-2.4</v>
      </c>
      <c r="AG21" s="39">
        <v>-4.0999999999999996</v>
      </c>
      <c r="AH21" s="39">
        <v>-4.2</v>
      </c>
      <c r="AI21" s="39">
        <v>-2.7</v>
      </c>
      <c r="AJ21" s="39">
        <v>-1.8</v>
      </c>
      <c r="AK21" s="39">
        <v>-7.9</v>
      </c>
      <c r="AL21" s="39">
        <v>-6</v>
      </c>
      <c r="AM21" s="39">
        <v>-5.3</v>
      </c>
      <c r="AN21" s="39">
        <v>-4</v>
      </c>
      <c r="AO21" s="39">
        <v>-3.5</v>
      </c>
      <c r="AP21" s="39">
        <v>-2.4</v>
      </c>
      <c r="AQ21" s="39">
        <v>-2.1</v>
      </c>
      <c r="AR21" s="39">
        <v>-1.5</v>
      </c>
      <c r="AS21" s="39">
        <v>-1.4</v>
      </c>
      <c r="AT21" s="39">
        <v>-1.1000000000000001</v>
      </c>
      <c r="AU21" s="39">
        <v>-1.1000000000000001</v>
      </c>
      <c r="AV21" s="39">
        <v>-1.1000000000000001</v>
      </c>
      <c r="AW21" s="39">
        <v>-1.1000000000000001</v>
      </c>
      <c r="AX21" s="39">
        <v>0</v>
      </c>
      <c r="AY21" s="40">
        <v>0</v>
      </c>
      <c r="AZ21" s="40">
        <v>0</v>
      </c>
      <c r="BA21" s="40">
        <v>1.6</v>
      </c>
    </row>
    <row r="22" spans="1:53">
      <c r="A22" t="s">
        <v>1659</v>
      </c>
      <c r="B22" s="37"/>
      <c r="C22" s="38" t="s">
        <v>1642</v>
      </c>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40"/>
      <c r="AZ22" s="40"/>
      <c r="BA22" s="40"/>
    </row>
    <row r="23" spans="1:53">
      <c r="A23" t="s">
        <v>1660</v>
      </c>
      <c r="B23" s="41"/>
      <c r="C23" s="42" t="s">
        <v>1644</v>
      </c>
      <c r="D23" s="43">
        <v>0</v>
      </c>
      <c r="E23" s="43">
        <v>2.6</v>
      </c>
      <c r="F23" s="43">
        <v>2.6</v>
      </c>
      <c r="G23" s="43">
        <v>3.7</v>
      </c>
      <c r="H23" s="43">
        <v>5.8</v>
      </c>
      <c r="I23" s="43">
        <v>5.3</v>
      </c>
      <c r="J23" s="43">
        <v>3.6</v>
      </c>
      <c r="K23" s="43">
        <v>0.1</v>
      </c>
      <c r="L23" s="43">
        <v>-0.7</v>
      </c>
      <c r="M23" s="43">
        <v>0.1</v>
      </c>
      <c r="N23" s="43">
        <v>0.4</v>
      </c>
      <c r="O23" s="43">
        <v>0.5</v>
      </c>
      <c r="P23" s="43">
        <v>0.7</v>
      </c>
      <c r="Q23" s="43">
        <v>0.9</v>
      </c>
      <c r="R23" s="43">
        <v>2.7</v>
      </c>
      <c r="S23" s="43">
        <v>3.9</v>
      </c>
      <c r="T23" s="43">
        <v>3.3</v>
      </c>
      <c r="U23" s="43">
        <v>3.1</v>
      </c>
      <c r="V23" s="43">
        <v>3.2</v>
      </c>
      <c r="W23" s="43">
        <v>2.1</v>
      </c>
      <c r="X23" s="43">
        <v>2.1</v>
      </c>
      <c r="Y23" s="43">
        <v>2.2000000000000002</v>
      </c>
      <c r="Z23" s="43">
        <v>0.8</v>
      </c>
      <c r="AA23" s="43">
        <v>-0.6</v>
      </c>
      <c r="AB23" s="43">
        <v>-1</v>
      </c>
      <c r="AC23" s="43">
        <v>-1.3</v>
      </c>
      <c r="AD23" s="43">
        <v>-2.2000000000000002</v>
      </c>
      <c r="AE23" s="43">
        <v>-3.4</v>
      </c>
      <c r="AF23" s="43">
        <v>-4.5999999999999996</v>
      </c>
      <c r="AG23" s="43">
        <v>-6.6</v>
      </c>
      <c r="AH23" s="43">
        <v>-6.5</v>
      </c>
      <c r="AI23" s="43">
        <v>-5.7</v>
      </c>
      <c r="AJ23" s="43">
        <v>-4.8</v>
      </c>
      <c r="AK23" s="43">
        <v>-6.1</v>
      </c>
      <c r="AL23" s="43">
        <v>-4.9000000000000004</v>
      </c>
      <c r="AM23" s="43">
        <v>-4.3</v>
      </c>
      <c r="AN23" s="43">
        <v>-3.1</v>
      </c>
      <c r="AO23" s="43">
        <v>-2.4</v>
      </c>
      <c r="AP23" s="43">
        <v>-1.6</v>
      </c>
      <c r="AQ23" s="43">
        <v>-1.3</v>
      </c>
      <c r="AR23" s="43">
        <v>-1.2</v>
      </c>
      <c r="AS23" s="43">
        <v>-1</v>
      </c>
      <c r="AT23" s="43">
        <v>-0.7</v>
      </c>
      <c r="AU23" s="43">
        <v>-0.4</v>
      </c>
      <c r="AV23" s="43">
        <v>-0.5</v>
      </c>
      <c r="AW23" s="43">
        <v>-0.8</v>
      </c>
      <c r="AX23" s="43">
        <v>-0.4</v>
      </c>
      <c r="AY23" s="44">
        <v>-0.1</v>
      </c>
      <c r="AZ23" s="44">
        <v>0.1</v>
      </c>
      <c r="BA23" s="44">
        <v>0.2</v>
      </c>
    </row>
    <row r="24" spans="1:53">
      <c r="A24" t="s">
        <v>1661</v>
      </c>
      <c r="B24" s="33" t="s">
        <v>1662</v>
      </c>
      <c r="C24" s="34" t="s">
        <v>500</v>
      </c>
      <c r="D24" s="35">
        <v>4.3</v>
      </c>
      <c r="E24" s="35">
        <v>4.3</v>
      </c>
      <c r="F24" s="35">
        <v>5.8</v>
      </c>
      <c r="G24" s="35">
        <v>7.1</v>
      </c>
      <c r="H24" s="35">
        <v>11.1</v>
      </c>
      <c r="I24" s="35">
        <v>7.1</v>
      </c>
      <c r="J24" s="35">
        <v>5.4</v>
      </c>
      <c r="K24" s="35">
        <v>-0.5</v>
      </c>
      <c r="L24" s="35">
        <v>-1.6</v>
      </c>
      <c r="M24" s="35">
        <v>-1.2</v>
      </c>
      <c r="N24" s="35">
        <v>-1.1000000000000001</v>
      </c>
      <c r="O24" s="35">
        <v>-1</v>
      </c>
      <c r="P24" s="35">
        <v>-0.4</v>
      </c>
      <c r="Q24" s="35">
        <v>-0.3</v>
      </c>
      <c r="R24" s="35">
        <v>0.5</v>
      </c>
      <c r="S24" s="35">
        <v>1.2</v>
      </c>
      <c r="T24" s="35">
        <v>2.5</v>
      </c>
      <c r="U24" s="35">
        <v>2.2000000000000002</v>
      </c>
      <c r="V24" s="35">
        <v>2.1</v>
      </c>
      <c r="W24" s="35">
        <v>1.6</v>
      </c>
      <c r="X24" s="35">
        <v>1.2</v>
      </c>
      <c r="Y24" s="35">
        <v>1.6</v>
      </c>
      <c r="Z24" s="35">
        <v>1.3</v>
      </c>
      <c r="AA24" s="35">
        <v>0.3</v>
      </c>
      <c r="AB24" s="35">
        <v>-0.4</v>
      </c>
      <c r="AC24" s="35">
        <v>-0.5</v>
      </c>
      <c r="AD24" s="35">
        <v>-1.6</v>
      </c>
      <c r="AE24" s="35">
        <v>-2.8</v>
      </c>
      <c r="AF24" s="35">
        <v>-4</v>
      </c>
      <c r="AG24" s="35">
        <v>-4.5</v>
      </c>
      <c r="AH24" s="35">
        <v>-4.8</v>
      </c>
      <c r="AI24" s="35">
        <v>-4.4000000000000004</v>
      </c>
      <c r="AJ24" s="35">
        <v>-3.7</v>
      </c>
      <c r="AK24" s="35">
        <v>-4.4000000000000004</v>
      </c>
      <c r="AL24" s="35">
        <v>-3.8</v>
      </c>
      <c r="AM24" s="35">
        <v>-3.9</v>
      </c>
      <c r="AN24" s="35">
        <v>-3.1</v>
      </c>
      <c r="AO24" s="35">
        <v>-2.4</v>
      </c>
      <c r="AP24" s="35">
        <v>-1.8</v>
      </c>
      <c r="AQ24" s="35">
        <v>-1.6</v>
      </c>
      <c r="AR24" s="35">
        <v>-1.4</v>
      </c>
      <c r="AS24" s="35">
        <v>-1.3</v>
      </c>
      <c r="AT24" s="35">
        <v>-1.2</v>
      </c>
      <c r="AU24" s="35">
        <v>-1.1000000000000001</v>
      </c>
      <c r="AV24" s="35">
        <v>-1.2</v>
      </c>
      <c r="AW24" s="35">
        <v>-1.3</v>
      </c>
      <c r="AX24" s="35">
        <v>-0.8</v>
      </c>
      <c r="AY24" s="36">
        <v>-0.5</v>
      </c>
      <c r="AZ24" s="36">
        <v>-0.3</v>
      </c>
      <c r="BA24" s="36">
        <v>-0.3</v>
      </c>
    </row>
    <row r="25" spans="1:53">
      <c r="A25" t="s">
        <v>1663</v>
      </c>
      <c r="B25" s="37">
        <v>120398</v>
      </c>
      <c r="C25" s="38" t="s">
        <v>1634</v>
      </c>
      <c r="D25" s="39"/>
      <c r="E25" s="39"/>
      <c r="F25" s="39"/>
      <c r="G25" s="39"/>
      <c r="H25" s="39"/>
      <c r="I25" s="39"/>
      <c r="J25" s="39"/>
      <c r="K25" s="39"/>
      <c r="L25" s="39"/>
      <c r="M25" s="39"/>
      <c r="N25" s="39"/>
      <c r="O25" s="39"/>
      <c r="P25" s="39"/>
      <c r="Q25" s="39"/>
      <c r="R25" s="39"/>
      <c r="S25" s="39"/>
      <c r="T25" s="39"/>
      <c r="U25" s="39"/>
      <c r="V25" s="39"/>
      <c r="W25" s="39">
        <v>1</v>
      </c>
      <c r="X25" s="39">
        <v>5</v>
      </c>
      <c r="Y25" s="39">
        <v>3.8</v>
      </c>
      <c r="Z25" s="39">
        <v>3.6</v>
      </c>
      <c r="AA25" s="39">
        <v>1.8</v>
      </c>
      <c r="AB25" s="39">
        <v>0.9</v>
      </c>
      <c r="AC25" s="39">
        <v>0</v>
      </c>
      <c r="AD25" s="39">
        <v>-1.7</v>
      </c>
      <c r="AE25" s="39">
        <v>-2.6</v>
      </c>
      <c r="AF25" s="39">
        <v>-3.6</v>
      </c>
      <c r="AG25" s="39">
        <v>-3.7</v>
      </c>
      <c r="AH25" s="39">
        <v>-4.8</v>
      </c>
      <c r="AI25" s="39">
        <v>-4</v>
      </c>
      <c r="AJ25" s="39">
        <v>-1.1000000000000001</v>
      </c>
      <c r="AK25" s="39">
        <v>-3.6</v>
      </c>
      <c r="AL25" s="39">
        <v>-3.5</v>
      </c>
      <c r="AM25" s="39">
        <v>-4.5</v>
      </c>
      <c r="AN25" s="39">
        <v>-4.7</v>
      </c>
      <c r="AO25" s="39">
        <v>-4.3</v>
      </c>
      <c r="AP25" s="39"/>
      <c r="AQ25" s="39"/>
      <c r="AR25" s="39"/>
      <c r="AS25" s="39"/>
      <c r="AT25" s="39"/>
      <c r="AU25" s="39"/>
      <c r="AV25" s="39"/>
      <c r="AW25" s="39"/>
      <c r="AX25" s="39"/>
      <c r="AY25" s="40"/>
      <c r="AZ25" s="40"/>
      <c r="BA25" s="40"/>
    </row>
    <row r="26" spans="1:53">
      <c r="A26" t="s">
        <v>1664</v>
      </c>
      <c r="B26" s="37"/>
      <c r="C26" s="38" t="s">
        <v>1636</v>
      </c>
      <c r="D26" s="39">
        <v>0</v>
      </c>
      <c r="E26" s="39">
        <v>0</v>
      </c>
      <c r="F26" s="39">
        <v>3.5</v>
      </c>
      <c r="G26" s="39">
        <v>5</v>
      </c>
      <c r="H26" s="39">
        <v>7.1</v>
      </c>
      <c r="I26" s="39">
        <v>6.6</v>
      </c>
      <c r="J26" s="39">
        <v>6.6</v>
      </c>
      <c r="K26" s="39"/>
      <c r="L26" s="39">
        <v>0</v>
      </c>
      <c r="M26" s="39">
        <v>0</v>
      </c>
      <c r="N26" s="39">
        <v>-0.6</v>
      </c>
      <c r="O26" s="39">
        <v>-0.6</v>
      </c>
      <c r="P26" s="39">
        <v>-1.2</v>
      </c>
      <c r="Q26" s="39">
        <v>-0.3</v>
      </c>
      <c r="R26" s="39">
        <v>0</v>
      </c>
      <c r="S26" s="39">
        <v>0</v>
      </c>
      <c r="T26" s="39">
        <v>0</v>
      </c>
      <c r="U26" s="39">
        <v>0</v>
      </c>
      <c r="V26" s="39">
        <v>-0.4</v>
      </c>
      <c r="W26" s="39">
        <v>-2.6</v>
      </c>
      <c r="X26" s="39">
        <v>-4.4000000000000004</v>
      </c>
      <c r="Y26" s="39">
        <v>-5</v>
      </c>
      <c r="Z26" s="39">
        <v>-4.4000000000000004</v>
      </c>
      <c r="AA26" s="39">
        <v>-6.5</v>
      </c>
      <c r="AB26" s="39">
        <v>-6.2</v>
      </c>
      <c r="AC26" s="39">
        <v>-6.4</v>
      </c>
      <c r="AD26" s="39">
        <v>-8.6999999999999993</v>
      </c>
      <c r="AE26" s="39">
        <v>-9.9</v>
      </c>
      <c r="AF26" s="39">
        <v>-9.6999999999999993</v>
      </c>
      <c r="AG26" s="39">
        <v>-10.6</v>
      </c>
      <c r="AH26" s="39">
        <v>-8.4</v>
      </c>
      <c r="AI26" s="39">
        <v>-6.7</v>
      </c>
      <c r="AJ26" s="39">
        <v>-4.9000000000000004</v>
      </c>
      <c r="AK26" s="39">
        <v>-5.6</v>
      </c>
      <c r="AL26" s="39">
        <v>-4.5999999999999996</v>
      </c>
      <c r="AM26" s="39">
        <v>-4.4000000000000004</v>
      </c>
      <c r="AN26" s="39">
        <v>-4</v>
      </c>
      <c r="AO26" s="39">
        <v>-3.2</v>
      </c>
      <c r="AP26" s="39">
        <v>-2.2000000000000002</v>
      </c>
      <c r="AQ26" s="39">
        <v>-1.9</v>
      </c>
      <c r="AR26" s="39">
        <v>-1.8</v>
      </c>
      <c r="AS26" s="39">
        <v>-1.6</v>
      </c>
      <c r="AT26" s="39">
        <v>-1.2</v>
      </c>
      <c r="AU26" s="39">
        <v>-1.2</v>
      </c>
      <c r="AV26" s="39">
        <v>-1.2</v>
      </c>
      <c r="AW26" s="39">
        <v>-1.2</v>
      </c>
      <c r="AX26" s="39">
        <v>-0.6</v>
      </c>
      <c r="AY26" s="40">
        <v>-0.2</v>
      </c>
      <c r="AZ26" s="40">
        <v>0</v>
      </c>
      <c r="BA26" s="40">
        <v>0</v>
      </c>
    </row>
    <row r="27" spans="1:53">
      <c r="A27" t="s">
        <v>1665</v>
      </c>
      <c r="B27" s="37"/>
      <c r="C27" s="38" t="s">
        <v>1638</v>
      </c>
      <c r="D27" s="39"/>
      <c r="E27" s="39"/>
      <c r="F27" s="39"/>
      <c r="G27" s="39"/>
      <c r="H27" s="39">
        <v>6</v>
      </c>
      <c r="I27" s="39">
        <v>5.3</v>
      </c>
      <c r="J27" s="39">
        <v>5</v>
      </c>
      <c r="K27" s="39"/>
      <c r="L27" s="39">
        <v>0</v>
      </c>
      <c r="M27" s="39">
        <v>0</v>
      </c>
      <c r="N27" s="39">
        <v>1.7</v>
      </c>
      <c r="O27" s="39">
        <v>0.6</v>
      </c>
      <c r="P27" s="39">
        <v>0</v>
      </c>
      <c r="Q27" s="39">
        <v>1.9</v>
      </c>
      <c r="R27" s="39">
        <v>8.9</v>
      </c>
      <c r="S27" s="39">
        <v>9.5</v>
      </c>
      <c r="T27" s="39"/>
      <c r="U27" s="39">
        <v>4.5</v>
      </c>
      <c r="V27" s="39">
        <v>3.3</v>
      </c>
      <c r="W27" s="39">
        <v>2.5</v>
      </c>
      <c r="X27" s="39">
        <v>2.6</v>
      </c>
      <c r="Y27" s="39">
        <v>2.9</v>
      </c>
      <c r="Z27" s="39">
        <v>1.4</v>
      </c>
      <c r="AA27" s="39">
        <v>0</v>
      </c>
      <c r="AB27" s="39">
        <v>-2.6</v>
      </c>
      <c r="AC27" s="39">
        <v>-6.6</v>
      </c>
      <c r="AD27" s="39">
        <v>-8</v>
      </c>
      <c r="AE27" s="39">
        <v>-7.9</v>
      </c>
      <c r="AF27" s="39">
        <v>-8.1</v>
      </c>
      <c r="AG27" s="39">
        <v>-6.4</v>
      </c>
      <c r="AH27" s="39">
        <v>-5.4</v>
      </c>
      <c r="AI27" s="39">
        <v>-3.2</v>
      </c>
      <c r="AJ27" s="39">
        <v>-2.5</v>
      </c>
      <c r="AK27" s="39">
        <v>-4.4000000000000004</v>
      </c>
      <c r="AL27" s="39">
        <v>-3.9</v>
      </c>
      <c r="AM27" s="39">
        <v>-4.3</v>
      </c>
      <c r="AN27" s="39">
        <v>-3.6</v>
      </c>
      <c r="AO27" s="39"/>
      <c r="AP27" s="39"/>
      <c r="AQ27" s="39"/>
      <c r="AR27" s="39"/>
      <c r="AS27" s="39"/>
      <c r="AT27" s="39"/>
      <c r="AU27" s="39"/>
      <c r="AV27" s="39"/>
      <c r="AW27" s="39"/>
      <c r="AX27" s="39"/>
      <c r="AY27" s="40"/>
      <c r="AZ27" s="40"/>
      <c r="BA27" s="40"/>
    </row>
    <row r="28" spans="1:53">
      <c r="A28" t="s">
        <v>1666</v>
      </c>
      <c r="B28" s="37"/>
      <c r="C28" s="38" t="s">
        <v>1640</v>
      </c>
      <c r="D28" s="39">
        <v>0</v>
      </c>
      <c r="E28" s="39">
        <v>0</v>
      </c>
      <c r="F28" s="39">
        <v>3.3</v>
      </c>
      <c r="G28" s="39">
        <v>3.1</v>
      </c>
      <c r="H28" s="39"/>
      <c r="I28" s="39">
        <v>4.5</v>
      </c>
      <c r="J28" s="39"/>
      <c r="K28" s="39">
        <v>0</v>
      </c>
      <c r="L28" s="39">
        <v>0</v>
      </c>
      <c r="M28" s="39">
        <v>0</v>
      </c>
      <c r="N28" s="39">
        <v>0</v>
      </c>
      <c r="O28" s="39">
        <v>2.6</v>
      </c>
      <c r="P28" s="39">
        <v>1.5</v>
      </c>
      <c r="Q28" s="39">
        <v>1</v>
      </c>
      <c r="R28" s="39">
        <v>1.5</v>
      </c>
      <c r="S28" s="39">
        <v>2</v>
      </c>
      <c r="T28" s="39">
        <v>1.9</v>
      </c>
      <c r="U28" s="39">
        <v>0.9</v>
      </c>
      <c r="V28" s="39">
        <v>0.5</v>
      </c>
      <c r="W28" s="39">
        <v>0.5</v>
      </c>
      <c r="X28" s="39">
        <v>0.5</v>
      </c>
      <c r="Y28" s="39">
        <v>0.5</v>
      </c>
      <c r="Z28" s="39">
        <v>0</v>
      </c>
      <c r="AA28" s="39">
        <v>-0.5</v>
      </c>
      <c r="AB28" s="39">
        <v>-0.9</v>
      </c>
      <c r="AC28" s="39">
        <v>-0.9</v>
      </c>
      <c r="AD28" s="39">
        <v>-3.3</v>
      </c>
      <c r="AE28" s="39">
        <v>-6.3</v>
      </c>
      <c r="AF28" s="39">
        <v>-6.3</v>
      </c>
      <c r="AG28" s="39">
        <v>-6.1</v>
      </c>
      <c r="AH28" s="39">
        <v>-5.3</v>
      </c>
      <c r="AI28" s="39">
        <v>-5</v>
      </c>
      <c r="AJ28" s="39">
        <v>-2.6</v>
      </c>
      <c r="AK28" s="39">
        <v>-5.4</v>
      </c>
      <c r="AL28" s="39">
        <v>-3.6</v>
      </c>
      <c r="AM28" s="39">
        <v>-3.7</v>
      </c>
      <c r="AN28" s="39">
        <v>-3.8</v>
      </c>
      <c r="AO28" s="39">
        <v>-3.2</v>
      </c>
      <c r="AP28" s="39">
        <v>-2.5</v>
      </c>
      <c r="AQ28" s="39">
        <v>-1.7</v>
      </c>
      <c r="AR28" s="39">
        <v>-0.9</v>
      </c>
      <c r="AS28" s="39">
        <v>0</v>
      </c>
      <c r="AT28" s="39">
        <v>0</v>
      </c>
      <c r="AU28" s="39">
        <v>0</v>
      </c>
      <c r="AV28" s="39">
        <v>0</v>
      </c>
      <c r="AW28" s="39">
        <v>0</v>
      </c>
      <c r="AX28" s="39">
        <v>0.9</v>
      </c>
      <c r="AY28" s="40">
        <v>1.7</v>
      </c>
      <c r="AZ28" s="40">
        <v>1.7</v>
      </c>
      <c r="BA28" s="40">
        <v>1.7</v>
      </c>
    </row>
    <row r="29" spans="1:53">
      <c r="A29" t="s">
        <v>1667</v>
      </c>
      <c r="B29" s="37"/>
      <c r="C29" s="38" t="s">
        <v>1642</v>
      </c>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v>-3.8</v>
      </c>
      <c r="AH29" s="39">
        <v>-4.7</v>
      </c>
      <c r="AI29" s="39">
        <v>-4.5999999999999996</v>
      </c>
      <c r="AJ29" s="39">
        <v>-4.0999999999999996</v>
      </c>
      <c r="AK29" s="39">
        <v>-5</v>
      </c>
      <c r="AL29" s="39">
        <v>-4.5999999999999996</v>
      </c>
      <c r="AM29" s="39">
        <v>-4.8</v>
      </c>
      <c r="AN29" s="39">
        <v>-4.4000000000000004</v>
      </c>
      <c r="AO29" s="39"/>
      <c r="AP29" s="39"/>
      <c r="AQ29" s="39"/>
      <c r="AR29" s="39"/>
      <c r="AS29" s="39"/>
      <c r="AT29" s="39"/>
      <c r="AU29" s="39"/>
      <c r="AV29" s="39"/>
      <c r="AW29" s="39"/>
      <c r="AX29" s="39"/>
      <c r="AY29" s="40"/>
      <c r="AZ29" s="40"/>
      <c r="BA29" s="40"/>
    </row>
    <row r="30" spans="1:53">
      <c r="A30" t="s">
        <v>1668</v>
      </c>
      <c r="B30" s="41"/>
      <c r="C30" s="42" t="s">
        <v>1644</v>
      </c>
      <c r="D30" s="43">
        <v>2.6</v>
      </c>
      <c r="E30" s="43">
        <v>2.2000000000000002</v>
      </c>
      <c r="F30" s="43">
        <v>4.8</v>
      </c>
      <c r="G30" s="43">
        <v>5.6</v>
      </c>
      <c r="H30" s="43">
        <v>9.5</v>
      </c>
      <c r="I30" s="43">
        <v>6.7</v>
      </c>
      <c r="J30" s="43">
        <v>5.5</v>
      </c>
      <c r="K30" s="43">
        <v>-0.4</v>
      </c>
      <c r="L30" s="43">
        <v>-1.1000000000000001</v>
      </c>
      <c r="M30" s="43">
        <v>-0.9</v>
      </c>
      <c r="N30" s="43">
        <v>-0.7</v>
      </c>
      <c r="O30" s="43">
        <v>-0.6</v>
      </c>
      <c r="P30" s="43">
        <v>-0.3</v>
      </c>
      <c r="Q30" s="43">
        <v>0</v>
      </c>
      <c r="R30" s="43">
        <v>1.1000000000000001</v>
      </c>
      <c r="S30" s="43">
        <v>1.7</v>
      </c>
      <c r="T30" s="43">
        <v>2.1</v>
      </c>
      <c r="U30" s="43">
        <v>2</v>
      </c>
      <c r="V30" s="43">
        <v>1.7</v>
      </c>
      <c r="W30" s="43">
        <v>1.3</v>
      </c>
      <c r="X30" s="43">
        <v>0.7</v>
      </c>
      <c r="Y30" s="43">
        <v>0.8</v>
      </c>
      <c r="Z30" s="43">
        <v>0.4</v>
      </c>
      <c r="AA30" s="43">
        <v>-0.9</v>
      </c>
      <c r="AB30" s="43">
        <v>-1.6</v>
      </c>
      <c r="AC30" s="43">
        <v>-2.1</v>
      </c>
      <c r="AD30" s="43">
        <v>-3.5</v>
      </c>
      <c r="AE30" s="43">
        <v>-4.4000000000000004</v>
      </c>
      <c r="AF30" s="43">
        <v>-5.5</v>
      </c>
      <c r="AG30" s="43">
        <v>-5.8</v>
      </c>
      <c r="AH30" s="43">
        <v>-5.6</v>
      </c>
      <c r="AI30" s="43">
        <v>-4.9000000000000004</v>
      </c>
      <c r="AJ30" s="43">
        <v>-3.8</v>
      </c>
      <c r="AK30" s="43">
        <v>-4.7</v>
      </c>
      <c r="AL30" s="43">
        <v>-4</v>
      </c>
      <c r="AM30" s="43">
        <v>-4.0999999999999996</v>
      </c>
      <c r="AN30" s="43">
        <v>-3.5</v>
      </c>
      <c r="AO30" s="43">
        <v>-2.8</v>
      </c>
      <c r="AP30" s="43">
        <v>-1.9</v>
      </c>
      <c r="AQ30" s="43">
        <v>-1.7</v>
      </c>
      <c r="AR30" s="43">
        <v>-1.5</v>
      </c>
      <c r="AS30" s="43">
        <v>-1.3</v>
      </c>
      <c r="AT30" s="43">
        <v>-1.1000000000000001</v>
      </c>
      <c r="AU30" s="43">
        <v>-1.1000000000000001</v>
      </c>
      <c r="AV30" s="43">
        <v>-1.2</v>
      </c>
      <c r="AW30" s="43">
        <v>-1.2</v>
      </c>
      <c r="AX30" s="43">
        <v>-0.7</v>
      </c>
      <c r="AY30" s="44">
        <v>-0.3</v>
      </c>
      <c r="AZ30" s="44">
        <v>-0.2</v>
      </c>
      <c r="BA30" s="44">
        <v>-0.1</v>
      </c>
    </row>
    <row r="31" spans="1:53">
      <c r="A31" t="s">
        <v>1669</v>
      </c>
      <c r="B31" s="33" t="s">
        <v>1670</v>
      </c>
      <c r="C31" s="34" t="s">
        <v>500</v>
      </c>
      <c r="D31" s="35">
        <v>7.2</v>
      </c>
      <c r="E31" s="35">
        <v>4.3</v>
      </c>
      <c r="F31" s="35">
        <v>6.2</v>
      </c>
      <c r="G31" s="35">
        <v>7.8</v>
      </c>
      <c r="H31" s="35">
        <v>11.1</v>
      </c>
      <c r="I31" s="35">
        <v>8.5</v>
      </c>
      <c r="J31" s="35">
        <v>5.3</v>
      </c>
      <c r="K31" s="35">
        <v>-2.5</v>
      </c>
      <c r="L31" s="35">
        <v>-4.0999999999999996</v>
      </c>
      <c r="M31" s="35">
        <v>-4.0999999999999996</v>
      </c>
      <c r="N31" s="35">
        <v>-2.2000000000000002</v>
      </c>
      <c r="O31" s="35">
        <v>-1.4</v>
      </c>
      <c r="P31" s="35">
        <v>-0.7</v>
      </c>
      <c r="Q31" s="35">
        <v>1.1000000000000001</v>
      </c>
      <c r="R31" s="35">
        <v>3.3</v>
      </c>
      <c r="S31" s="35">
        <v>4.2</v>
      </c>
      <c r="T31" s="35">
        <v>3.7</v>
      </c>
      <c r="U31" s="35">
        <v>1.9</v>
      </c>
      <c r="V31" s="35">
        <v>2.2999999999999998</v>
      </c>
      <c r="W31" s="35">
        <v>1.8</v>
      </c>
      <c r="X31" s="35">
        <v>2.2000000000000002</v>
      </c>
      <c r="Y31" s="35">
        <v>2.5</v>
      </c>
      <c r="Z31" s="35">
        <v>1.4</v>
      </c>
      <c r="AA31" s="35">
        <v>0.3</v>
      </c>
      <c r="AB31" s="35">
        <v>0.1</v>
      </c>
      <c r="AC31" s="35">
        <v>-0.1</v>
      </c>
      <c r="AD31" s="35">
        <v>-1.5</v>
      </c>
      <c r="AE31" s="35">
        <v>-4</v>
      </c>
      <c r="AF31" s="35">
        <v>-5.2</v>
      </c>
      <c r="AG31" s="35">
        <v>-5.8</v>
      </c>
      <c r="AH31" s="35">
        <v>-5.9</v>
      </c>
      <c r="AI31" s="35">
        <v>-4.7</v>
      </c>
      <c r="AJ31" s="35">
        <v>-4</v>
      </c>
      <c r="AK31" s="35">
        <v>-4.9000000000000004</v>
      </c>
      <c r="AL31" s="35">
        <v>-4</v>
      </c>
      <c r="AM31" s="35">
        <v>-3.9</v>
      </c>
      <c r="AN31" s="35">
        <v>-3.1</v>
      </c>
      <c r="AO31" s="35">
        <v>-2.6</v>
      </c>
      <c r="AP31" s="35">
        <v>-1.3</v>
      </c>
      <c r="AQ31" s="35">
        <v>-1.2</v>
      </c>
      <c r="AR31" s="35">
        <v>-1</v>
      </c>
      <c r="AS31" s="35">
        <v>-0.8</v>
      </c>
      <c r="AT31" s="35">
        <v>-0.8</v>
      </c>
      <c r="AU31" s="35">
        <v>-0.5</v>
      </c>
      <c r="AV31" s="35">
        <v>-0.6</v>
      </c>
      <c r="AW31" s="35">
        <v>-0.6</v>
      </c>
      <c r="AX31" s="35">
        <v>-0.3</v>
      </c>
      <c r="AY31" s="36">
        <v>-0.2</v>
      </c>
      <c r="AZ31" s="36">
        <v>-0.1</v>
      </c>
      <c r="BA31" s="36">
        <v>-0.1</v>
      </c>
    </row>
    <row r="32" spans="1:53">
      <c r="A32" t="s">
        <v>1671</v>
      </c>
      <c r="B32" s="37">
        <v>97395</v>
      </c>
      <c r="C32" s="38" t="s">
        <v>1634</v>
      </c>
      <c r="D32" s="39"/>
      <c r="E32" s="39"/>
      <c r="F32" s="39"/>
      <c r="G32" s="39"/>
      <c r="H32" s="39"/>
      <c r="I32" s="39">
        <v>7.4</v>
      </c>
      <c r="J32" s="39">
        <v>6.9</v>
      </c>
      <c r="K32" s="39">
        <v>-2.8</v>
      </c>
      <c r="L32" s="39"/>
      <c r="M32" s="39">
        <v>-2</v>
      </c>
      <c r="N32" s="39">
        <v>-2</v>
      </c>
      <c r="O32" s="39">
        <v>-1</v>
      </c>
      <c r="P32" s="39">
        <v>0</v>
      </c>
      <c r="Q32" s="39">
        <v>1.1000000000000001</v>
      </c>
      <c r="R32" s="39">
        <v>3.1</v>
      </c>
      <c r="S32" s="39">
        <v>4</v>
      </c>
      <c r="T32" s="39">
        <v>6.8</v>
      </c>
      <c r="U32" s="39">
        <v>5.5</v>
      </c>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40"/>
      <c r="AZ32" s="40"/>
      <c r="BA32" s="40"/>
    </row>
    <row r="33" spans="1:53">
      <c r="A33" t="s">
        <v>1672</v>
      </c>
      <c r="B33" s="37"/>
      <c r="C33" s="38" t="s">
        <v>1636</v>
      </c>
      <c r="D33" s="39">
        <v>7.3</v>
      </c>
      <c r="E33" s="39">
        <v>5.3</v>
      </c>
      <c r="F33" s="39">
        <v>5</v>
      </c>
      <c r="G33" s="39">
        <v>7.5</v>
      </c>
      <c r="H33" s="39">
        <v>6.1</v>
      </c>
      <c r="I33" s="39">
        <v>6.9</v>
      </c>
      <c r="J33" s="39">
        <v>5.6</v>
      </c>
      <c r="K33" s="39">
        <v>-2.1</v>
      </c>
      <c r="L33" s="39">
        <v>-2</v>
      </c>
      <c r="M33" s="39">
        <v>-0.8</v>
      </c>
      <c r="N33" s="39">
        <v>-0.5</v>
      </c>
      <c r="O33" s="39">
        <v>-0.3</v>
      </c>
      <c r="P33" s="39">
        <v>0</v>
      </c>
      <c r="Q33" s="39">
        <v>0</v>
      </c>
      <c r="R33" s="39">
        <v>0.8</v>
      </c>
      <c r="S33" s="39">
        <v>1.6</v>
      </c>
      <c r="T33" s="39">
        <v>-0.4</v>
      </c>
      <c r="U33" s="39">
        <v>-0.1</v>
      </c>
      <c r="V33" s="39">
        <v>-1.1000000000000001</v>
      </c>
      <c r="W33" s="39">
        <v>-2.1</v>
      </c>
      <c r="X33" s="39">
        <v>-2.9</v>
      </c>
      <c r="Y33" s="39">
        <v>-2.5</v>
      </c>
      <c r="Z33" s="39">
        <v>-2.8</v>
      </c>
      <c r="AA33" s="39">
        <v>-5.4</v>
      </c>
      <c r="AB33" s="39">
        <v>-5.8</v>
      </c>
      <c r="AC33" s="39">
        <v>-6.9</v>
      </c>
      <c r="AD33" s="39">
        <v>-6.5</v>
      </c>
      <c r="AE33" s="39">
        <v>-8.8000000000000007</v>
      </c>
      <c r="AF33" s="39">
        <v>-9</v>
      </c>
      <c r="AG33" s="39">
        <v>-9.1999999999999993</v>
      </c>
      <c r="AH33" s="39">
        <v>-7.4</v>
      </c>
      <c r="AI33" s="39">
        <v>-5.6</v>
      </c>
      <c r="AJ33" s="39">
        <v>-4.9000000000000004</v>
      </c>
      <c r="AK33" s="39">
        <v>-5.6</v>
      </c>
      <c r="AL33" s="39">
        <v>-4.8</v>
      </c>
      <c r="AM33" s="39">
        <v>-5.0999999999999996</v>
      </c>
      <c r="AN33" s="39">
        <v>-3.9</v>
      </c>
      <c r="AO33" s="39">
        <v>-3.2</v>
      </c>
      <c r="AP33" s="39">
        <v>-2.6</v>
      </c>
      <c r="AQ33" s="39">
        <v>-2.2000000000000002</v>
      </c>
      <c r="AR33" s="39">
        <v>-1.2</v>
      </c>
      <c r="AS33" s="39">
        <v>-1</v>
      </c>
      <c r="AT33" s="39">
        <v>-0.9</v>
      </c>
      <c r="AU33" s="39">
        <v>-0.9</v>
      </c>
      <c r="AV33" s="39">
        <v>-0.9</v>
      </c>
      <c r="AW33" s="39">
        <v>-0.9</v>
      </c>
      <c r="AX33" s="39">
        <v>-0.8</v>
      </c>
      <c r="AY33" s="40">
        <v>-0.4</v>
      </c>
      <c r="AZ33" s="40">
        <v>-0.5</v>
      </c>
      <c r="BA33" s="40">
        <v>-0.6</v>
      </c>
    </row>
    <row r="34" spans="1:53">
      <c r="A34" t="s">
        <v>1673</v>
      </c>
      <c r="B34" s="37"/>
      <c r="C34" s="38" t="s">
        <v>1638</v>
      </c>
      <c r="D34" s="39"/>
      <c r="E34" s="39"/>
      <c r="F34" s="39"/>
      <c r="G34" s="39"/>
      <c r="H34" s="39">
        <v>6.7</v>
      </c>
      <c r="I34" s="39">
        <v>7.7</v>
      </c>
      <c r="J34" s="39">
        <v>5</v>
      </c>
      <c r="K34" s="39">
        <v>-5</v>
      </c>
      <c r="L34" s="39">
        <v>-4.8</v>
      </c>
      <c r="M34" s="39">
        <v>-2.7</v>
      </c>
      <c r="N34" s="39">
        <v>-2.4</v>
      </c>
      <c r="O34" s="39">
        <v>-0.8</v>
      </c>
      <c r="P34" s="39">
        <v>0</v>
      </c>
      <c r="Q34" s="39">
        <v>0</v>
      </c>
      <c r="R34" s="39">
        <v>4.0999999999999996</v>
      </c>
      <c r="S34" s="39">
        <v>5.0999999999999996</v>
      </c>
      <c r="T34" s="39">
        <v>6.2</v>
      </c>
      <c r="U34" s="39">
        <v>2.9</v>
      </c>
      <c r="V34" s="39">
        <v>2.8</v>
      </c>
      <c r="W34" s="39">
        <v>2.4</v>
      </c>
      <c r="X34" s="39">
        <v>1.5</v>
      </c>
      <c r="Y34" s="39">
        <v>1.7</v>
      </c>
      <c r="Z34" s="39">
        <v>0.5</v>
      </c>
      <c r="AA34" s="39">
        <v>0.3</v>
      </c>
      <c r="AB34" s="39">
        <v>0</v>
      </c>
      <c r="AC34" s="39">
        <v>0</v>
      </c>
      <c r="AD34" s="39">
        <v>-5.3</v>
      </c>
      <c r="AE34" s="39">
        <v>-5.3</v>
      </c>
      <c r="AF34" s="39">
        <v>-5.6</v>
      </c>
      <c r="AG34" s="39">
        <v>-6.3</v>
      </c>
      <c r="AH34" s="39"/>
      <c r="AI34" s="39">
        <v>-5.8</v>
      </c>
      <c r="AJ34" s="39">
        <v>-5.2</v>
      </c>
      <c r="AK34" s="39">
        <v>-5.8</v>
      </c>
      <c r="AL34" s="39">
        <v>-5.8</v>
      </c>
      <c r="AM34" s="39">
        <v>-5.8</v>
      </c>
      <c r="AN34" s="39">
        <v>-4.0999999999999996</v>
      </c>
      <c r="AO34" s="39"/>
      <c r="AP34" s="39"/>
      <c r="AQ34" s="39"/>
      <c r="AR34" s="39"/>
      <c r="AS34" s="39"/>
      <c r="AT34" s="39"/>
      <c r="AU34" s="39"/>
      <c r="AV34" s="39"/>
      <c r="AW34" s="39"/>
      <c r="AX34" s="39"/>
      <c r="AY34" s="40"/>
      <c r="AZ34" s="40"/>
      <c r="BA34" s="40"/>
    </row>
    <row r="35" spans="1:53">
      <c r="A35" t="s">
        <v>1674</v>
      </c>
      <c r="B35" s="37"/>
      <c r="C35" s="38" t="s">
        <v>1640</v>
      </c>
      <c r="D35" s="39">
        <v>5.4</v>
      </c>
      <c r="E35" s="39">
        <v>5.0999999999999996</v>
      </c>
      <c r="F35" s="39"/>
      <c r="G35" s="39">
        <v>2.2999999999999998</v>
      </c>
      <c r="H35" s="39">
        <v>3</v>
      </c>
      <c r="I35" s="39">
        <v>6.7</v>
      </c>
      <c r="J35" s="39">
        <v>2.5</v>
      </c>
      <c r="K35" s="39">
        <v>-2.1</v>
      </c>
      <c r="L35" s="39">
        <v>-2.8</v>
      </c>
      <c r="M35" s="39">
        <v>-1.5</v>
      </c>
      <c r="N35" s="39">
        <v>-1.5</v>
      </c>
      <c r="O35" s="39">
        <v>-1.5</v>
      </c>
      <c r="P35" s="39">
        <v>-0.8</v>
      </c>
      <c r="Q35" s="39">
        <v>0</v>
      </c>
      <c r="R35" s="39">
        <v>2.2999999999999998</v>
      </c>
      <c r="S35" s="39">
        <v>4.5</v>
      </c>
      <c r="T35" s="39"/>
      <c r="U35" s="39">
        <v>1.7</v>
      </c>
      <c r="V35" s="39">
        <v>0</v>
      </c>
      <c r="W35" s="39">
        <v>0</v>
      </c>
      <c r="X35" s="39">
        <v>0</v>
      </c>
      <c r="Y35" s="39">
        <v>0</v>
      </c>
      <c r="Z35" s="39">
        <v>0</v>
      </c>
      <c r="AA35" s="39">
        <v>-0.5</v>
      </c>
      <c r="AB35" s="39">
        <v>-0.5</v>
      </c>
      <c r="AC35" s="39">
        <v>-0.6</v>
      </c>
      <c r="AD35" s="39">
        <v>-5</v>
      </c>
      <c r="AE35" s="39">
        <v>-5.3</v>
      </c>
      <c r="AF35" s="39"/>
      <c r="AG35" s="39">
        <v>-9.3000000000000007</v>
      </c>
      <c r="AH35" s="39">
        <v>-11</v>
      </c>
      <c r="AI35" s="39">
        <v>-10.7</v>
      </c>
      <c r="AJ35" s="39">
        <v>-8</v>
      </c>
      <c r="AK35" s="39">
        <v>-8</v>
      </c>
      <c r="AL35" s="39">
        <v>-7</v>
      </c>
      <c r="AM35" s="39">
        <v>-5.9</v>
      </c>
      <c r="AN35" s="39">
        <v>-5</v>
      </c>
      <c r="AO35" s="39">
        <v>-3.9</v>
      </c>
      <c r="AP35" s="39">
        <v>-2.2000000000000002</v>
      </c>
      <c r="AQ35" s="39">
        <v>-1.6</v>
      </c>
      <c r="AR35" s="39">
        <v>-0.8</v>
      </c>
      <c r="AS35" s="39">
        <v>0.2</v>
      </c>
      <c r="AT35" s="39">
        <v>0.2</v>
      </c>
      <c r="AU35" s="39">
        <v>0.5</v>
      </c>
      <c r="AV35" s="39">
        <v>0.5</v>
      </c>
      <c r="AW35" s="39">
        <v>0.4</v>
      </c>
      <c r="AX35" s="39">
        <v>0.4</v>
      </c>
      <c r="AY35" s="40">
        <v>0.5</v>
      </c>
      <c r="AZ35" s="40">
        <v>0.6</v>
      </c>
      <c r="BA35" s="40">
        <v>1.2</v>
      </c>
    </row>
    <row r="36" spans="1:53">
      <c r="A36" t="s">
        <v>1675</v>
      </c>
      <c r="B36" s="37"/>
      <c r="C36" s="38" t="s">
        <v>1642</v>
      </c>
      <c r="D36" s="39"/>
      <c r="E36" s="39"/>
      <c r="F36" s="39"/>
      <c r="G36" s="39"/>
      <c r="H36" s="39"/>
      <c r="I36" s="39"/>
      <c r="J36" s="39"/>
      <c r="K36" s="39"/>
      <c r="L36" s="39"/>
      <c r="M36" s="39">
        <v>0</v>
      </c>
      <c r="N36" s="39">
        <v>0</v>
      </c>
      <c r="O36" s="39">
        <v>0</v>
      </c>
      <c r="P36" s="39">
        <v>0</v>
      </c>
      <c r="Q36" s="39">
        <v>0</v>
      </c>
      <c r="R36" s="39">
        <v>1.4</v>
      </c>
      <c r="S36" s="39">
        <v>2.2999999999999998</v>
      </c>
      <c r="T36" s="39">
        <v>3.2</v>
      </c>
      <c r="U36" s="39">
        <v>2.2000000000000002</v>
      </c>
      <c r="V36" s="39">
        <v>2.2999999999999998</v>
      </c>
      <c r="W36" s="39">
        <v>2.5</v>
      </c>
      <c r="X36" s="39">
        <v>2.2000000000000002</v>
      </c>
      <c r="Y36" s="39">
        <v>2.2999999999999998</v>
      </c>
      <c r="Z36" s="39">
        <v>1.5</v>
      </c>
      <c r="AA36" s="39">
        <v>0</v>
      </c>
      <c r="AB36" s="39">
        <v>-0.4</v>
      </c>
      <c r="AC36" s="39">
        <v>-0.4</v>
      </c>
      <c r="AD36" s="39">
        <v>-0.8</v>
      </c>
      <c r="AE36" s="39">
        <v>-2.2999999999999998</v>
      </c>
      <c r="AF36" s="39">
        <v>-2.4</v>
      </c>
      <c r="AG36" s="39">
        <v>-3.6</v>
      </c>
      <c r="AH36" s="39">
        <v>-4.5</v>
      </c>
      <c r="AI36" s="39">
        <v>-3.9</v>
      </c>
      <c r="AJ36" s="39">
        <v>-3.1</v>
      </c>
      <c r="AK36" s="39">
        <v>-4.2</v>
      </c>
      <c r="AL36" s="39">
        <v>-3.6</v>
      </c>
      <c r="AM36" s="39">
        <v>-4</v>
      </c>
      <c r="AN36" s="39">
        <v>-3.7</v>
      </c>
      <c r="AO36" s="39"/>
      <c r="AP36" s="39"/>
      <c r="AQ36" s="39"/>
      <c r="AR36" s="39"/>
      <c r="AS36" s="39"/>
      <c r="AT36" s="39"/>
      <c r="AU36" s="39"/>
      <c r="AV36" s="39"/>
      <c r="AW36" s="39"/>
      <c r="AX36" s="39"/>
      <c r="AY36" s="40"/>
      <c r="AZ36" s="40"/>
      <c r="BA36" s="40"/>
    </row>
    <row r="37" spans="1:53">
      <c r="A37" t="s">
        <v>1676</v>
      </c>
      <c r="B37" s="41"/>
      <c r="C37" s="42" t="s">
        <v>1644</v>
      </c>
      <c r="D37" s="43">
        <v>6.8</v>
      </c>
      <c r="E37" s="43">
        <v>4.8</v>
      </c>
      <c r="F37" s="43">
        <v>5.8</v>
      </c>
      <c r="G37" s="43">
        <v>6.4</v>
      </c>
      <c r="H37" s="43">
        <v>8.9</v>
      </c>
      <c r="I37" s="43">
        <v>8.1</v>
      </c>
      <c r="J37" s="43">
        <v>5.0999999999999996</v>
      </c>
      <c r="K37" s="43">
        <v>-2.6</v>
      </c>
      <c r="L37" s="43">
        <v>-3.7</v>
      </c>
      <c r="M37" s="43">
        <v>-3</v>
      </c>
      <c r="N37" s="43">
        <v>-1.8</v>
      </c>
      <c r="O37" s="43">
        <v>-1.1000000000000001</v>
      </c>
      <c r="P37" s="43">
        <v>-0.5</v>
      </c>
      <c r="Q37" s="43">
        <v>0.7</v>
      </c>
      <c r="R37" s="43">
        <v>2.7</v>
      </c>
      <c r="S37" s="43">
        <v>3.8</v>
      </c>
      <c r="T37" s="43">
        <v>3.4</v>
      </c>
      <c r="U37" s="43">
        <v>1.9</v>
      </c>
      <c r="V37" s="43">
        <v>1.6</v>
      </c>
      <c r="W37" s="43">
        <v>1.1000000000000001</v>
      </c>
      <c r="X37" s="43">
        <v>1.2</v>
      </c>
      <c r="Y37" s="43">
        <v>1.4</v>
      </c>
      <c r="Z37" s="43">
        <v>0.4</v>
      </c>
      <c r="AA37" s="43">
        <v>-0.8</v>
      </c>
      <c r="AB37" s="43">
        <v>-1.1000000000000001</v>
      </c>
      <c r="AC37" s="43">
        <v>-1.4</v>
      </c>
      <c r="AD37" s="43">
        <v>-2.5</v>
      </c>
      <c r="AE37" s="43">
        <v>-4.9000000000000004</v>
      </c>
      <c r="AF37" s="43">
        <v>-5.7</v>
      </c>
      <c r="AG37" s="43">
        <v>-6.5</v>
      </c>
      <c r="AH37" s="43">
        <v>-6.5</v>
      </c>
      <c r="AI37" s="43">
        <v>-5.0999999999999996</v>
      </c>
      <c r="AJ37" s="43">
        <v>-4.3</v>
      </c>
      <c r="AK37" s="43">
        <v>-5.2</v>
      </c>
      <c r="AL37" s="43">
        <v>-4.4000000000000004</v>
      </c>
      <c r="AM37" s="43">
        <v>-4.3</v>
      </c>
      <c r="AN37" s="43">
        <v>-3.5</v>
      </c>
      <c r="AO37" s="43">
        <v>-2.8</v>
      </c>
      <c r="AP37" s="43">
        <v>-1.6</v>
      </c>
      <c r="AQ37" s="43">
        <v>-1.4</v>
      </c>
      <c r="AR37" s="43">
        <v>-1</v>
      </c>
      <c r="AS37" s="43">
        <v>-0.8</v>
      </c>
      <c r="AT37" s="43">
        <v>-0.7</v>
      </c>
      <c r="AU37" s="43">
        <v>-0.5</v>
      </c>
      <c r="AV37" s="43">
        <v>-0.6</v>
      </c>
      <c r="AW37" s="43">
        <v>-0.6</v>
      </c>
      <c r="AX37" s="43">
        <v>-0.3</v>
      </c>
      <c r="AY37" s="44">
        <v>-0.2</v>
      </c>
      <c r="AZ37" s="44">
        <v>-0.1</v>
      </c>
      <c r="BA37" s="44">
        <v>-0.1</v>
      </c>
    </row>
    <row r="38" spans="1:53">
      <c r="A38" t="s">
        <v>1677</v>
      </c>
      <c r="B38" s="33" t="s">
        <v>1678</v>
      </c>
      <c r="C38" s="34" t="s">
        <v>500</v>
      </c>
      <c r="D38" s="35">
        <v>4.7</v>
      </c>
      <c r="E38" s="35">
        <v>3.8</v>
      </c>
      <c r="F38" s="35">
        <v>5.6</v>
      </c>
      <c r="G38" s="35">
        <v>6.4</v>
      </c>
      <c r="H38" s="35">
        <v>7.9</v>
      </c>
      <c r="I38" s="35">
        <v>7.4</v>
      </c>
      <c r="J38" s="35">
        <v>6.5</v>
      </c>
      <c r="K38" s="35">
        <v>0</v>
      </c>
      <c r="L38" s="35">
        <v>-0.2</v>
      </c>
      <c r="M38" s="35">
        <v>-0.2</v>
      </c>
      <c r="N38" s="35">
        <v>-0.1</v>
      </c>
      <c r="O38" s="35">
        <v>0</v>
      </c>
      <c r="P38" s="35">
        <v>0.3</v>
      </c>
      <c r="Q38" s="35">
        <v>0.1</v>
      </c>
      <c r="R38" s="35">
        <v>1.9</v>
      </c>
      <c r="S38" s="35">
        <v>1.5</v>
      </c>
      <c r="T38" s="35">
        <v>1.4</v>
      </c>
      <c r="U38" s="35">
        <v>0.5</v>
      </c>
      <c r="V38" s="35">
        <v>0.2</v>
      </c>
      <c r="W38" s="35">
        <v>0.6</v>
      </c>
      <c r="X38" s="35">
        <v>0.3</v>
      </c>
      <c r="Y38" s="35">
        <v>0.7</v>
      </c>
      <c r="Z38" s="35">
        <v>0.6</v>
      </c>
      <c r="AA38" s="35">
        <v>0.2</v>
      </c>
      <c r="AB38" s="35">
        <v>0</v>
      </c>
      <c r="AC38" s="35">
        <v>-0.1</v>
      </c>
      <c r="AD38" s="35">
        <v>-1.2</v>
      </c>
      <c r="AE38" s="35">
        <v>-2.6</v>
      </c>
      <c r="AF38" s="35">
        <v>-3.8</v>
      </c>
      <c r="AG38" s="35">
        <v>-4.8</v>
      </c>
      <c r="AH38" s="35">
        <v>-5.2</v>
      </c>
      <c r="AI38" s="35">
        <v>-4.5999999999999996</v>
      </c>
      <c r="AJ38" s="35">
        <v>-3.8</v>
      </c>
      <c r="AK38" s="35">
        <v>-4.5999999999999996</v>
      </c>
      <c r="AL38" s="35">
        <v>-3.7</v>
      </c>
      <c r="AM38" s="35">
        <v>-4.3</v>
      </c>
      <c r="AN38" s="35">
        <v>-4.3</v>
      </c>
      <c r="AO38" s="35">
        <v>-3.5</v>
      </c>
      <c r="AP38" s="35">
        <v>-2.2000000000000002</v>
      </c>
      <c r="AQ38" s="35">
        <v>-1.9</v>
      </c>
      <c r="AR38" s="35">
        <v>-1.7</v>
      </c>
      <c r="AS38" s="35">
        <v>-1.4</v>
      </c>
      <c r="AT38" s="35">
        <v>-1.3</v>
      </c>
      <c r="AU38" s="35">
        <v>-1.3</v>
      </c>
      <c r="AV38" s="35">
        <v>-1.3</v>
      </c>
      <c r="AW38" s="35">
        <v>-1.3</v>
      </c>
      <c r="AX38" s="35">
        <v>-0.5</v>
      </c>
      <c r="AY38" s="36">
        <v>-0.2</v>
      </c>
      <c r="AZ38" s="36">
        <v>0</v>
      </c>
      <c r="BA38" s="36">
        <v>0</v>
      </c>
    </row>
    <row r="39" spans="1:53">
      <c r="A39" t="s">
        <v>1679</v>
      </c>
      <c r="B39" s="37">
        <v>33374</v>
      </c>
      <c r="C39" s="38" t="s">
        <v>1634</v>
      </c>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40"/>
      <c r="AZ39" s="40"/>
      <c r="BA39" s="40"/>
    </row>
    <row r="40" spans="1:53">
      <c r="A40" t="s">
        <v>1680</v>
      </c>
      <c r="B40" s="37"/>
      <c r="C40" s="38" t="s">
        <v>1636</v>
      </c>
      <c r="D40" s="39">
        <v>0</v>
      </c>
      <c r="E40" s="39">
        <v>0</v>
      </c>
      <c r="F40" s="39">
        <v>1.4</v>
      </c>
      <c r="G40" s="39"/>
      <c r="H40" s="39">
        <v>4</v>
      </c>
      <c r="I40" s="39">
        <v>4</v>
      </c>
      <c r="J40" s="39">
        <v>5</v>
      </c>
      <c r="K40" s="39">
        <v>2.1</v>
      </c>
      <c r="L40" s="39"/>
      <c r="M40" s="39">
        <v>0</v>
      </c>
      <c r="N40" s="39">
        <v>0</v>
      </c>
      <c r="O40" s="39">
        <v>0</v>
      </c>
      <c r="P40" s="39">
        <v>1.7</v>
      </c>
      <c r="Q40" s="39">
        <v>0.8</v>
      </c>
      <c r="R40" s="39">
        <v>0</v>
      </c>
      <c r="S40" s="39">
        <v>1.6</v>
      </c>
      <c r="T40" s="39">
        <v>3.2</v>
      </c>
      <c r="U40" s="39">
        <v>0</v>
      </c>
      <c r="V40" s="39">
        <v>-0.4</v>
      </c>
      <c r="W40" s="39">
        <v>-0.8</v>
      </c>
      <c r="X40" s="39">
        <v>-3.7</v>
      </c>
      <c r="Y40" s="39">
        <v>-3.5</v>
      </c>
      <c r="Z40" s="39">
        <v>-4.0999999999999996</v>
      </c>
      <c r="AA40" s="39">
        <v>-5.4</v>
      </c>
      <c r="AB40" s="39">
        <v>-5.9</v>
      </c>
      <c r="AC40" s="39">
        <v>-6.2</v>
      </c>
      <c r="AD40" s="39">
        <v>-6.6</v>
      </c>
      <c r="AE40" s="39">
        <v>-7.3</v>
      </c>
      <c r="AF40" s="39">
        <v>-8.3000000000000007</v>
      </c>
      <c r="AG40" s="39">
        <v>-8.6</v>
      </c>
      <c r="AH40" s="39">
        <v>-8.5</v>
      </c>
      <c r="AI40" s="39">
        <v>-6.5</v>
      </c>
      <c r="AJ40" s="39">
        <v>-5.9</v>
      </c>
      <c r="AK40" s="39">
        <v>-6.4</v>
      </c>
      <c r="AL40" s="39">
        <v>-4.9000000000000004</v>
      </c>
      <c r="AM40" s="39">
        <v>-5.4</v>
      </c>
      <c r="AN40" s="39">
        <v>-4.7</v>
      </c>
      <c r="AO40" s="39">
        <v>-3.4</v>
      </c>
      <c r="AP40" s="39">
        <v>-2.5</v>
      </c>
      <c r="AQ40" s="39">
        <v>-2.2000000000000002</v>
      </c>
      <c r="AR40" s="39">
        <v>-1.9</v>
      </c>
      <c r="AS40" s="39">
        <v>-1.2</v>
      </c>
      <c r="AT40" s="39">
        <v>-1.2</v>
      </c>
      <c r="AU40" s="39">
        <v>-1.6</v>
      </c>
      <c r="AV40" s="39">
        <v>-1</v>
      </c>
      <c r="AW40" s="39">
        <v>-1.1000000000000001</v>
      </c>
      <c r="AX40" s="39">
        <v>-0.9</v>
      </c>
      <c r="AY40" s="40">
        <v>-0.4</v>
      </c>
      <c r="AZ40" s="40">
        <v>-0.2</v>
      </c>
      <c r="BA40" s="40">
        <v>-0.2</v>
      </c>
    </row>
    <row r="41" spans="1:53">
      <c r="A41" t="s">
        <v>1681</v>
      </c>
      <c r="B41" s="37"/>
      <c r="C41" s="38" t="s">
        <v>1638</v>
      </c>
      <c r="D41" s="39"/>
      <c r="E41" s="39"/>
      <c r="F41" s="39"/>
      <c r="G41" s="39"/>
      <c r="H41" s="39">
        <v>6.7</v>
      </c>
      <c r="I41" s="39">
        <v>6.8</v>
      </c>
      <c r="J41" s="39">
        <v>5.9</v>
      </c>
      <c r="K41" s="39">
        <v>3.7</v>
      </c>
      <c r="L41" s="39"/>
      <c r="M41" s="39">
        <v>0</v>
      </c>
      <c r="N41" s="39">
        <v>0.5</v>
      </c>
      <c r="O41" s="39">
        <v>3.2</v>
      </c>
      <c r="P41" s="39">
        <v>4.8</v>
      </c>
      <c r="Q41" s="39">
        <v>3.9</v>
      </c>
      <c r="R41" s="39">
        <v>1.1000000000000001</v>
      </c>
      <c r="S41" s="39">
        <v>3.9</v>
      </c>
      <c r="T41" s="39">
        <v>4</v>
      </c>
      <c r="U41" s="39">
        <v>4.3</v>
      </c>
      <c r="V41" s="39"/>
      <c r="W41" s="39">
        <v>1.9</v>
      </c>
      <c r="X41" s="39">
        <v>1.5</v>
      </c>
      <c r="Y41" s="39">
        <v>1.5</v>
      </c>
      <c r="Z41" s="39">
        <v>0.7</v>
      </c>
      <c r="AA41" s="39"/>
      <c r="AB41" s="39">
        <v>0</v>
      </c>
      <c r="AC41" s="39">
        <v>-0.2</v>
      </c>
      <c r="AD41" s="39">
        <v>-1.1000000000000001</v>
      </c>
      <c r="AE41" s="39">
        <v>-2.9</v>
      </c>
      <c r="AF41" s="39">
        <v>-4.0999999999999996</v>
      </c>
      <c r="AG41" s="39">
        <v>-5.4</v>
      </c>
      <c r="AH41" s="39">
        <v>-5.7</v>
      </c>
      <c r="AI41" s="39">
        <v>-3.4</v>
      </c>
      <c r="AJ41" s="39">
        <v>-3.1</v>
      </c>
      <c r="AK41" s="39">
        <v>-4.0999999999999996</v>
      </c>
      <c r="AL41" s="39">
        <v>-3.8</v>
      </c>
      <c r="AM41" s="39">
        <v>-3.8</v>
      </c>
      <c r="AN41" s="39">
        <v>-2.6</v>
      </c>
      <c r="AO41" s="39"/>
      <c r="AP41" s="39"/>
      <c r="AQ41" s="39"/>
      <c r="AR41" s="39"/>
      <c r="AS41" s="39"/>
      <c r="AT41" s="39"/>
      <c r="AU41" s="39"/>
      <c r="AV41" s="39"/>
      <c r="AW41" s="39"/>
      <c r="AX41" s="39"/>
      <c r="AY41" s="40"/>
      <c r="AZ41" s="40"/>
      <c r="BA41" s="40"/>
    </row>
    <row r="42" spans="1:53">
      <c r="A42" t="s">
        <v>1682</v>
      </c>
      <c r="B42" s="37"/>
      <c r="C42" s="38" t="s">
        <v>1640</v>
      </c>
      <c r="D42" s="39">
        <v>0</v>
      </c>
      <c r="E42" s="39">
        <v>2.9</v>
      </c>
      <c r="F42" s="39">
        <v>1.4</v>
      </c>
      <c r="G42" s="39">
        <v>4.0999999999999996</v>
      </c>
      <c r="H42" s="39">
        <v>5.3</v>
      </c>
      <c r="I42" s="39">
        <v>5</v>
      </c>
      <c r="J42" s="39"/>
      <c r="K42" s="39">
        <v>0</v>
      </c>
      <c r="L42" s="39">
        <v>0</v>
      </c>
      <c r="M42" s="39">
        <v>0</v>
      </c>
      <c r="N42" s="39">
        <v>0</v>
      </c>
      <c r="O42" s="39">
        <v>0</v>
      </c>
      <c r="P42" s="39">
        <v>0</v>
      </c>
      <c r="Q42" s="39">
        <v>0.6</v>
      </c>
      <c r="R42" s="39">
        <v>0.6</v>
      </c>
      <c r="S42" s="39">
        <v>2.9</v>
      </c>
      <c r="T42" s="39"/>
      <c r="U42" s="39">
        <v>0.9</v>
      </c>
      <c r="V42" s="39">
        <v>0</v>
      </c>
      <c r="W42" s="39">
        <v>0</v>
      </c>
      <c r="X42" s="39">
        <v>0</v>
      </c>
      <c r="Y42" s="39">
        <v>0</v>
      </c>
      <c r="Z42" s="39">
        <v>0</v>
      </c>
      <c r="AA42" s="39">
        <v>0</v>
      </c>
      <c r="AB42" s="39">
        <v>-0.9</v>
      </c>
      <c r="AC42" s="39">
        <v>-0.9</v>
      </c>
      <c r="AD42" s="39">
        <v>-1.8</v>
      </c>
      <c r="AE42" s="39">
        <v>-4.7</v>
      </c>
      <c r="AF42" s="39">
        <v>-5.9</v>
      </c>
      <c r="AG42" s="39">
        <v>-10.4</v>
      </c>
      <c r="AH42" s="39">
        <v>-8.6999999999999993</v>
      </c>
      <c r="AI42" s="39">
        <v>-6.4</v>
      </c>
      <c r="AJ42" s="39">
        <v>-5</v>
      </c>
      <c r="AK42" s="39">
        <v>-6</v>
      </c>
      <c r="AL42" s="39">
        <v>-4.5999999999999996</v>
      </c>
      <c r="AM42" s="39">
        <v>-4.2</v>
      </c>
      <c r="AN42" s="39">
        <v>-4.2</v>
      </c>
      <c r="AO42" s="39">
        <v>-3.5</v>
      </c>
      <c r="AP42" s="39">
        <v>-2.7</v>
      </c>
      <c r="AQ42" s="39">
        <v>-2</v>
      </c>
      <c r="AR42" s="39">
        <v>-1.3</v>
      </c>
      <c r="AS42" s="39">
        <v>-1.1000000000000001</v>
      </c>
      <c r="AT42" s="39">
        <v>-0.6</v>
      </c>
      <c r="AU42" s="39">
        <v>-0.6</v>
      </c>
      <c r="AV42" s="39">
        <v>-0.6</v>
      </c>
      <c r="AW42" s="39">
        <v>-0.4</v>
      </c>
      <c r="AX42" s="39">
        <v>0</v>
      </c>
      <c r="AY42" s="40">
        <v>0.6</v>
      </c>
      <c r="AZ42" s="40">
        <v>0.8</v>
      </c>
      <c r="BA42" s="40">
        <v>1</v>
      </c>
    </row>
    <row r="43" spans="1:53">
      <c r="A43" t="s">
        <v>1683</v>
      </c>
      <c r="B43" s="37"/>
      <c r="C43" s="38" t="s">
        <v>1642</v>
      </c>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40"/>
      <c r="AZ43" s="40"/>
      <c r="BA43" s="40"/>
    </row>
    <row r="44" spans="1:53">
      <c r="A44" t="s">
        <v>1684</v>
      </c>
      <c r="B44" s="41"/>
      <c r="C44" s="42" t="s">
        <v>1644</v>
      </c>
      <c r="D44" s="43">
        <v>2.8</v>
      </c>
      <c r="E44" s="43">
        <v>2.6</v>
      </c>
      <c r="F44" s="43">
        <v>3.5</v>
      </c>
      <c r="G44" s="43">
        <v>5.6</v>
      </c>
      <c r="H44" s="43">
        <v>6.8</v>
      </c>
      <c r="I44" s="43">
        <v>6.5</v>
      </c>
      <c r="J44" s="43">
        <v>6.2</v>
      </c>
      <c r="K44" s="43">
        <v>1.2</v>
      </c>
      <c r="L44" s="43">
        <v>-0.1</v>
      </c>
      <c r="M44" s="43">
        <v>-0.1</v>
      </c>
      <c r="N44" s="43">
        <v>0</v>
      </c>
      <c r="O44" s="43">
        <v>0.5</v>
      </c>
      <c r="P44" s="43">
        <v>1.1000000000000001</v>
      </c>
      <c r="Q44" s="43">
        <v>0.8</v>
      </c>
      <c r="R44" s="43">
        <v>1.3</v>
      </c>
      <c r="S44" s="43">
        <v>2</v>
      </c>
      <c r="T44" s="43">
        <v>2.1</v>
      </c>
      <c r="U44" s="43">
        <v>1.1000000000000001</v>
      </c>
      <c r="V44" s="43">
        <v>0</v>
      </c>
      <c r="W44" s="43">
        <v>0.4</v>
      </c>
      <c r="X44" s="43">
        <v>-0.4</v>
      </c>
      <c r="Y44" s="43">
        <v>-0.1</v>
      </c>
      <c r="Z44" s="43">
        <v>-0.5</v>
      </c>
      <c r="AA44" s="43">
        <v>-1.4</v>
      </c>
      <c r="AB44" s="43">
        <v>-1.6</v>
      </c>
      <c r="AC44" s="43">
        <v>-1.7</v>
      </c>
      <c r="AD44" s="43">
        <v>-2.6</v>
      </c>
      <c r="AE44" s="43">
        <v>-4.0999999999999996</v>
      </c>
      <c r="AF44" s="43">
        <v>-5.2</v>
      </c>
      <c r="AG44" s="43">
        <v>-6.5</v>
      </c>
      <c r="AH44" s="43">
        <v>-6.7</v>
      </c>
      <c r="AI44" s="43">
        <v>-5.2</v>
      </c>
      <c r="AJ44" s="43">
        <v>-4.4000000000000004</v>
      </c>
      <c r="AK44" s="43">
        <v>-5.3</v>
      </c>
      <c r="AL44" s="43">
        <v>-4.2</v>
      </c>
      <c r="AM44" s="43">
        <v>-4.5</v>
      </c>
      <c r="AN44" s="43">
        <v>-4.0999999999999996</v>
      </c>
      <c r="AO44" s="43">
        <v>-3.5</v>
      </c>
      <c r="AP44" s="43">
        <v>-2.4</v>
      </c>
      <c r="AQ44" s="43">
        <v>-2.1</v>
      </c>
      <c r="AR44" s="43">
        <v>-1.7</v>
      </c>
      <c r="AS44" s="43">
        <v>-1.3</v>
      </c>
      <c r="AT44" s="43">
        <v>-1.1000000000000001</v>
      </c>
      <c r="AU44" s="43">
        <v>-1.3</v>
      </c>
      <c r="AV44" s="43">
        <v>-1.1000000000000001</v>
      </c>
      <c r="AW44" s="43">
        <v>-1.1000000000000001</v>
      </c>
      <c r="AX44" s="43">
        <v>-0.6</v>
      </c>
      <c r="AY44" s="44">
        <v>-0.2</v>
      </c>
      <c r="AZ44" s="44">
        <v>0</v>
      </c>
      <c r="BA44" s="44">
        <v>0.1</v>
      </c>
    </row>
    <row r="45" spans="1:53">
      <c r="A45" t="s">
        <v>1685</v>
      </c>
      <c r="B45" s="33" t="s">
        <v>1611</v>
      </c>
      <c r="C45" s="34" t="s">
        <v>500</v>
      </c>
      <c r="D45" s="35">
        <v>2.8</v>
      </c>
      <c r="E45" s="35">
        <v>4.5999999999999996</v>
      </c>
      <c r="F45" s="35">
        <v>5.4</v>
      </c>
      <c r="G45" s="35">
        <v>6.8</v>
      </c>
      <c r="H45" s="35">
        <v>7.6</v>
      </c>
      <c r="I45" s="35">
        <v>8.9</v>
      </c>
      <c r="J45" s="35">
        <v>6.9</v>
      </c>
      <c r="K45" s="35">
        <v>0.4</v>
      </c>
      <c r="L45" s="35">
        <v>-0.7</v>
      </c>
      <c r="M45" s="35">
        <v>0.6</v>
      </c>
      <c r="N45" s="35">
        <v>0</v>
      </c>
      <c r="O45" s="35">
        <v>-0.4</v>
      </c>
      <c r="P45" s="35">
        <v>-0.5</v>
      </c>
      <c r="Q45" s="35">
        <v>0</v>
      </c>
      <c r="R45" s="35">
        <v>1.9</v>
      </c>
      <c r="S45" s="35">
        <v>1.7</v>
      </c>
      <c r="T45" s="35">
        <v>0.1</v>
      </c>
      <c r="U45" s="35">
        <v>0</v>
      </c>
      <c r="V45" s="35">
        <v>2</v>
      </c>
      <c r="W45" s="35">
        <v>1</v>
      </c>
      <c r="X45" s="35">
        <v>0.4</v>
      </c>
      <c r="Y45" s="35">
        <v>1.4</v>
      </c>
      <c r="Z45" s="35">
        <v>1.5</v>
      </c>
      <c r="AA45" s="35">
        <v>0.6</v>
      </c>
      <c r="AB45" s="35">
        <v>0</v>
      </c>
      <c r="AC45" s="35">
        <v>-0.3</v>
      </c>
      <c r="AD45" s="35">
        <v>-0.9</v>
      </c>
      <c r="AE45" s="35">
        <v>-2.1</v>
      </c>
      <c r="AF45" s="35">
        <v>-3.8</v>
      </c>
      <c r="AG45" s="35">
        <v>-4.9000000000000004</v>
      </c>
      <c r="AH45" s="35">
        <v>-3.2</v>
      </c>
      <c r="AI45" s="35">
        <v>-2</v>
      </c>
      <c r="AJ45" s="35">
        <v>-1.9</v>
      </c>
      <c r="AK45" s="35">
        <v>-4.0999999999999996</v>
      </c>
      <c r="AL45" s="35">
        <v>-3.7</v>
      </c>
      <c r="AM45" s="35">
        <v>-3.9</v>
      </c>
      <c r="AN45" s="35">
        <v>-3.6</v>
      </c>
      <c r="AO45" s="35">
        <v>-2.6</v>
      </c>
      <c r="AP45" s="35">
        <v>-1.5</v>
      </c>
      <c r="AQ45" s="35">
        <v>-1.4</v>
      </c>
      <c r="AR45" s="35">
        <v>-1</v>
      </c>
      <c r="AS45" s="35">
        <v>-0.9</v>
      </c>
      <c r="AT45" s="35">
        <v>-1</v>
      </c>
      <c r="AU45" s="35">
        <v>-0.9</v>
      </c>
      <c r="AV45" s="35">
        <v>-0.9</v>
      </c>
      <c r="AW45" s="35">
        <v>-1</v>
      </c>
      <c r="AX45" s="35">
        <v>-0.3</v>
      </c>
      <c r="AY45" s="36">
        <v>0.1</v>
      </c>
      <c r="AZ45" s="36">
        <v>0.1</v>
      </c>
      <c r="BA45" s="36">
        <v>0.1</v>
      </c>
    </row>
    <row r="46" spans="1:53">
      <c r="A46" t="s">
        <v>1686</v>
      </c>
      <c r="B46" s="37">
        <v>40086</v>
      </c>
      <c r="C46" s="38" t="s">
        <v>1634</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40"/>
      <c r="AZ46" s="40"/>
      <c r="BA46" s="40"/>
    </row>
    <row r="47" spans="1:53">
      <c r="A47" t="s">
        <v>1687</v>
      </c>
      <c r="B47" s="37"/>
      <c r="C47" s="38" t="s">
        <v>1636</v>
      </c>
      <c r="D47" s="39">
        <v>2.4</v>
      </c>
      <c r="E47" s="39">
        <v>1.6</v>
      </c>
      <c r="F47" s="39">
        <v>2</v>
      </c>
      <c r="G47" s="39"/>
      <c r="H47" s="39">
        <v>4.4000000000000004</v>
      </c>
      <c r="I47" s="39">
        <v>7.1</v>
      </c>
      <c r="J47" s="39">
        <v>6.2</v>
      </c>
      <c r="K47" s="39">
        <v>0.9</v>
      </c>
      <c r="L47" s="39">
        <v>1.8</v>
      </c>
      <c r="M47" s="39">
        <v>2.6</v>
      </c>
      <c r="N47" s="39">
        <v>0</v>
      </c>
      <c r="O47" s="39">
        <v>0</v>
      </c>
      <c r="P47" s="39"/>
      <c r="Q47" s="39">
        <v>0</v>
      </c>
      <c r="R47" s="39">
        <v>0</v>
      </c>
      <c r="S47" s="39">
        <v>1.7</v>
      </c>
      <c r="T47" s="39">
        <v>2.1</v>
      </c>
      <c r="U47" s="39">
        <v>0</v>
      </c>
      <c r="V47" s="39">
        <v>0</v>
      </c>
      <c r="W47" s="39">
        <v>0</v>
      </c>
      <c r="X47" s="39">
        <v>-0.7</v>
      </c>
      <c r="Y47" s="39">
        <v>-0.7</v>
      </c>
      <c r="Z47" s="39">
        <v>-1</v>
      </c>
      <c r="AA47" s="39">
        <v>-2</v>
      </c>
      <c r="AB47" s="39">
        <v>-3.4</v>
      </c>
      <c r="AC47" s="39">
        <v>-1.4</v>
      </c>
      <c r="AD47" s="39">
        <v>-3.1</v>
      </c>
      <c r="AE47" s="39">
        <v>-6.6</v>
      </c>
      <c r="AF47" s="39">
        <v>-6.7</v>
      </c>
      <c r="AG47" s="39">
        <v>-7.5</v>
      </c>
      <c r="AH47" s="39">
        <v>-7.5</v>
      </c>
      <c r="AI47" s="39">
        <v>-5.8</v>
      </c>
      <c r="AJ47" s="39">
        <v>-5.0999999999999996</v>
      </c>
      <c r="AK47" s="39">
        <v>-6</v>
      </c>
      <c r="AL47" s="39">
        <v>-5.3</v>
      </c>
      <c r="AM47" s="39">
        <v>-5.4</v>
      </c>
      <c r="AN47" s="39">
        <v>-4.0999999999999996</v>
      </c>
      <c r="AO47" s="39">
        <v>-2.7</v>
      </c>
      <c r="AP47" s="39">
        <v>-2.1</v>
      </c>
      <c r="AQ47" s="39">
        <v>-2</v>
      </c>
      <c r="AR47" s="39">
        <v>-1.5</v>
      </c>
      <c r="AS47" s="39">
        <v>-0.8</v>
      </c>
      <c r="AT47" s="39">
        <v>-0.5</v>
      </c>
      <c r="AU47" s="39">
        <v>-0.4</v>
      </c>
      <c r="AV47" s="39">
        <v>-0.4</v>
      </c>
      <c r="AW47" s="39">
        <v>-0.6</v>
      </c>
      <c r="AX47" s="39">
        <v>-0.3</v>
      </c>
      <c r="AY47" s="40">
        <v>-0.1</v>
      </c>
      <c r="AZ47" s="40">
        <v>0.1</v>
      </c>
      <c r="BA47" s="40">
        <v>0</v>
      </c>
    </row>
    <row r="48" spans="1:53">
      <c r="A48" t="s">
        <v>1688</v>
      </c>
      <c r="B48" s="37"/>
      <c r="C48" s="38" t="s">
        <v>1638</v>
      </c>
      <c r="D48" s="39"/>
      <c r="E48" s="39"/>
      <c r="F48" s="39"/>
      <c r="G48" s="39"/>
      <c r="H48" s="39">
        <v>6.8</v>
      </c>
      <c r="I48" s="39">
        <v>7.4</v>
      </c>
      <c r="J48" s="39">
        <v>6.9</v>
      </c>
      <c r="K48" s="39"/>
      <c r="L48" s="39">
        <v>0</v>
      </c>
      <c r="M48" s="39">
        <v>0</v>
      </c>
      <c r="N48" s="39">
        <v>0</v>
      </c>
      <c r="O48" s="39">
        <v>0</v>
      </c>
      <c r="P48" s="39">
        <v>-2.2000000000000002</v>
      </c>
      <c r="Q48" s="39">
        <v>-4.4000000000000004</v>
      </c>
      <c r="R48" s="39"/>
      <c r="S48" s="39">
        <v>5.6</v>
      </c>
      <c r="T48" s="39">
        <v>3.1</v>
      </c>
      <c r="U48" s="39">
        <v>3</v>
      </c>
      <c r="V48" s="39">
        <v>1.1000000000000001</v>
      </c>
      <c r="W48" s="39">
        <v>1</v>
      </c>
      <c r="X48" s="39">
        <v>0.5</v>
      </c>
      <c r="Y48" s="39">
        <v>1.1000000000000001</v>
      </c>
      <c r="Z48" s="39">
        <v>0.4</v>
      </c>
      <c r="AA48" s="39">
        <v>-0.3</v>
      </c>
      <c r="AB48" s="39">
        <v>-0.3</v>
      </c>
      <c r="AC48" s="39">
        <v>-0.5</v>
      </c>
      <c r="AD48" s="39">
        <v>-2</v>
      </c>
      <c r="AE48" s="39">
        <v>-6.3</v>
      </c>
      <c r="AF48" s="39">
        <v>-7.4</v>
      </c>
      <c r="AG48" s="39">
        <v>-7.4</v>
      </c>
      <c r="AH48" s="39">
        <v>-5.5</v>
      </c>
      <c r="AI48" s="39">
        <v>-4.8</v>
      </c>
      <c r="AJ48" s="39">
        <v>-4.8</v>
      </c>
      <c r="AK48" s="39">
        <v>-5.7</v>
      </c>
      <c r="AL48" s="39">
        <v>-3.9</v>
      </c>
      <c r="AM48" s="39">
        <v>-2.5</v>
      </c>
      <c r="AN48" s="39">
        <v>-2.2999999999999998</v>
      </c>
      <c r="AO48" s="39"/>
      <c r="AP48" s="39"/>
      <c r="AQ48" s="39"/>
      <c r="AR48" s="39"/>
      <c r="AS48" s="39"/>
      <c r="AT48" s="39"/>
      <c r="AU48" s="39"/>
      <c r="AV48" s="39"/>
      <c r="AW48" s="39"/>
      <c r="AX48" s="39"/>
      <c r="AY48" s="40"/>
      <c r="AZ48" s="40"/>
      <c r="BA48" s="40"/>
    </row>
    <row r="49" spans="1:53">
      <c r="A49" t="s">
        <v>1689</v>
      </c>
      <c r="B49" s="37"/>
      <c r="C49" s="38" t="s">
        <v>1640</v>
      </c>
      <c r="D49" s="39">
        <v>0</v>
      </c>
      <c r="E49" s="39">
        <v>3.6</v>
      </c>
      <c r="F49" s="39">
        <v>0</v>
      </c>
      <c r="G49" s="39">
        <v>1.7</v>
      </c>
      <c r="H49" s="39">
        <v>3.4</v>
      </c>
      <c r="I49" s="39"/>
      <c r="J49" s="39">
        <v>3.7</v>
      </c>
      <c r="K49" s="39">
        <v>0</v>
      </c>
      <c r="L49" s="39">
        <v>0</v>
      </c>
      <c r="M49" s="39">
        <v>2.7</v>
      </c>
      <c r="N49" s="39">
        <v>0</v>
      </c>
      <c r="O49" s="39">
        <v>0</v>
      </c>
      <c r="P49" s="39">
        <v>0</v>
      </c>
      <c r="Q49" s="39">
        <v>0</v>
      </c>
      <c r="R49" s="39">
        <v>1.7</v>
      </c>
      <c r="S49" s="39">
        <v>3.4</v>
      </c>
      <c r="T49" s="39">
        <v>1.7</v>
      </c>
      <c r="U49" s="39">
        <v>4.0999999999999996</v>
      </c>
      <c r="V49" s="39">
        <v>3.9</v>
      </c>
      <c r="W49" s="39">
        <v>0.8</v>
      </c>
      <c r="X49" s="39">
        <v>0.7</v>
      </c>
      <c r="Y49" s="39">
        <v>0.7</v>
      </c>
      <c r="Z49" s="39">
        <v>0.7</v>
      </c>
      <c r="AA49" s="39">
        <v>0</v>
      </c>
      <c r="AB49" s="39">
        <v>0</v>
      </c>
      <c r="AC49" s="39">
        <v>-1.5</v>
      </c>
      <c r="AD49" s="39">
        <v>-3</v>
      </c>
      <c r="AE49" s="39">
        <v>-3.1</v>
      </c>
      <c r="AF49" s="39">
        <v>-3.9</v>
      </c>
      <c r="AG49" s="39">
        <v>-4.0999999999999996</v>
      </c>
      <c r="AH49" s="39">
        <v>-1.7</v>
      </c>
      <c r="AI49" s="39">
        <v>0</v>
      </c>
      <c r="AJ49" s="39"/>
      <c r="AK49" s="39">
        <v>-0.7</v>
      </c>
      <c r="AL49" s="39">
        <v>-0.8</v>
      </c>
      <c r="AM49" s="39">
        <v>-0.8</v>
      </c>
      <c r="AN49" s="39">
        <v>-0.8</v>
      </c>
      <c r="AO49" s="39">
        <v>0</v>
      </c>
      <c r="AP49" s="39">
        <v>0</v>
      </c>
      <c r="AQ49" s="39">
        <v>0</v>
      </c>
      <c r="AR49" s="39">
        <v>0</v>
      </c>
      <c r="AS49" s="39">
        <v>0</v>
      </c>
      <c r="AT49" s="39">
        <v>0.8</v>
      </c>
      <c r="AU49" s="39">
        <v>0.8</v>
      </c>
      <c r="AV49" s="39">
        <v>0.8</v>
      </c>
      <c r="AW49" s="39">
        <v>0.8</v>
      </c>
      <c r="AX49" s="39">
        <v>1.5</v>
      </c>
      <c r="AY49" s="40">
        <v>1.5</v>
      </c>
      <c r="AZ49" s="40">
        <v>1.4</v>
      </c>
      <c r="BA49" s="40">
        <v>1.4</v>
      </c>
    </row>
    <row r="50" spans="1:53">
      <c r="A50" t="s">
        <v>1690</v>
      </c>
      <c r="B50" s="37"/>
      <c r="C50" s="38" t="s">
        <v>1642</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40"/>
      <c r="AZ50" s="40"/>
      <c r="BA50" s="40"/>
    </row>
    <row r="51" spans="1:53">
      <c r="A51" t="s">
        <v>1691</v>
      </c>
      <c r="B51" s="41"/>
      <c r="C51" s="42" t="s">
        <v>1644</v>
      </c>
      <c r="D51" s="43">
        <v>2.1</v>
      </c>
      <c r="E51" s="43">
        <v>3.8</v>
      </c>
      <c r="F51" s="43">
        <v>3.2</v>
      </c>
      <c r="G51" s="43">
        <v>5.0999999999999996</v>
      </c>
      <c r="H51" s="43">
        <v>6.4</v>
      </c>
      <c r="I51" s="43">
        <v>8.4</v>
      </c>
      <c r="J51" s="43">
        <v>6.2</v>
      </c>
      <c r="K51" s="43">
        <v>0.4</v>
      </c>
      <c r="L51" s="43">
        <v>-0.2</v>
      </c>
      <c r="M51" s="43">
        <v>1.1000000000000001</v>
      </c>
      <c r="N51" s="43">
        <v>0</v>
      </c>
      <c r="O51" s="43">
        <v>-0.2</v>
      </c>
      <c r="P51" s="43">
        <v>-0.7</v>
      </c>
      <c r="Q51" s="43">
        <v>-0.6</v>
      </c>
      <c r="R51" s="43">
        <v>1.5</v>
      </c>
      <c r="S51" s="43">
        <v>2.6</v>
      </c>
      <c r="T51" s="43">
        <v>1.2</v>
      </c>
      <c r="U51" s="43">
        <v>1</v>
      </c>
      <c r="V51" s="43">
        <v>1.6</v>
      </c>
      <c r="W51" s="43">
        <v>0.8</v>
      </c>
      <c r="X51" s="43">
        <v>0.2</v>
      </c>
      <c r="Y51" s="43">
        <v>0.9</v>
      </c>
      <c r="Z51" s="43">
        <v>0.7</v>
      </c>
      <c r="AA51" s="43">
        <v>-0.2</v>
      </c>
      <c r="AB51" s="43">
        <v>-0.8</v>
      </c>
      <c r="AC51" s="43">
        <v>-0.7</v>
      </c>
      <c r="AD51" s="43">
        <v>-1.8</v>
      </c>
      <c r="AE51" s="43">
        <v>-4.0999999999999996</v>
      </c>
      <c r="AF51" s="43">
        <v>-5.2</v>
      </c>
      <c r="AG51" s="43">
        <v>-5.9</v>
      </c>
      <c r="AH51" s="43">
        <v>-4.5</v>
      </c>
      <c r="AI51" s="43">
        <v>-3.2</v>
      </c>
      <c r="AJ51" s="43">
        <v>-3.4</v>
      </c>
      <c r="AK51" s="43">
        <v>-4.4000000000000004</v>
      </c>
      <c r="AL51" s="43">
        <v>-3.8</v>
      </c>
      <c r="AM51" s="43">
        <v>-3.7</v>
      </c>
      <c r="AN51" s="43">
        <v>-3.1</v>
      </c>
      <c r="AO51" s="43">
        <v>-2.2999999999999998</v>
      </c>
      <c r="AP51" s="43">
        <v>-1.6</v>
      </c>
      <c r="AQ51" s="43">
        <v>-1.5</v>
      </c>
      <c r="AR51" s="43">
        <v>-1</v>
      </c>
      <c r="AS51" s="43">
        <v>-0.7</v>
      </c>
      <c r="AT51" s="43">
        <v>-0.5</v>
      </c>
      <c r="AU51" s="43">
        <v>-0.4</v>
      </c>
      <c r="AV51" s="43">
        <v>-0.4</v>
      </c>
      <c r="AW51" s="43">
        <v>-0.6</v>
      </c>
      <c r="AX51" s="43">
        <v>0</v>
      </c>
      <c r="AY51" s="44">
        <v>0.2</v>
      </c>
      <c r="AZ51" s="44">
        <v>0.3</v>
      </c>
      <c r="BA51" s="44">
        <v>0.3</v>
      </c>
    </row>
    <row r="52" spans="1:53">
      <c r="A52" t="s">
        <v>1692</v>
      </c>
      <c r="B52" s="33" t="s">
        <v>1612</v>
      </c>
      <c r="C52" s="34" t="s">
        <v>500</v>
      </c>
      <c r="D52" s="35">
        <v>7.5</v>
      </c>
      <c r="E52" s="35">
        <v>7.8</v>
      </c>
      <c r="F52" s="35">
        <v>5.7</v>
      </c>
      <c r="G52" s="35">
        <v>7.2</v>
      </c>
      <c r="H52" s="35">
        <v>11.7</v>
      </c>
      <c r="I52" s="35">
        <v>10.199999999999999</v>
      </c>
      <c r="J52" s="35">
        <v>5.8</v>
      </c>
      <c r="K52" s="35">
        <v>-0.1</v>
      </c>
      <c r="L52" s="35">
        <v>-1</v>
      </c>
      <c r="M52" s="35">
        <v>-0.2</v>
      </c>
      <c r="N52" s="35">
        <v>-0.3</v>
      </c>
      <c r="O52" s="35">
        <v>0</v>
      </c>
      <c r="P52" s="35">
        <v>0.3</v>
      </c>
      <c r="Q52" s="35">
        <v>0.1</v>
      </c>
      <c r="R52" s="35">
        <v>0</v>
      </c>
      <c r="S52" s="35">
        <v>0.4</v>
      </c>
      <c r="T52" s="35">
        <v>0.6</v>
      </c>
      <c r="U52" s="35">
        <v>0.4</v>
      </c>
      <c r="V52" s="35">
        <v>0.3</v>
      </c>
      <c r="W52" s="35">
        <v>0.4</v>
      </c>
      <c r="X52" s="35">
        <v>0.3</v>
      </c>
      <c r="Y52" s="35">
        <v>0.2</v>
      </c>
      <c r="Z52" s="35">
        <v>-0.3</v>
      </c>
      <c r="AA52" s="35">
        <v>0</v>
      </c>
      <c r="AB52" s="35">
        <v>-0.1</v>
      </c>
      <c r="AC52" s="35">
        <v>-0.3</v>
      </c>
      <c r="AD52" s="35">
        <v>-1.9</v>
      </c>
      <c r="AE52" s="35">
        <v>-2.5</v>
      </c>
      <c r="AF52" s="35">
        <v>-3.9</v>
      </c>
      <c r="AG52" s="35">
        <v>-5</v>
      </c>
      <c r="AH52" s="35">
        <v>-5</v>
      </c>
      <c r="AI52" s="35">
        <v>-3.6</v>
      </c>
      <c r="AJ52" s="35">
        <v>-3.4</v>
      </c>
      <c r="AK52" s="35">
        <v>-4.7</v>
      </c>
      <c r="AL52" s="35">
        <v>-4.5999999999999996</v>
      </c>
      <c r="AM52" s="35">
        <v>-4.8</v>
      </c>
      <c r="AN52" s="35">
        <v>-3.6</v>
      </c>
      <c r="AO52" s="35">
        <v>-2.6</v>
      </c>
      <c r="AP52" s="35">
        <v>-2.1</v>
      </c>
      <c r="AQ52" s="35">
        <v>-1.9</v>
      </c>
      <c r="AR52" s="35">
        <v>-1.6</v>
      </c>
      <c r="AS52" s="35">
        <v>-1.5</v>
      </c>
      <c r="AT52" s="35">
        <v>-1.4</v>
      </c>
      <c r="AU52" s="35">
        <v>-1.1000000000000001</v>
      </c>
      <c r="AV52" s="35">
        <v>-1.3</v>
      </c>
      <c r="AW52" s="35">
        <v>-1.4</v>
      </c>
      <c r="AX52" s="35">
        <v>-0.7</v>
      </c>
      <c r="AY52" s="36">
        <v>-0.5</v>
      </c>
      <c r="AZ52" s="36">
        <v>0</v>
      </c>
      <c r="BA52" s="36">
        <v>-0.1</v>
      </c>
    </row>
    <row r="53" spans="1:53">
      <c r="A53" t="s">
        <v>1693</v>
      </c>
      <c r="B53" s="37">
        <v>28584</v>
      </c>
      <c r="C53" s="38" t="s">
        <v>1634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40"/>
      <c r="AZ53" s="40"/>
      <c r="BA53" s="40"/>
    </row>
    <row r="54" spans="1:53">
      <c r="A54" t="s">
        <v>1694</v>
      </c>
      <c r="B54" s="37"/>
      <c r="C54" s="38" t="s">
        <v>1636</v>
      </c>
      <c r="D54" s="39">
        <v>0</v>
      </c>
      <c r="E54" s="39">
        <v>0</v>
      </c>
      <c r="F54" s="39">
        <v>0</v>
      </c>
      <c r="G54" s="39"/>
      <c r="H54" s="39">
        <v>4.7</v>
      </c>
      <c r="I54" s="39">
        <v>5.6</v>
      </c>
      <c r="J54" s="39">
        <v>5.3</v>
      </c>
      <c r="K54" s="39"/>
      <c r="L54" s="39">
        <v>3.7</v>
      </c>
      <c r="M54" s="39"/>
      <c r="N54" s="39">
        <v>0</v>
      </c>
      <c r="O54" s="39">
        <v>0</v>
      </c>
      <c r="P54" s="39">
        <v>0</v>
      </c>
      <c r="Q54" s="39">
        <v>0</v>
      </c>
      <c r="R54" s="39">
        <v>0</v>
      </c>
      <c r="S54" s="39">
        <v>1.5</v>
      </c>
      <c r="T54" s="39">
        <v>1</v>
      </c>
      <c r="U54" s="39">
        <v>0</v>
      </c>
      <c r="V54" s="39">
        <v>-1</v>
      </c>
      <c r="W54" s="39"/>
      <c r="X54" s="39">
        <v>-4.3</v>
      </c>
      <c r="Y54" s="39">
        <v>-5.0999999999999996</v>
      </c>
      <c r="Z54" s="39">
        <v>-5.4</v>
      </c>
      <c r="AA54" s="39">
        <v>-7.1</v>
      </c>
      <c r="AB54" s="39">
        <v>-7.7</v>
      </c>
      <c r="AC54" s="39">
        <v>-7.5</v>
      </c>
      <c r="AD54" s="39">
        <v>-8.1</v>
      </c>
      <c r="AE54" s="39">
        <v>-9.9</v>
      </c>
      <c r="AF54" s="39">
        <v>-10</v>
      </c>
      <c r="AG54" s="39">
        <v>-10</v>
      </c>
      <c r="AH54" s="39">
        <v>-7.9</v>
      </c>
      <c r="AI54" s="39">
        <v>-7</v>
      </c>
      <c r="AJ54" s="39">
        <v>-6.9</v>
      </c>
      <c r="AK54" s="39">
        <v>-7.1</v>
      </c>
      <c r="AL54" s="39">
        <v>-6.9</v>
      </c>
      <c r="AM54" s="39">
        <v>-7</v>
      </c>
      <c r="AN54" s="39">
        <v>-5.7</v>
      </c>
      <c r="AO54" s="39">
        <v>-5.6</v>
      </c>
      <c r="AP54" s="39">
        <v>-3.1</v>
      </c>
      <c r="AQ54" s="39">
        <v>-2.9</v>
      </c>
      <c r="AR54" s="39">
        <v>-3.3</v>
      </c>
      <c r="AS54" s="39">
        <v>-2.8</v>
      </c>
      <c r="AT54" s="39">
        <v>-2.4</v>
      </c>
      <c r="AU54" s="39">
        <v>-2.5</v>
      </c>
      <c r="AV54" s="39">
        <v>-2.8</v>
      </c>
      <c r="AW54" s="39">
        <v>-3.2</v>
      </c>
      <c r="AX54" s="39">
        <v>-3</v>
      </c>
      <c r="AY54" s="40">
        <v>-0.9</v>
      </c>
      <c r="AZ54" s="40">
        <v>-0.9</v>
      </c>
      <c r="BA54" s="40">
        <v>-0.6</v>
      </c>
    </row>
    <row r="55" spans="1:53">
      <c r="A55" t="s">
        <v>1695</v>
      </c>
      <c r="B55" s="37"/>
      <c r="C55" s="38" t="s">
        <v>1638</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40"/>
      <c r="AZ55" s="40"/>
      <c r="BA55" s="40"/>
    </row>
    <row r="56" spans="1:53">
      <c r="A56" t="s">
        <v>1696</v>
      </c>
      <c r="B56" s="37"/>
      <c r="C56" s="38" t="s">
        <v>1640</v>
      </c>
      <c r="D56" s="39">
        <v>0</v>
      </c>
      <c r="E56" s="39">
        <v>0</v>
      </c>
      <c r="F56" s="39">
        <v>2.4</v>
      </c>
      <c r="G56" s="39">
        <v>3.4</v>
      </c>
      <c r="H56" s="39">
        <v>5.6</v>
      </c>
      <c r="I56" s="39"/>
      <c r="J56" s="39">
        <v>4.0999999999999996</v>
      </c>
      <c r="K56" s="39">
        <v>0</v>
      </c>
      <c r="L56" s="39">
        <v>1.7</v>
      </c>
      <c r="M56" s="39">
        <v>2.2000000000000002</v>
      </c>
      <c r="N56" s="39">
        <v>3.3</v>
      </c>
      <c r="O56" s="39">
        <v>0</v>
      </c>
      <c r="P56" s="39">
        <v>0</v>
      </c>
      <c r="Q56" s="39">
        <v>0</v>
      </c>
      <c r="R56" s="39">
        <v>0.5</v>
      </c>
      <c r="S56" s="39">
        <v>2.1</v>
      </c>
      <c r="T56" s="39">
        <v>0.5</v>
      </c>
      <c r="U56" s="39">
        <v>1</v>
      </c>
      <c r="V56" s="39">
        <v>1</v>
      </c>
      <c r="W56" s="39">
        <v>0</v>
      </c>
      <c r="X56" s="39">
        <v>0</v>
      </c>
      <c r="Y56" s="39">
        <v>0</v>
      </c>
      <c r="Z56" s="39">
        <v>0</v>
      </c>
      <c r="AA56" s="39">
        <v>0</v>
      </c>
      <c r="AB56" s="39">
        <v>0</v>
      </c>
      <c r="AC56" s="39">
        <v>0</v>
      </c>
      <c r="AD56" s="39">
        <v>-2</v>
      </c>
      <c r="AE56" s="39">
        <v>-5.6</v>
      </c>
      <c r="AF56" s="39">
        <v>-5.9</v>
      </c>
      <c r="AG56" s="39">
        <v>-6.3</v>
      </c>
      <c r="AH56" s="39">
        <v>-6.7</v>
      </c>
      <c r="AI56" s="39">
        <v>-2.6</v>
      </c>
      <c r="AJ56" s="39">
        <v>-1.4</v>
      </c>
      <c r="AK56" s="39">
        <v>-7.5</v>
      </c>
      <c r="AL56" s="39">
        <v>-5.2</v>
      </c>
      <c r="AM56" s="39">
        <v>-5.5</v>
      </c>
      <c r="AN56" s="39">
        <v>-4.0999999999999996</v>
      </c>
      <c r="AO56" s="39">
        <v>-3.4</v>
      </c>
      <c r="AP56" s="39">
        <v>-1.8</v>
      </c>
      <c r="AQ56" s="39">
        <v>-1.8</v>
      </c>
      <c r="AR56" s="39">
        <v>0</v>
      </c>
      <c r="AS56" s="39">
        <v>0</v>
      </c>
      <c r="AT56" s="39">
        <v>0</v>
      </c>
      <c r="AU56" s="39">
        <v>0</v>
      </c>
      <c r="AV56" s="39">
        <v>0</v>
      </c>
      <c r="AW56" s="39">
        <v>0</v>
      </c>
      <c r="AX56" s="39">
        <v>0.9</v>
      </c>
      <c r="AY56" s="40">
        <v>0.9</v>
      </c>
      <c r="AZ56" s="40">
        <v>0.9</v>
      </c>
      <c r="BA56" s="40">
        <v>0.9</v>
      </c>
    </row>
    <row r="57" spans="1:53">
      <c r="A57" t="s">
        <v>1697</v>
      </c>
      <c r="B57" s="37"/>
      <c r="C57" s="38" t="s">
        <v>1642</v>
      </c>
      <c r="D57" s="39">
        <v>0</v>
      </c>
      <c r="E57" s="39">
        <v>0</v>
      </c>
      <c r="F57" s="39">
        <v>1.5</v>
      </c>
      <c r="G57" s="39">
        <v>3.2</v>
      </c>
      <c r="H57" s="39">
        <v>5.8</v>
      </c>
      <c r="I57" s="39">
        <v>6.5</v>
      </c>
      <c r="J57" s="39">
        <v>6.5</v>
      </c>
      <c r="K57" s="39">
        <v>2.1</v>
      </c>
      <c r="L57" s="39">
        <v>1</v>
      </c>
      <c r="M57" s="39">
        <v>0</v>
      </c>
      <c r="N57" s="39">
        <v>0</v>
      </c>
      <c r="O57" s="39">
        <v>0</v>
      </c>
      <c r="P57" s="39">
        <v>0</v>
      </c>
      <c r="Q57" s="39">
        <v>0</v>
      </c>
      <c r="R57" s="39">
        <v>0</v>
      </c>
      <c r="S57" s="39">
        <v>0.5</v>
      </c>
      <c r="T57" s="39">
        <v>0.5</v>
      </c>
      <c r="U57" s="39">
        <v>0.5</v>
      </c>
      <c r="V57" s="39">
        <v>0.5</v>
      </c>
      <c r="W57" s="39">
        <v>0.5</v>
      </c>
      <c r="X57" s="39">
        <v>1</v>
      </c>
      <c r="Y57" s="39">
        <v>1</v>
      </c>
      <c r="Z57" s="39">
        <v>0.5</v>
      </c>
      <c r="AA57" s="39">
        <v>0</v>
      </c>
      <c r="AB57" s="39">
        <v>0</v>
      </c>
      <c r="AC57" s="39">
        <v>0</v>
      </c>
      <c r="AD57" s="39">
        <v>-1</v>
      </c>
      <c r="AE57" s="39">
        <v>-2</v>
      </c>
      <c r="AF57" s="39">
        <v>-4</v>
      </c>
      <c r="AG57" s="39">
        <v>-4.7</v>
      </c>
      <c r="AH57" s="39">
        <v>-4.4000000000000004</v>
      </c>
      <c r="AI57" s="39">
        <v>-3.4</v>
      </c>
      <c r="AJ57" s="39">
        <v>-2.4</v>
      </c>
      <c r="AK57" s="39">
        <v>-3</v>
      </c>
      <c r="AL57" s="39">
        <v>-3.1</v>
      </c>
      <c r="AM57" s="39">
        <v>-3.9</v>
      </c>
      <c r="AN57" s="39">
        <v>-3.4</v>
      </c>
      <c r="AO57" s="39"/>
      <c r="AP57" s="39"/>
      <c r="AQ57" s="39"/>
      <c r="AR57" s="39"/>
      <c r="AS57" s="39"/>
      <c r="AT57" s="39"/>
      <c r="AU57" s="39"/>
      <c r="AV57" s="39"/>
      <c r="AW57" s="39"/>
      <c r="AX57" s="39"/>
      <c r="AY57" s="40"/>
      <c r="AZ57" s="40"/>
      <c r="BA57" s="40"/>
    </row>
    <row r="58" spans="1:53">
      <c r="A58" t="s">
        <v>1698</v>
      </c>
      <c r="B58" s="41"/>
      <c r="C58" s="42" t="s">
        <v>1644</v>
      </c>
      <c r="D58" s="43">
        <v>3.2</v>
      </c>
      <c r="E58" s="43">
        <v>2.6</v>
      </c>
      <c r="F58" s="43">
        <v>3.2</v>
      </c>
      <c r="G58" s="43">
        <v>5.5</v>
      </c>
      <c r="H58" s="43">
        <v>8.6</v>
      </c>
      <c r="I58" s="43">
        <v>8.5</v>
      </c>
      <c r="J58" s="43">
        <v>5.6</v>
      </c>
      <c r="K58" s="43">
        <v>0.3</v>
      </c>
      <c r="L58" s="43">
        <v>0.3</v>
      </c>
      <c r="M58" s="43">
        <v>0.2</v>
      </c>
      <c r="N58" s="43">
        <v>0.3</v>
      </c>
      <c r="O58" s="43">
        <v>0</v>
      </c>
      <c r="P58" s="43">
        <v>0.2</v>
      </c>
      <c r="Q58" s="43">
        <v>0</v>
      </c>
      <c r="R58" s="43">
        <v>0.1</v>
      </c>
      <c r="S58" s="43">
        <v>0.8</v>
      </c>
      <c r="T58" s="43">
        <v>0.6</v>
      </c>
      <c r="U58" s="43">
        <v>0.4</v>
      </c>
      <c r="V58" s="43">
        <v>0.3</v>
      </c>
      <c r="W58" s="43">
        <v>0.3</v>
      </c>
      <c r="X58" s="43">
        <v>-0.1</v>
      </c>
      <c r="Y58" s="43">
        <v>-0.3</v>
      </c>
      <c r="Z58" s="43">
        <v>-0.7</v>
      </c>
      <c r="AA58" s="43">
        <v>-0.9</v>
      </c>
      <c r="AB58" s="43">
        <v>-1.1000000000000001</v>
      </c>
      <c r="AC58" s="43">
        <v>-1.1000000000000001</v>
      </c>
      <c r="AD58" s="43">
        <v>-2.6</v>
      </c>
      <c r="AE58" s="43">
        <v>-3.8</v>
      </c>
      <c r="AF58" s="43">
        <v>-4.9000000000000004</v>
      </c>
      <c r="AG58" s="43">
        <v>-5.9</v>
      </c>
      <c r="AH58" s="43">
        <v>-5.7</v>
      </c>
      <c r="AI58" s="43">
        <v>-3.9</v>
      </c>
      <c r="AJ58" s="43">
        <v>-3.5</v>
      </c>
      <c r="AK58" s="43">
        <v>-5.2</v>
      </c>
      <c r="AL58" s="43">
        <v>-4.8</v>
      </c>
      <c r="AM58" s="43">
        <v>-5.0999999999999996</v>
      </c>
      <c r="AN58" s="43">
        <v>-4</v>
      </c>
      <c r="AO58" s="43">
        <v>-3.2</v>
      </c>
      <c r="AP58" s="43">
        <v>-2.2000000000000002</v>
      </c>
      <c r="AQ58" s="43">
        <v>-2</v>
      </c>
      <c r="AR58" s="43">
        <v>-1.6</v>
      </c>
      <c r="AS58" s="43">
        <v>-1.5</v>
      </c>
      <c r="AT58" s="43">
        <v>-1.3</v>
      </c>
      <c r="AU58" s="43">
        <v>-1.2</v>
      </c>
      <c r="AV58" s="43">
        <v>-1.4</v>
      </c>
      <c r="AW58" s="43">
        <v>-1.4</v>
      </c>
      <c r="AX58" s="43">
        <v>-0.8</v>
      </c>
      <c r="AY58" s="44">
        <v>-0.3</v>
      </c>
      <c r="AZ58" s="44">
        <v>0</v>
      </c>
      <c r="BA58" s="44">
        <v>0</v>
      </c>
    </row>
    <row r="59" spans="1:53">
      <c r="A59" t="s">
        <v>1699</v>
      </c>
      <c r="B59" s="33" t="s">
        <v>1613</v>
      </c>
      <c r="C59" s="34" t="s">
        <v>500</v>
      </c>
      <c r="D59" s="35">
        <v>4.9000000000000004</v>
      </c>
      <c r="E59" s="35">
        <v>5.6</v>
      </c>
      <c r="F59" s="35">
        <v>4.2</v>
      </c>
      <c r="G59" s="35">
        <v>4.9000000000000004</v>
      </c>
      <c r="H59" s="35">
        <v>6.8</v>
      </c>
      <c r="I59" s="35">
        <v>7.8</v>
      </c>
      <c r="J59" s="35">
        <v>6.5</v>
      </c>
      <c r="K59" s="35">
        <v>0.7</v>
      </c>
      <c r="L59" s="35">
        <v>0.5</v>
      </c>
      <c r="M59" s="35">
        <v>0</v>
      </c>
      <c r="N59" s="35">
        <v>0</v>
      </c>
      <c r="O59" s="35">
        <v>0</v>
      </c>
      <c r="P59" s="35">
        <v>0</v>
      </c>
      <c r="Q59" s="35">
        <v>0</v>
      </c>
      <c r="R59" s="35">
        <v>0.2</v>
      </c>
      <c r="S59" s="35">
        <v>0.5</v>
      </c>
      <c r="T59" s="35">
        <v>1.6</v>
      </c>
      <c r="U59" s="35">
        <v>0.4</v>
      </c>
      <c r="V59" s="35">
        <v>0</v>
      </c>
      <c r="W59" s="35">
        <v>0.2</v>
      </c>
      <c r="X59" s="35">
        <v>0.5</v>
      </c>
      <c r="Y59" s="35">
        <v>0.6</v>
      </c>
      <c r="Z59" s="35">
        <v>0.4</v>
      </c>
      <c r="AA59" s="35">
        <v>-0.3</v>
      </c>
      <c r="AB59" s="35">
        <v>-0.4</v>
      </c>
      <c r="AC59" s="35">
        <v>-0.5</v>
      </c>
      <c r="AD59" s="35">
        <v>-0.7</v>
      </c>
      <c r="AE59" s="35">
        <v>-2.1</v>
      </c>
      <c r="AF59" s="35">
        <v>-2.8</v>
      </c>
      <c r="AG59" s="35">
        <v>-5.3</v>
      </c>
      <c r="AH59" s="35">
        <v>-5.3</v>
      </c>
      <c r="AI59" s="35">
        <v>-4.5</v>
      </c>
      <c r="AJ59" s="35">
        <v>-3.9</v>
      </c>
      <c r="AK59" s="35">
        <v>-4.4000000000000004</v>
      </c>
      <c r="AL59" s="35">
        <v>-4</v>
      </c>
      <c r="AM59" s="35">
        <v>-4.5</v>
      </c>
      <c r="AN59" s="35">
        <v>-3.3</v>
      </c>
      <c r="AO59" s="35">
        <v>-3</v>
      </c>
      <c r="AP59" s="35">
        <v>-2.2999999999999998</v>
      </c>
      <c r="AQ59" s="35">
        <v>-1.7</v>
      </c>
      <c r="AR59" s="35">
        <v>-1.6</v>
      </c>
      <c r="AS59" s="35">
        <v>-1.7</v>
      </c>
      <c r="AT59" s="35">
        <v>-1.7</v>
      </c>
      <c r="AU59" s="35">
        <v>-1.7</v>
      </c>
      <c r="AV59" s="35">
        <v>-1.8</v>
      </c>
      <c r="AW59" s="35">
        <v>-1.8</v>
      </c>
      <c r="AX59" s="35">
        <v>-1.1000000000000001</v>
      </c>
      <c r="AY59" s="36">
        <v>-0.9</v>
      </c>
      <c r="AZ59" s="36">
        <v>-0.7</v>
      </c>
      <c r="BA59" s="36">
        <v>-0.7</v>
      </c>
    </row>
    <row r="60" spans="1:53">
      <c r="A60" t="s">
        <v>1700</v>
      </c>
      <c r="B60" s="37">
        <v>22232</v>
      </c>
      <c r="C60" s="38" t="s">
        <v>1634</v>
      </c>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40"/>
      <c r="AZ60" s="40"/>
      <c r="BA60" s="40"/>
    </row>
    <row r="61" spans="1:53">
      <c r="A61" t="s">
        <v>1701</v>
      </c>
      <c r="B61" s="37"/>
      <c r="C61" s="38" t="s">
        <v>1636</v>
      </c>
      <c r="D61" s="39">
        <v>0</v>
      </c>
      <c r="E61" s="39">
        <v>0</v>
      </c>
      <c r="F61" s="39">
        <v>1.7</v>
      </c>
      <c r="G61" s="39">
        <v>3</v>
      </c>
      <c r="H61" s="39">
        <v>3.2</v>
      </c>
      <c r="I61" s="39">
        <v>4.0999999999999996</v>
      </c>
      <c r="J61" s="39">
        <v>5.9</v>
      </c>
      <c r="K61" s="39"/>
      <c r="L61" s="39">
        <v>0</v>
      </c>
      <c r="M61" s="39">
        <v>0</v>
      </c>
      <c r="N61" s="39">
        <v>0</v>
      </c>
      <c r="O61" s="39">
        <v>0</v>
      </c>
      <c r="P61" s="39">
        <v>0</v>
      </c>
      <c r="Q61" s="39">
        <v>0</v>
      </c>
      <c r="R61" s="39">
        <v>0</v>
      </c>
      <c r="S61" s="39">
        <v>0</v>
      </c>
      <c r="T61" s="39">
        <v>0</v>
      </c>
      <c r="U61" s="39"/>
      <c r="V61" s="39">
        <v>-2</v>
      </c>
      <c r="W61" s="39">
        <v>-3.1</v>
      </c>
      <c r="X61" s="39">
        <v>-4.2</v>
      </c>
      <c r="Y61" s="39">
        <v>-2.2000000000000002</v>
      </c>
      <c r="Z61" s="39">
        <v>0</v>
      </c>
      <c r="AA61" s="39">
        <v>-1.1000000000000001</v>
      </c>
      <c r="AB61" s="39">
        <v>-1.1000000000000001</v>
      </c>
      <c r="AC61" s="39">
        <v>-5.7</v>
      </c>
      <c r="AD61" s="39">
        <v>-7.3</v>
      </c>
      <c r="AE61" s="39">
        <v>-9.1999999999999993</v>
      </c>
      <c r="AF61" s="39">
        <v>-10.1</v>
      </c>
      <c r="AG61" s="39">
        <v>-10.5</v>
      </c>
      <c r="AH61" s="39">
        <v>-9.6999999999999993</v>
      </c>
      <c r="AI61" s="39">
        <v>-9.1999999999999993</v>
      </c>
      <c r="AJ61" s="39">
        <v>-9.1999999999999993</v>
      </c>
      <c r="AK61" s="39">
        <v>-7.5</v>
      </c>
      <c r="AL61" s="39">
        <v>-6.8</v>
      </c>
      <c r="AM61" s="39">
        <v>-6.7</v>
      </c>
      <c r="AN61" s="39">
        <v>-5.0999999999999996</v>
      </c>
      <c r="AO61" s="39">
        <v>-3.6</v>
      </c>
      <c r="AP61" s="39">
        <v>-2.7</v>
      </c>
      <c r="AQ61" s="39">
        <v>-2.4</v>
      </c>
      <c r="AR61" s="39">
        <v>-1.7</v>
      </c>
      <c r="AS61" s="39">
        <v>-1.7</v>
      </c>
      <c r="AT61" s="39">
        <v>-1.7</v>
      </c>
      <c r="AU61" s="39">
        <v>-1.7</v>
      </c>
      <c r="AV61" s="39">
        <v>-2</v>
      </c>
      <c r="AW61" s="39">
        <v>-2</v>
      </c>
      <c r="AX61" s="39">
        <v>-1.2</v>
      </c>
      <c r="AY61" s="40">
        <v>-0.5</v>
      </c>
      <c r="AZ61" s="40">
        <v>-0.5</v>
      </c>
      <c r="BA61" s="40">
        <v>-0.5</v>
      </c>
    </row>
    <row r="62" spans="1:53">
      <c r="A62" t="s">
        <v>1702</v>
      </c>
      <c r="B62" s="37"/>
      <c r="C62" s="38" t="s">
        <v>1638</v>
      </c>
      <c r="D62" s="39"/>
      <c r="E62" s="39"/>
      <c r="F62" s="39"/>
      <c r="G62" s="39"/>
      <c r="H62" s="39">
        <v>6.2</v>
      </c>
      <c r="I62" s="39">
        <v>5.8</v>
      </c>
      <c r="J62" s="39"/>
      <c r="K62" s="39"/>
      <c r="L62" s="39"/>
      <c r="M62" s="39"/>
      <c r="N62" s="39"/>
      <c r="O62" s="39"/>
      <c r="P62" s="39"/>
      <c r="Q62" s="39"/>
      <c r="R62" s="39"/>
      <c r="S62" s="39"/>
      <c r="T62" s="39"/>
      <c r="U62" s="39"/>
      <c r="V62" s="39">
        <v>2.4</v>
      </c>
      <c r="W62" s="39">
        <v>1.8</v>
      </c>
      <c r="X62" s="39">
        <v>1.2</v>
      </c>
      <c r="Y62" s="39">
        <v>1.3</v>
      </c>
      <c r="Z62" s="39">
        <v>0</v>
      </c>
      <c r="AA62" s="39">
        <v>0</v>
      </c>
      <c r="AB62" s="39">
        <v>0</v>
      </c>
      <c r="AC62" s="39">
        <v>-2.1</v>
      </c>
      <c r="AD62" s="39">
        <v>-2.5</v>
      </c>
      <c r="AE62" s="39">
        <v>-5.6</v>
      </c>
      <c r="AF62" s="39">
        <v>-7.4</v>
      </c>
      <c r="AG62" s="39">
        <v>-7.5</v>
      </c>
      <c r="AH62" s="39">
        <v>-8.1</v>
      </c>
      <c r="AI62" s="39">
        <v>-7.5</v>
      </c>
      <c r="AJ62" s="39">
        <v>-6.6</v>
      </c>
      <c r="AK62" s="39">
        <v>-7.1</v>
      </c>
      <c r="AL62" s="39">
        <v>-6</v>
      </c>
      <c r="AM62" s="39">
        <v>-6.4</v>
      </c>
      <c r="AN62" s="39">
        <v>-4.9000000000000004</v>
      </c>
      <c r="AO62" s="39"/>
      <c r="AP62" s="39"/>
      <c r="AQ62" s="39"/>
      <c r="AR62" s="39"/>
      <c r="AS62" s="39"/>
      <c r="AT62" s="39"/>
      <c r="AU62" s="39"/>
      <c r="AV62" s="39"/>
      <c r="AW62" s="39"/>
      <c r="AX62" s="39"/>
      <c r="AY62" s="40"/>
      <c r="AZ62" s="40"/>
      <c r="BA62" s="40"/>
    </row>
    <row r="63" spans="1:53">
      <c r="A63" t="s">
        <v>1703</v>
      </c>
      <c r="B63" s="37"/>
      <c r="C63" s="38" t="s">
        <v>1640</v>
      </c>
      <c r="D63" s="39">
        <v>8</v>
      </c>
      <c r="E63" s="39">
        <v>6.5</v>
      </c>
      <c r="F63" s="39"/>
      <c r="G63" s="39">
        <v>0</v>
      </c>
      <c r="H63" s="39">
        <v>3.3</v>
      </c>
      <c r="I63" s="39">
        <v>6.5</v>
      </c>
      <c r="J63" s="39">
        <v>4.5</v>
      </c>
      <c r="K63" s="39">
        <v>1.4</v>
      </c>
      <c r="L63" s="39">
        <v>0</v>
      </c>
      <c r="M63" s="39">
        <v>0</v>
      </c>
      <c r="N63" s="39">
        <v>0</v>
      </c>
      <c r="O63" s="39">
        <v>0</v>
      </c>
      <c r="P63" s="39">
        <v>0</v>
      </c>
      <c r="Q63" s="39">
        <v>2.9</v>
      </c>
      <c r="R63" s="39">
        <v>2.8</v>
      </c>
      <c r="S63" s="39">
        <v>4.0999999999999996</v>
      </c>
      <c r="T63" s="39">
        <v>3.9</v>
      </c>
      <c r="U63" s="39">
        <v>3.8</v>
      </c>
      <c r="V63" s="39">
        <v>2.4</v>
      </c>
      <c r="W63" s="39"/>
      <c r="X63" s="39">
        <v>0</v>
      </c>
      <c r="Y63" s="39">
        <v>0.9</v>
      </c>
      <c r="Z63" s="39">
        <v>0</v>
      </c>
      <c r="AA63" s="39">
        <v>0</v>
      </c>
      <c r="AB63" s="39">
        <v>0</v>
      </c>
      <c r="AC63" s="39">
        <v>0</v>
      </c>
      <c r="AD63" s="39">
        <v>-2.6</v>
      </c>
      <c r="AE63" s="39">
        <v>-5.3</v>
      </c>
      <c r="AF63" s="39">
        <v>-5.6</v>
      </c>
      <c r="AG63" s="39">
        <v>-5.7</v>
      </c>
      <c r="AH63" s="39">
        <v>-6</v>
      </c>
      <c r="AI63" s="39">
        <v>-3</v>
      </c>
      <c r="AJ63" s="39">
        <v>-2.6</v>
      </c>
      <c r="AK63" s="39">
        <v>-5.3</v>
      </c>
      <c r="AL63" s="39">
        <v>-4</v>
      </c>
      <c r="AM63" s="39">
        <v>-4.9000000000000004</v>
      </c>
      <c r="AN63" s="39">
        <v>-4.5</v>
      </c>
      <c r="AO63" s="39">
        <v>-3.4</v>
      </c>
      <c r="AP63" s="39">
        <v>-2.1</v>
      </c>
      <c r="AQ63" s="39">
        <v>-1.5</v>
      </c>
      <c r="AR63" s="39">
        <v>-0.6</v>
      </c>
      <c r="AS63" s="39">
        <v>0</v>
      </c>
      <c r="AT63" s="39">
        <v>0</v>
      </c>
      <c r="AU63" s="39">
        <v>0</v>
      </c>
      <c r="AV63" s="39">
        <v>0</v>
      </c>
      <c r="AW63" s="39">
        <v>0</v>
      </c>
      <c r="AX63" s="39">
        <v>0</v>
      </c>
      <c r="AY63" s="40">
        <v>0</v>
      </c>
      <c r="AZ63" s="40">
        <v>0</v>
      </c>
      <c r="BA63" s="40">
        <v>0</v>
      </c>
    </row>
    <row r="64" spans="1:53">
      <c r="A64" t="s">
        <v>1704</v>
      </c>
      <c r="B64" s="37"/>
      <c r="C64" s="38" t="s">
        <v>1642</v>
      </c>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40"/>
      <c r="AZ64" s="40"/>
      <c r="BA64" s="40"/>
    </row>
    <row r="65" spans="1:53">
      <c r="A65" t="s">
        <v>1705</v>
      </c>
      <c r="B65" s="41"/>
      <c r="C65" s="42" t="s">
        <v>1644</v>
      </c>
      <c r="D65" s="43">
        <v>4.5</v>
      </c>
      <c r="E65" s="43">
        <v>4.4000000000000004</v>
      </c>
      <c r="F65" s="43">
        <v>3.6</v>
      </c>
      <c r="G65" s="43">
        <v>3.2</v>
      </c>
      <c r="H65" s="43">
        <v>5.3</v>
      </c>
      <c r="I65" s="43">
        <v>6.6</v>
      </c>
      <c r="J65" s="43">
        <v>6.1</v>
      </c>
      <c r="K65" s="43">
        <v>0.9</v>
      </c>
      <c r="L65" s="43">
        <v>0.3</v>
      </c>
      <c r="M65" s="43">
        <v>0</v>
      </c>
      <c r="N65" s="43">
        <v>0</v>
      </c>
      <c r="O65" s="43">
        <v>0</v>
      </c>
      <c r="P65" s="43">
        <v>0</v>
      </c>
      <c r="Q65" s="43">
        <v>0.5</v>
      </c>
      <c r="R65" s="43">
        <v>0.7</v>
      </c>
      <c r="S65" s="43">
        <v>1</v>
      </c>
      <c r="T65" s="43">
        <v>1.7</v>
      </c>
      <c r="U65" s="43">
        <v>1.1000000000000001</v>
      </c>
      <c r="V65" s="43">
        <v>0.4</v>
      </c>
      <c r="W65" s="43">
        <v>0</v>
      </c>
      <c r="X65" s="43">
        <v>-0.1</v>
      </c>
      <c r="Y65" s="43">
        <v>0.4</v>
      </c>
      <c r="Z65" s="43">
        <v>0.2</v>
      </c>
      <c r="AA65" s="43">
        <v>-0.3</v>
      </c>
      <c r="AB65" s="43">
        <v>-0.4</v>
      </c>
      <c r="AC65" s="43">
        <v>-1.4</v>
      </c>
      <c r="AD65" s="43">
        <v>-2.1</v>
      </c>
      <c r="AE65" s="43">
        <v>-4</v>
      </c>
      <c r="AF65" s="43">
        <v>-4.9000000000000004</v>
      </c>
      <c r="AG65" s="43">
        <v>-6.4</v>
      </c>
      <c r="AH65" s="43">
        <v>-6.6</v>
      </c>
      <c r="AI65" s="43">
        <v>-5.5</v>
      </c>
      <c r="AJ65" s="43">
        <v>-5</v>
      </c>
      <c r="AK65" s="43">
        <v>-5.5</v>
      </c>
      <c r="AL65" s="43">
        <v>-4.8</v>
      </c>
      <c r="AM65" s="43">
        <v>-5.4</v>
      </c>
      <c r="AN65" s="43">
        <v>-4.0999999999999996</v>
      </c>
      <c r="AO65" s="43">
        <v>-3.2</v>
      </c>
      <c r="AP65" s="43">
        <v>-2.4</v>
      </c>
      <c r="AQ65" s="43">
        <v>-1.9</v>
      </c>
      <c r="AR65" s="43">
        <v>-1.5</v>
      </c>
      <c r="AS65" s="43">
        <v>-1.4</v>
      </c>
      <c r="AT65" s="43">
        <v>-1.4</v>
      </c>
      <c r="AU65" s="43">
        <v>-1.4</v>
      </c>
      <c r="AV65" s="43">
        <v>-1.5</v>
      </c>
      <c r="AW65" s="43">
        <v>-1.6</v>
      </c>
      <c r="AX65" s="43">
        <v>-0.9</v>
      </c>
      <c r="AY65" s="44">
        <v>-0.6</v>
      </c>
      <c r="AZ65" s="44">
        <v>-0.5</v>
      </c>
      <c r="BA65" s="44">
        <v>-0.5</v>
      </c>
    </row>
    <row r="66" spans="1:53">
      <c r="A66" t="s">
        <v>1706</v>
      </c>
      <c r="B66" s="33" t="s">
        <v>1614</v>
      </c>
      <c r="C66" s="34" t="s">
        <v>500</v>
      </c>
      <c r="D66" s="35">
        <v>1.1000000000000001</v>
      </c>
      <c r="E66" s="35">
        <v>4.5</v>
      </c>
      <c r="F66" s="35">
        <v>3.2</v>
      </c>
      <c r="G66" s="35">
        <v>6</v>
      </c>
      <c r="H66" s="35">
        <v>7</v>
      </c>
      <c r="I66" s="35">
        <v>6.2</v>
      </c>
      <c r="J66" s="35">
        <v>5.4</v>
      </c>
      <c r="K66" s="35">
        <v>0.2</v>
      </c>
      <c r="L66" s="35">
        <v>0.3</v>
      </c>
      <c r="M66" s="35">
        <v>0</v>
      </c>
      <c r="N66" s="35">
        <v>0</v>
      </c>
      <c r="O66" s="35">
        <v>0</v>
      </c>
      <c r="P66" s="35">
        <v>0.4</v>
      </c>
      <c r="Q66" s="35">
        <v>0.7</v>
      </c>
      <c r="R66" s="35">
        <v>1.3</v>
      </c>
      <c r="S66" s="35">
        <v>2.2000000000000002</v>
      </c>
      <c r="T66" s="35">
        <v>2.6</v>
      </c>
      <c r="U66" s="35">
        <v>2.4</v>
      </c>
      <c r="V66" s="35">
        <v>1.7</v>
      </c>
      <c r="W66" s="35">
        <v>0.9</v>
      </c>
      <c r="X66" s="35">
        <v>0.3</v>
      </c>
      <c r="Y66" s="35">
        <v>0.4</v>
      </c>
      <c r="Z66" s="35">
        <v>0.1</v>
      </c>
      <c r="AA66" s="35">
        <v>0</v>
      </c>
      <c r="AB66" s="35">
        <v>-0.1</v>
      </c>
      <c r="AC66" s="35">
        <v>-0.9</v>
      </c>
      <c r="AD66" s="35">
        <v>-1.5</v>
      </c>
      <c r="AE66" s="35">
        <v>-1.9</v>
      </c>
      <c r="AF66" s="35">
        <v>-2.2000000000000002</v>
      </c>
      <c r="AG66" s="35">
        <v>-3.4</v>
      </c>
      <c r="AH66" s="35">
        <v>-4.2</v>
      </c>
      <c r="AI66" s="35">
        <v>-4.2</v>
      </c>
      <c r="AJ66" s="35">
        <v>-3.9</v>
      </c>
      <c r="AK66" s="35">
        <v>-4.7</v>
      </c>
      <c r="AL66" s="35">
        <v>-4.3</v>
      </c>
      <c r="AM66" s="35">
        <v>-4.9000000000000004</v>
      </c>
      <c r="AN66" s="35">
        <v>-4.4000000000000004</v>
      </c>
      <c r="AO66" s="35">
        <v>-3.5</v>
      </c>
      <c r="AP66" s="35">
        <v>-2.5</v>
      </c>
      <c r="AQ66" s="35">
        <v>-1.4</v>
      </c>
      <c r="AR66" s="35">
        <v>-1.5</v>
      </c>
      <c r="AS66" s="35">
        <v>-1.3</v>
      </c>
      <c r="AT66" s="35">
        <v>-1.3</v>
      </c>
      <c r="AU66" s="35">
        <v>-1.4</v>
      </c>
      <c r="AV66" s="35">
        <v>-1.4</v>
      </c>
      <c r="AW66" s="35">
        <v>-1.4</v>
      </c>
      <c r="AX66" s="35">
        <v>-1.1000000000000001</v>
      </c>
      <c r="AY66" s="36">
        <v>-1.1000000000000001</v>
      </c>
      <c r="AZ66" s="36">
        <v>-0.7</v>
      </c>
      <c r="BA66" s="36">
        <v>-0.7</v>
      </c>
    </row>
    <row r="67" spans="1:53">
      <c r="A67" t="s">
        <v>1707</v>
      </c>
      <c r="B67" s="37">
        <v>25276</v>
      </c>
      <c r="C67" s="38" t="s">
        <v>1634</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40"/>
      <c r="AZ67" s="40"/>
      <c r="BA67" s="40"/>
    </row>
    <row r="68" spans="1:53">
      <c r="A68" t="s">
        <v>1708</v>
      </c>
      <c r="B68" s="37"/>
      <c r="C68" s="38" t="s">
        <v>1636</v>
      </c>
      <c r="D68" s="39">
        <v>0</v>
      </c>
      <c r="E68" s="39">
        <v>0</v>
      </c>
      <c r="F68" s="39">
        <v>2</v>
      </c>
      <c r="G68" s="39">
        <v>2.9</v>
      </c>
      <c r="H68" s="39">
        <v>5</v>
      </c>
      <c r="I68" s="39">
        <v>5.2</v>
      </c>
      <c r="J68" s="39"/>
      <c r="K68" s="39">
        <v>0</v>
      </c>
      <c r="L68" s="39">
        <v>0</v>
      </c>
      <c r="M68" s="39">
        <v>0</v>
      </c>
      <c r="N68" s="39">
        <v>0</v>
      </c>
      <c r="O68" s="39">
        <v>0</v>
      </c>
      <c r="P68" s="39">
        <v>3.2</v>
      </c>
      <c r="Q68" s="39">
        <v>1.5</v>
      </c>
      <c r="R68" s="39"/>
      <c r="S68" s="39">
        <v>4.4000000000000004</v>
      </c>
      <c r="T68" s="39">
        <v>1.9</v>
      </c>
      <c r="U68" s="39">
        <v>2</v>
      </c>
      <c r="V68" s="39">
        <v>0.3</v>
      </c>
      <c r="W68" s="39">
        <v>0</v>
      </c>
      <c r="X68" s="39">
        <v>-2</v>
      </c>
      <c r="Y68" s="39">
        <v>-1</v>
      </c>
      <c r="Z68" s="39">
        <v>-1.1000000000000001</v>
      </c>
      <c r="AA68" s="39">
        <v>-1.3</v>
      </c>
      <c r="AB68" s="39">
        <v>-1.5</v>
      </c>
      <c r="AC68" s="39">
        <v>-1.5</v>
      </c>
      <c r="AD68" s="39">
        <v>-3</v>
      </c>
      <c r="AE68" s="39">
        <v>-7.2</v>
      </c>
      <c r="AF68" s="39">
        <v>-7</v>
      </c>
      <c r="AG68" s="39">
        <v>-7.8</v>
      </c>
      <c r="AH68" s="39">
        <v>-9.1999999999999993</v>
      </c>
      <c r="AI68" s="39">
        <v>-9.5</v>
      </c>
      <c r="AJ68" s="39"/>
      <c r="AK68" s="39">
        <v>-7.5</v>
      </c>
      <c r="AL68" s="39">
        <v>-6.9</v>
      </c>
      <c r="AM68" s="39">
        <v>-6.9</v>
      </c>
      <c r="AN68" s="39">
        <v>-4.8</v>
      </c>
      <c r="AO68" s="39">
        <v>-3.5</v>
      </c>
      <c r="AP68" s="39">
        <v>-2.8</v>
      </c>
      <c r="AQ68" s="39">
        <v>-2</v>
      </c>
      <c r="AR68" s="39">
        <v>-2</v>
      </c>
      <c r="AS68" s="39">
        <v>-2.1</v>
      </c>
      <c r="AT68" s="39">
        <v>-2.1</v>
      </c>
      <c r="AU68" s="39">
        <v>-2.2000000000000002</v>
      </c>
      <c r="AV68" s="39">
        <v>-2.1</v>
      </c>
      <c r="AW68" s="39">
        <v>-2.1</v>
      </c>
      <c r="AX68" s="39">
        <v>-1.5</v>
      </c>
      <c r="AY68" s="40">
        <v>-1.4</v>
      </c>
      <c r="AZ68" s="40">
        <v>-1</v>
      </c>
      <c r="BA68" s="40">
        <v>-0.7</v>
      </c>
    </row>
    <row r="69" spans="1:53">
      <c r="A69" t="s">
        <v>1709</v>
      </c>
      <c r="B69" s="37"/>
      <c r="C69" s="38" t="s">
        <v>1638</v>
      </c>
      <c r="D69" s="39"/>
      <c r="E69" s="39"/>
      <c r="F69" s="39"/>
      <c r="G69" s="39"/>
      <c r="H69" s="39">
        <v>6.5</v>
      </c>
      <c r="I69" s="39">
        <v>6.7</v>
      </c>
      <c r="J69" s="39"/>
      <c r="K69" s="39">
        <v>2.4</v>
      </c>
      <c r="L69" s="39">
        <v>1.2</v>
      </c>
      <c r="M69" s="39">
        <v>0</v>
      </c>
      <c r="N69" s="39">
        <v>0</v>
      </c>
      <c r="O69" s="39">
        <v>1.2</v>
      </c>
      <c r="P69" s="39">
        <v>2.2999999999999998</v>
      </c>
      <c r="Q69" s="39">
        <v>2.2999999999999998</v>
      </c>
      <c r="R69" s="39">
        <v>2.2000000000000002</v>
      </c>
      <c r="S69" s="39">
        <v>4.3</v>
      </c>
      <c r="T69" s="39">
        <v>2.1</v>
      </c>
      <c r="U69" s="39">
        <v>2.4</v>
      </c>
      <c r="V69" s="39">
        <v>2.2000000000000002</v>
      </c>
      <c r="W69" s="39">
        <v>1.8</v>
      </c>
      <c r="X69" s="39">
        <v>0</v>
      </c>
      <c r="Y69" s="39">
        <v>0.8</v>
      </c>
      <c r="Z69" s="39">
        <v>0</v>
      </c>
      <c r="AA69" s="39">
        <v>-0.4</v>
      </c>
      <c r="AB69" s="39">
        <v>-1</v>
      </c>
      <c r="AC69" s="39">
        <v>-1.9</v>
      </c>
      <c r="AD69" s="39">
        <v>-2.2000000000000002</v>
      </c>
      <c r="AE69" s="39"/>
      <c r="AF69" s="39">
        <v>-2.9</v>
      </c>
      <c r="AG69" s="39">
        <v>-3.4</v>
      </c>
      <c r="AH69" s="39">
        <v>-4.4000000000000004</v>
      </c>
      <c r="AI69" s="39">
        <v>-4.4000000000000004</v>
      </c>
      <c r="AJ69" s="39">
        <v>-3.2</v>
      </c>
      <c r="AK69" s="39">
        <v>-3.8</v>
      </c>
      <c r="AL69" s="39">
        <v>-3.1</v>
      </c>
      <c r="AM69" s="39">
        <v>-3</v>
      </c>
      <c r="AN69" s="39">
        <v>-3.1</v>
      </c>
      <c r="AO69" s="39"/>
      <c r="AP69" s="39"/>
      <c r="AQ69" s="39"/>
      <c r="AR69" s="39"/>
      <c r="AS69" s="39"/>
      <c r="AT69" s="39"/>
      <c r="AU69" s="39"/>
      <c r="AV69" s="39"/>
      <c r="AW69" s="39"/>
      <c r="AX69" s="39"/>
      <c r="AY69" s="40"/>
      <c r="AZ69" s="40"/>
      <c r="BA69" s="40"/>
    </row>
    <row r="70" spans="1:53">
      <c r="A70" t="s">
        <v>1710</v>
      </c>
      <c r="B70" s="37"/>
      <c r="C70" s="38" t="s">
        <v>1640</v>
      </c>
      <c r="D70" s="39">
        <v>0</v>
      </c>
      <c r="E70" s="39">
        <v>3.7</v>
      </c>
      <c r="F70" s="39"/>
      <c r="G70" s="39">
        <v>5.0999999999999996</v>
      </c>
      <c r="H70" s="39">
        <v>5.5</v>
      </c>
      <c r="I70" s="39">
        <v>4.8</v>
      </c>
      <c r="J70" s="39">
        <v>4</v>
      </c>
      <c r="K70" s="39"/>
      <c r="L70" s="39">
        <v>0</v>
      </c>
      <c r="M70" s="39">
        <v>1.3</v>
      </c>
      <c r="N70" s="39">
        <v>0</v>
      </c>
      <c r="O70" s="39">
        <v>0</v>
      </c>
      <c r="P70" s="39">
        <v>0</v>
      </c>
      <c r="Q70" s="39">
        <v>0</v>
      </c>
      <c r="R70" s="39">
        <v>1.3</v>
      </c>
      <c r="S70" s="39">
        <v>3.7</v>
      </c>
      <c r="T70" s="39">
        <v>6</v>
      </c>
      <c r="U70" s="39"/>
      <c r="V70" s="39">
        <v>1.3</v>
      </c>
      <c r="W70" s="39">
        <v>1.1000000000000001</v>
      </c>
      <c r="X70" s="39">
        <v>0.2</v>
      </c>
      <c r="Y70" s="39">
        <v>0.7</v>
      </c>
      <c r="Z70" s="39">
        <v>0.6</v>
      </c>
      <c r="AA70" s="39">
        <v>0</v>
      </c>
      <c r="AB70" s="39">
        <v>0</v>
      </c>
      <c r="AC70" s="39">
        <v>0</v>
      </c>
      <c r="AD70" s="39">
        <v>-1.7</v>
      </c>
      <c r="AE70" s="39">
        <v>-3.4</v>
      </c>
      <c r="AF70" s="39">
        <v>-4.4000000000000004</v>
      </c>
      <c r="AG70" s="39">
        <v>-4.5999999999999996</v>
      </c>
      <c r="AH70" s="39">
        <v>-3.8</v>
      </c>
      <c r="AI70" s="39">
        <v>-3</v>
      </c>
      <c r="AJ70" s="39">
        <v>-2.1</v>
      </c>
      <c r="AK70" s="39">
        <v>-5.3</v>
      </c>
      <c r="AL70" s="39">
        <v>-4.5999999999999996</v>
      </c>
      <c r="AM70" s="39">
        <v>-4.8</v>
      </c>
      <c r="AN70" s="39">
        <v>-4.8</v>
      </c>
      <c r="AO70" s="39">
        <v>-3.2</v>
      </c>
      <c r="AP70" s="39">
        <v>-2.9</v>
      </c>
      <c r="AQ70" s="39">
        <v>-2</v>
      </c>
      <c r="AR70" s="39">
        <v>-1</v>
      </c>
      <c r="AS70" s="39">
        <v>-0.7</v>
      </c>
      <c r="AT70" s="39"/>
      <c r="AU70" s="39">
        <v>-1.4</v>
      </c>
      <c r="AV70" s="39">
        <v>-1.4</v>
      </c>
      <c r="AW70" s="39">
        <v>-1.4</v>
      </c>
      <c r="AX70" s="39">
        <v>-0.9</v>
      </c>
      <c r="AY70" s="40">
        <v>-0.9</v>
      </c>
      <c r="AZ70" s="40">
        <v>-0.9</v>
      </c>
      <c r="BA70" s="40">
        <v>-0.8</v>
      </c>
    </row>
    <row r="71" spans="1:53">
      <c r="A71" t="s">
        <v>1711</v>
      </c>
      <c r="B71" s="37"/>
      <c r="C71" s="38" t="s">
        <v>1642</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40"/>
      <c r="AZ71" s="40"/>
      <c r="BA71" s="40"/>
    </row>
    <row r="72" spans="1:53">
      <c r="A72" t="s">
        <v>1712</v>
      </c>
      <c r="B72" s="41"/>
      <c r="C72" s="42" t="s">
        <v>1644</v>
      </c>
      <c r="D72" s="43">
        <v>0.5</v>
      </c>
      <c r="E72" s="43">
        <v>3.4</v>
      </c>
      <c r="F72" s="43">
        <v>2.9</v>
      </c>
      <c r="G72" s="43">
        <v>5</v>
      </c>
      <c r="H72" s="43">
        <v>6.3</v>
      </c>
      <c r="I72" s="43">
        <v>6</v>
      </c>
      <c r="J72" s="43">
        <v>5.2</v>
      </c>
      <c r="K72" s="43">
        <v>0.5</v>
      </c>
      <c r="L72" s="43">
        <v>0.3</v>
      </c>
      <c r="M72" s="43">
        <v>0.2</v>
      </c>
      <c r="N72" s="43">
        <v>0</v>
      </c>
      <c r="O72" s="43">
        <v>0.2</v>
      </c>
      <c r="P72" s="43">
        <v>1</v>
      </c>
      <c r="Q72" s="43">
        <v>0.9</v>
      </c>
      <c r="R72" s="43">
        <v>1.5</v>
      </c>
      <c r="S72" s="43">
        <v>3</v>
      </c>
      <c r="T72" s="43">
        <v>2.9</v>
      </c>
      <c r="U72" s="43">
        <v>2.2999999999999998</v>
      </c>
      <c r="V72" s="43">
        <v>1.5</v>
      </c>
      <c r="W72" s="43">
        <v>0.9</v>
      </c>
      <c r="X72" s="43">
        <v>0</v>
      </c>
      <c r="Y72" s="43">
        <v>0.3</v>
      </c>
      <c r="Z72" s="43">
        <v>0.1</v>
      </c>
      <c r="AA72" s="43">
        <v>-0.2</v>
      </c>
      <c r="AB72" s="43">
        <v>-0.4</v>
      </c>
      <c r="AC72" s="43">
        <v>-1</v>
      </c>
      <c r="AD72" s="43">
        <v>-1.9</v>
      </c>
      <c r="AE72" s="43">
        <v>-3.2</v>
      </c>
      <c r="AF72" s="43">
        <v>-3.3</v>
      </c>
      <c r="AG72" s="43">
        <v>-4.2</v>
      </c>
      <c r="AH72" s="43">
        <v>-5</v>
      </c>
      <c r="AI72" s="43">
        <v>-5.0999999999999996</v>
      </c>
      <c r="AJ72" s="43">
        <v>-3.4</v>
      </c>
      <c r="AK72" s="43">
        <v>-5.0999999999999996</v>
      </c>
      <c r="AL72" s="43">
        <v>-4.5999999999999996</v>
      </c>
      <c r="AM72" s="43">
        <v>-4.9000000000000004</v>
      </c>
      <c r="AN72" s="43">
        <v>-4.3</v>
      </c>
      <c r="AO72" s="43">
        <v>-3.4</v>
      </c>
      <c r="AP72" s="43">
        <v>-2.7</v>
      </c>
      <c r="AQ72" s="43">
        <v>-1.7</v>
      </c>
      <c r="AR72" s="43">
        <v>-1.6</v>
      </c>
      <c r="AS72" s="43">
        <v>-1.5</v>
      </c>
      <c r="AT72" s="43">
        <v>-1.6</v>
      </c>
      <c r="AU72" s="43">
        <v>-1.6</v>
      </c>
      <c r="AV72" s="43">
        <v>-1.6</v>
      </c>
      <c r="AW72" s="43">
        <v>-1.6</v>
      </c>
      <c r="AX72" s="43">
        <v>-1.2</v>
      </c>
      <c r="AY72" s="44">
        <v>-1.2</v>
      </c>
      <c r="AZ72" s="44">
        <v>-0.8</v>
      </c>
      <c r="BA72" s="44">
        <v>-0.7</v>
      </c>
    </row>
    <row r="73" spans="1:53">
      <c r="A73" t="s">
        <v>1713</v>
      </c>
      <c r="B73" s="33" t="s">
        <v>1615</v>
      </c>
      <c r="C73" s="34" t="s">
        <v>500</v>
      </c>
      <c r="D73" s="35">
        <v>7</v>
      </c>
      <c r="E73" s="35">
        <v>6.5</v>
      </c>
      <c r="F73" s="35">
        <v>6</v>
      </c>
      <c r="G73" s="35">
        <v>7.7</v>
      </c>
      <c r="H73" s="35">
        <v>13</v>
      </c>
      <c r="I73" s="35">
        <v>10</v>
      </c>
      <c r="J73" s="35">
        <v>4.2</v>
      </c>
      <c r="K73" s="35">
        <v>-0.8</v>
      </c>
      <c r="L73" s="35">
        <v>-2.2999999999999998</v>
      </c>
      <c r="M73" s="35">
        <v>-0.8</v>
      </c>
      <c r="N73" s="35">
        <v>-1.5</v>
      </c>
      <c r="O73" s="35">
        <v>-1.5</v>
      </c>
      <c r="P73" s="35">
        <v>-0.6</v>
      </c>
      <c r="Q73" s="35">
        <v>0.5</v>
      </c>
      <c r="R73" s="35">
        <v>4.5</v>
      </c>
      <c r="S73" s="35">
        <v>4.5</v>
      </c>
      <c r="T73" s="35">
        <v>3.5</v>
      </c>
      <c r="U73" s="35">
        <v>2.4</v>
      </c>
      <c r="V73" s="35">
        <v>1.9</v>
      </c>
      <c r="W73" s="35">
        <v>2.1</v>
      </c>
      <c r="X73" s="35">
        <v>2.1</v>
      </c>
      <c r="Y73" s="35">
        <v>2.9</v>
      </c>
      <c r="Z73" s="35">
        <v>2.6</v>
      </c>
      <c r="AA73" s="35">
        <v>0.6</v>
      </c>
      <c r="AB73" s="35">
        <v>0</v>
      </c>
      <c r="AC73" s="35">
        <v>-0.3</v>
      </c>
      <c r="AD73" s="35">
        <v>-0.6</v>
      </c>
      <c r="AE73" s="35">
        <v>-2.4</v>
      </c>
      <c r="AF73" s="35">
        <v>-4.4000000000000004</v>
      </c>
      <c r="AG73" s="35">
        <v>-4.9000000000000004</v>
      </c>
      <c r="AH73" s="35">
        <v>-5.0999999999999996</v>
      </c>
      <c r="AI73" s="35">
        <v>-4.3</v>
      </c>
      <c r="AJ73" s="35">
        <v>-3.9</v>
      </c>
      <c r="AK73" s="35">
        <v>-4.4000000000000004</v>
      </c>
      <c r="AL73" s="35">
        <v>-4.5</v>
      </c>
      <c r="AM73" s="35">
        <v>-4.9000000000000004</v>
      </c>
      <c r="AN73" s="35">
        <v>-4.8</v>
      </c>
      <c r="AO73" s="35">
        <v>-3.5</v>
      </c>
      <c r="AP73" s="35">
        <v>-1.9</v>
      </c>
      <c r="AQ73" s="35">
        <v>-1.2</v>
      </c>
      <c r="AR73" s="35">
        <v>-0.3</v>
      </c>
      <c r="AS73" s="35">
        <v>-0.1</v>
      </c>
      <c r="AT73" s="35">
        <v>0.2</v>
      </c>
      <c r="AU73" s="35">
        <v>0.5</v>
      </c>
      <c r="AV73" s="35">
        <v>0.7</v>
      </c>
      <c r="AW73" s="35">
        <v>0.6</v>
      </c>
      <c r="AX73" s="35">
        <v>1.2</v>
      </c>
      <c r="AY73" s="36">
        <v>1.8</v>
      </c>
      <c r="AZ73" s="36">
        <v>2.2000000000000002</v>
      </c>
      <c r="BA73" s="36">
        <v>2.1</v>
      </c>
    </row>
    <row r="74" spans="1:53">
      <c r="A74" t="s">
        <v>1714</v>
      </c>
      <c r="B74" s="37">
        <v>61052</v>
      </c>
      <c r="C74" s="38" t="s">
        <v>1634</v>
      </c>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40"/>
      <c r="AZ74" s="40"/>
      <c r="BA74" s="40"/>
    </row>
    <row r="75" spans="1:53">
      <c r="A75" t="s">
        <v>1715</v>
      </c>
      <c r="B75" s="37"/>
      <c r="C75" s="38" t="s">
        <v>1636</v>
      </c>
      <c r="D75" s="39">
        <v>0</v>
      </c>
      <c r="E75" s="39">
        <v>0</v>
      </c>
      <c r="F75" s="39">
        <v>0</v>
      </c>
      <c r="G75" s="39"/>
      <c r="H75" s="39">
        <v>8.9</v>
      </c>
      <c r="I75" s="39">
        <v>8.1</v>
      </c>
      <c r="J75" s="39">
        <v>6.5</v>
      </c>
      <c r="K75" s="39">
        <v>3</v>
      </c>
      <c r="L75" s="39">
        <v>2.9</v>
      </c>
      <c r="M75" s="39">
        <v>3.8</v>
      </c>
      <c r="N75" s="39">
        <v>5.5</v>
      </c>
      <c r="O75" s="39">
        <v>6.1</v>
      </c>
      <c r="P75" s="39">
        <v>8.1999999999999993</v>
      </c>
      <c r="Q75" s="39">
        <v>7.6</v>
      </c>
      <c r="R75" s="39">
        <v>6.6</v>
      </c>
      <c r="S75" s="39">
        <v>7.6</v>
      </c>
      <c r="T75" s="39">
        <v>5.9</v>
      </c>
      <c r="U75" s="39">
        <v>1.3</v>
      </c>
      <c r="V75" s="39">
        <v>0</v>
      </c>
      <c r="W75" s="39">
        <v>-0.6</v>
      </c>
      <c r="X75" s="39">
        <v>-3.7</v>
      </c>
      <c r="Y75" s="39">
        <v>-4.8</v>
      </c>
      <c r="Z75" s="39">
        <v>-3.9</v>
      </c>
      <c r="AA75" s="39">
        <v>-6.5</v>
      </c>
      <c r="AB75" s="39">
        <v>-6.1</v>
      </c>
      <c r="AC75" s="39">
        <v>-8.1</v>
      </c>
      <c r="AD75" s="39">
        <v>-9.6999999999999993</v>
      </c>
      <c r="AE75" s="39">
        <v>-8.8000000000000007</v>
      </c>
      <c r="AF75" s="39">
        <v>-8.1</v>
      </c>
      <c r="AG75" s="39">
        <v>-6.5</v>
      </c>
      <c r="AH75" s="39">
        <v>-6.5</v>
      </c>
      <c r="AI75" s="39">
        <v>-6</v>
      </c>
      <c r="AJ75" s="39">
        <v>-5.5</v>
      </c>
      <c r="AK75" s="39">
        <v>-6.3</v>
      </c>
      <c r="AL75" s="39">
        <v>-5.6</v>
      </c>
      <c r="AM75" s="39">
        <v>-5.9</v>
      </c>
      <c r="AN75" s="39">
        <v>-4.4000000000000004</v>
      </c>
      <c r="AO75" s="39">
        <v>-3.9</v>
      </c>
      <c r="AP75" s="39">
        <v>-2.5</v>
      </c>
      <c r="AQ75" s="39">
        <v>-1.9</v>
      </c>
      <c r="AR75" s="39">
        <v>-1.6</v>
      </c>
      <c r="AS75" s="39">
        <v>-1.2</v>
      </c>
      <c r="AT75" s="39">
        <v>-0.9</v>
      </c>
      <c r="AU75" s="39">
        <v>-0.6</v>
      </c>
      <c r="AV75" s="39">
        <v>-0.8</v>
      </c>
      <c r="AW75" s="39">
        <v>-1</v>
      </c>
      <c r="AX75" s="39">
        <v>-0.7</v>
      </c>
      <c r="AY75" s="40">
        <v>-0.4</v>
      </c>
      <c r="AZ75" s="40">
        <v>0.9</v>
      </c>
      <c r="BA75" s="40">
        <v>1.1000000000000001</v>
      </c>
    </row>
    <row r="76" spans="1:53">
      <c r="A76" t="s">
        <v>1716</v>
      </c>
      <c r="B76" s="37"/>
      <c r="C76" s="38" t="s">
        <v>1638</v>
      </c>
      <c r="D76" s="39"/>
      <c r="E76" s="39"/>
      <c r="F76" s="39"/>
      <c r="G76" s="39"/>
      <c r="H76" s="39"/>
      <c r="I76" s="39"/>
      <c r="J76" s="39"/>
      <c r="K76" s="39"/>
      <c r="L76" s="39"/>
      <c r="M76" s="39"/>
      <c r="N76" s="39"/>
      <c r="O76" s="39"/>
      <c r="P76" s="39"/>
      <c r="Q76" s="39"/>
      <c r="R76" s="39"/>
      <c r="S76" s="39"/>
      <c r="T76" s="39"/>
      <c r="U76" s="39"/>
      <c r="V76" s="39">
        <v>1.3</v>
      </c>
      <c r="W76" s="39">
        <v>1.3</v>
      </c>
      <c r="X76" s="39">
        <v>1.2</v>
      </c>
      <c r="Y76" s="39">
        <v>1.8</v>
      </c>
      <c r="Z76" s="39">
        <v>1.4</v>
      </c>
      <c r="AA76" s="39">
        <v>0</v>
      </c>
      <c r="AB76" s="39">
        <v>0</v>
      </c>
      <c r="AC76" s="39">
        <v>-0.5</v>
      </c>
      <c r="AD76" s="39">
        <v>-2.1</v>
      </c>
      <c r="AE76" s="39">
        <v>-4.5999999999999996</v>
      </c>
      <c r="AF76" s="39">
        <v>-5</v>
      </c>
      <c r="AG76" s="39">
        <v>-4.5</v>
      </c>
      <c r="AH76" s="39">
        <v>-4.5</v>
      </c>
      <c r="AI76" s="39">
        <v>-4.0999999999999996</v>
      </c>
      <c r="AJ76" s="39">
        <v>-4.3</v>
      </c>
      <c r="AK76" s="39">
        <v>-5.2</v>
      </c>
      <c r="AL76" s="39">
        <v>-5</v>
      </c>
      <c r="AM76" s="39">
        <v>-5.7</v>
      </c>
      <c r="AN76" s="39">
        <v>-5</v>
      </c>
      <c r="AO76" s="39"/>
      <c r="AP76" s="39"/>
      <c r="AQ76" s="39"/>
      <c r="AR76" s="39"/>
      <c r="AS76" s="39"/>
      <c r="AT76" s="39"/>
      <c r="AU76" s="39"/>
      <c r="AV76" s="39"/>
      <c r="AW76" s="39"/>
      <c r="AX76" s="39"/>
      <c r="AY76" s="40"/>
      <c r="AZ76" s="40"/>
      <c r="BA76" s="40"/>
    </row>
    <row r="77" spans="1:53">
      <c r="A77" t="s">
        <v>1717</v>
      </c>
      <c r="B77" s="37"/>
      <c r="C77" s="38" t="s">
        <v>1640</v>
      </c>
      <c r="D77" s="39">
        <v>0</v>
      </c>
      <c r="E77" s="39">
        <v>4.5999999999999996</v>
      </c>
      <c r="F77" s="39">
        <v>3.3</v>
      </c>
      <c r="G77" s="39">
        <v>3.3</v>
      </c>
      <c r="H77" s="39">
        <v>5</v>
      </c>
      <c r="I77" s="39"/>
      <c r="J77" s="39">
        <v>7.5</v>
      </c>
      <c r="K77" s="39">
        <v>3.1</v>
      </c>
      <c r="L77" s="39">
        <v>0</v>
      </c>
      <c r="M77" s="39">
        <v>2.2999999999999998</v>
      </c>
      <c r="N77" s="39"/>
      <c r="O77" s="39">
        <v>0</v>
      </c>
      <c r="P77" s="39">
        <v>0</v>
      </c>
      <c r="Q77" s="39">
        <v>0</v>
      </c>
      <c r="R77" s="39">
        <v>3.3</v>
      </c>
      <c r="S77" s="39">
        <v>4.0999999999999996</v>
      </c>
      <c r="T77" s="39">
        <v>4.8</v>
      </c>
      <c r="U77" s="39">
        <v>4.5999999999999996</v>
      </c>
      <c r="V77" s="39">
        <v>1</v>
      </c>
      <c r="W77" s="39">
        <v>0</v>
      </c>
      <c r="X77" s="39">
        <v>0</v>
      </c>
      <c r="Y77" s="39">
        <v>0</v>
      </c>
      <c r="Z77" s="39">
        <v>0</v>
      </c>
      <c r="AA77" s="39">
        <v>0</v>
      </c>
      <c r="AB77" s="39">
        <v>0</v>
      </c>
      <c r="AC77" s="39">
        <v>-1</v>
      </c>
      <c r="AD77" s="39">
        <v>-2.2999999999999998</v>
      </c>
      <c r="AE77" s="39">
        <v>-4.4000000000000004</v>
      </c>
      <c r="AF77" s="39">
        <v>-5</v>
      </c>
      <c r="AG77" s="39">
        <v>-8.3000000000000007</v>
      </c>
      <c r="AH77" s="39">
        <v>-7</v>
      </c>
      <c r="AI77" s="39">
        <v>-4.8</v>
      </c>
      <c r="AJ77" s="39">
        <v>-4.5999999999999996</v>
      </c>
      <c r="AK77" s="39">
        <v>-6.8</v>
      </c>
      <c r="AL77" s="39">
        <v>-5.7</v>
      </c>
      <c r="AM77" s="39">
        <v>-6.1</v>
      </c>
      <c r="AN77" s="39">
        <v>-4.0999999999999996</v>
      </c>
      <c r="AO77" s="39">
        <v>-3.1</v>
      </c>
      <c r="AP77" s="39">
        <v>-2.5</v>
      </c>
      <c r="AQ77" s="39">
        <v>-1.9</v>
      </c>
      <c r="AR77" s="39">
        <v>0</v>
      </c>
      <c r="AS77" s="39">
        <v>0.7</v>
      </c>
      <c r="AT77" s="39">
        <v>1.3</v>
      </c>
      <c r="AU77" s="39">
        <v>1.3</v>
      </c>
      <c r="AV77" s="39">
        <v>0.6</v>
      </c>
      <c r="AW77" s="39">
        <v>0.6</v>
      </c>
      <c r="AX77" s="39">
        <v>1.9</v>
      </c>
      <c r="AY77" s="40">
        <v>1.9</v>
      </c>
      <c r="AZ77" s="40">
        <v>1.8</v>
      </c>
      <c r="BA77" s="40">
        <v>1.8</v>
      </c>
    </row>
    <row r="78" spans="1:53">
      <c r="A78" t="s">
        <v>1718</v>
      </c>
      <c r="B78" s="37"/>
      <c r="C78" s="38" t="s">
        <v>1642</v>
      </c>
      <c r="D78" s="39">
        <v>0</v>
      </c>
      <c r="E78" s="39">
        <v>0</v>
      </c>
      <c r="F78" s="39">
        <v>2.7</v>
      </c>
      <c r="G78" s="39">
        <v>3.5</v>
      </c>
      <c r="H78" s="39">
        <v>6.4</v>
      </c>
      <c r="I78" s="39">
        <v>6.1</v>
      </c>
      <c r="J78" s="39">
        <v>6</v>
      </c>
      <c r="K78" s="39">
        <v>2.1</v>
      </c>
      <c r="L78" s="39">
        <v>0</v>
      </c>
      <c r="M78" s="39">
        <v>0</v>
      </c>
      <c r="N78" s="39">
        <v>0</v>
      </c>
      <c r="O78" s="39">
        <v>0.6</v>
      </c>
      <c r="P78" s="39">
        <v>0</v>
      </c>
      <c r="Q78" s="39">
        <v>0</v>
      </c>
      <c r="R78" s="39">
        <v>0</v>
      </c>
      <c r="S78" s="39">
        <v>1.2</v>
      </c>
      <c r="T78" s="39">
        <v>0.9</v>
      </c>
      <c r="U78" s="39">
        <v>0.5</v>
      </c>
      <c r="V78" s="39">
        <v>0.3</v>
      </c>
      <c r="W78" s="39">
        <v>0.7</v>
      </c>
      <c r="X78" s="39">
        <v>1</v>
      </c>
      <c r="Y78" s="39">
        <v>1.5</v>
      </c>
      <c r="Z78" s="39">
        <v>1.5</v>
      </c>
      <c r="AA78" s="39">
        <v>0.6</v>
      </c>
      <c r="AB78" s="39">
        <v>0.3</v>
      </c>
      <c r="AC78" s="39">
        <v>0</v>
      </c>
      <c r="AD78" s="39">
        <v>-0.3</v>
      </c>
      <c r="AE78" s="39">
        <v>-1.9</v>
      </c>
      <c r="AF78" s="39">
        <v>-2.4</v>
      </c>
      <c r="AG78" s="39">
        <v>-3.6</v>
      </c>
      <c r="AH78" s="39">
        <v>-3.8</v>
      </c>
      <c r="AI78" s="39">
        <v>-3.7</v>
      </c>
      <c r="AJ78" s="39">
        <v>-4.3</v>
      </c>
      <c r="AK78" s="39">
        <v>-5.7</v>
      </c>
      <c r="AL78" s="39">
        <v>-4.5999999999999996</v>
      </c>
      <c r="AM78" s="39">
        <v>-4.9000000000000004</v>
      </c>
      <c r="AN78" s="39">
        <v>-4.3</v>
      </c>
      <c r="AO78" s="39"/>
      <c r="AP78" s="39"/>
      <c r="AQ78" s="39"/>
      <c r="AR78" s="39"/>
      <c r="AS78" s="39"/>
      <c r="AT78" s="39"/>
      <c r="AU78" s="39"/>
      <c r="AV78" s="39"/>
      <c r="AW78" s="39"/>
      <c r="AX78" s="39"/>
      <c r="AY78" s="40"/>
      <c r="AZ78" s="40"/>
      <c r="BA78" s="40"/>
    </row>
    <row r="79" spans="1:53">
      <c r="A79" t="s">
        <v>1719</v>
      </c>
      <c r="B79" s="41"/>
      <c r="C79" s="42" t="s">
        <v>1644</v>
      </c>
      <c r="D79" s="43">
        <v>3</v>
      </c>
      <c r="E79" s="43">
        <v>2.9</v>
      </c>
      <c r="F79" s="43">
        <v>3.8</v>
      </c>
      <c r="G79" s="43">
        <v>5.0999999999999996</v>
      </c>
      <c r="H79" s="43">
        <v>8.8000000000000007</v>
      </c>
      <c r="I79" s="43">
        <v>8.5</v>
      </c>
      <c r="J79" s="43">
        <v>5.7</v>
      </c>
      <c r="K79" s="43">
        <v>1</v>
      </c>
      <c r="L79" s="43">
        <v>-0.6</v>
      </c>
      <c r="M79" s="43">
        <v>0.4</v>
      </c>
      <c r="N79" s="43">
        <v>-0.1</v>
      </c>
      <c r="O79" s="43">
        <v>0.2</v>
      </c>
      <c r="P79" s="43">
        <v>0.8</v>
      </c>
      <c r="Q79" s="43">
        <v>1.2</v>
      </c>
      <c r="R79" s="43">
        <v>3.8</v>
      </c>
      <c r="S79" s="43">
        <v>4.4000000000000004</v>
      </c>
      <c r="T79" s="43">
        <v>3.6</v>
      </c>
      <c r="U79" s="43">
        <v>2</v>
      </c>
      <c r="V79" s="43">
        <v>1.2</v>
      </c>
      <c r="W79" s="43">
        <v>1</v>
      </c>
      <c r="X79" s="43">
        <v>0.9</v>
      </c>
      <c r="Y79" s="43">
        <v>0.9</v>
      </c>
      <c r="Z79" s="43">
        <v>0.9</v>
      </c>
      <c r="AA79" s="43">
        <v>-0.6</v>
      </c>
      <c r="AB79" s="43">
        <v>-0.9</v>
      </c>
      <c r="AC79" s="43">
        <v>-1.6</v>
      </c>
      <c r="AD79" s="43">
        <v>-2.2999999999999998</v>
      </c>
      <c r="AE79" s="43">
        <v>-3.8</v>
      </c>
      <c r="AF79" s="43">
        <v>-4.5999999999999996</v>
      </c>
      <c r="AG79" s="43">
        <v>-5.0999999999999996</v>
      </c>
      <c r="AH79" s="43">
        <v>-5.2</v>
      </c>
      <c r="AI79" s="43">
        <v>-4.5</v>
      </c>
      <c r="AJ79" s="43">
        <v>-4.4000000000000004</v>
      </c>
      <c r="AK79" s="43">
        <v>-5.3</v>
      </c>
      <c r="AL79" s="43">
        <v>-4.9000000000000004</v>
      </c>
      <c r="AM79" s="43">
        <v>-5.3</v>
      </c>
      <c r="AN79" s="43">
        <v>-4.5</v>
      </c>
      <c r="AO79" s="43">
        <v>-3.6</v>
      </c>
      <c r="AP79" s="43">
        <v>-2.1</v>
      </c>
      <c r="AQ79" s="43">
        <v>-1.5</v>
      </c>
      <c r="AR79" s="43">
        <v>-0.7</v>
      </c>
      <c r="AS79" s="43">
        <v>-0.3</v>
      </c>
      <c r="AT79" s="43">
        <v>0</v>
      </c>
      <c r="AU79" s="43">
        <v>0.3</v>
      </c>
      <c r="AV79" s="43">
        <v>0.2</v>
      </c>
      <c r="AW79" s="43">
        <v>0.1</v>
      </c>
      <c r="AX79" s="43">
        <v>0.7</v>
      </c>
      <c r="AY79" s="44">
        <v>1.3</v>
      </c>
      <c r="AZ79" s="44">
        <v>1.8</v>
      </c>
      <c r="BA79" s="44">
        <v>1.8</v>
      </c>
    </row>
    <row r="80" spans="1:53">
      <c r="A80" t="s">
        <v>1720</v>
      </c>
      <c r="B80" s="33" t="s">
        <v>1616</v>
      </c>
      <c r="C80" s="34" t="s">
        <v>500</v>
      </c>
      <c r="D80" s="35">
        <v>2.9</v>
      </c>
      <c r="E80" s="35">
        <v>5.0999999999999996</v>
      </c>
      <c r="F80" s="35">
        <v>4.0999999999999996</v>
      </c>
      <c r="G80" s="35">
        <v>4.7</v>
      </c>
      <c r="H80" s="35">
        <v>8.6</v>
      </c>
      <c r="I80" s="35">
        <v>9.1</v>
      </c>
      <c r="J80" s="35">
        <v>7.4</v>
      </c>
      <c r="K80" s="35">
        <v>1.8</v>
      </c>
      <c r="L80" s="35">
        <v>0</v>
      </c>
      <c r="M80" s="35">
        <v>0</v>
      </c>
      <c r="N80" s="35">
        <v>-0.7</v>
      </c>
      <c r="O80" s="35">
        <v>0.4</v>
      </c>
      <c r="P80" s="35">
        <v>0</v>
      </c>
      <c r="Q80" s="35">
        <v>0</v>
      </c>
      <c r="R80" s="35">
        <v>0.4</v>
      </c>
      <c r="S80" s="35">
        <v>0.9</v>
      </c>
      <c r="T80" s="35">
        <v>0.9</v>
      </c>
      <c r="U80" s="35">
        <v>0.3</v>
      </c>
      <c r="V80" s="35">
        <v>0.1</v>
      </c>
      <c r="W80" s="35">
        <v>0.5</v>
      </c>
      <c r="X80" s="35">
        <v>2.1</v>
      </c>
      <c r="Y80" s="35">
        <v>3.5</v>
      </c>
      <c r="Z80" s="35">
        <v>3.7</v>
      </c>
      <c r="AA80" s="35">
        <v>1</v>
      </c>
      <c r="AB80" s="35">
        <v>0.6</v>
      </c>
      <c r="AC80" s="35">
        <v>-0.3</v>
      </c>
      <c r="AD80" s="35">
        <v>-0.7</v>
      </c>
      <c r="AE80" s="35">
        <v>-2.2000000000000002</v>
      </c>
      <c r="AF80" s="35">
        <v>-2.9</v>
      </c>
      <c r="AG80" s="35">
        <v>-3.5</v>
      </c>
      <c r="AH80" s="35">
        <v>-4.5999999999999996</v>
      </c>
      <c r="AI80" s="35">
        <v>-3.7</v>
      </c>
      <c r="AJ80" s="35">
        <v>-3.5</v>
      </c>
      <c r="AK80" s="35">
        <v>-5.0999999999999996</v>
      </c>
      <c r="AL80" s="35">
        <v>-4.2</v>
      </c>
      <c r="AM80" s="35">
        <v>-4.4000000000000004</v>
      </c>
      <c r="AN80" s="35">
        <v>-3.8</v>
      </c>
      <c r="AO80" s="35">
        <v>-2.6</v>
      </c>
      <c r="AP80" s="35">
        <v>-1.6</v>
      </c>
      <c r="AQ80" s="35">
        <v>-1.4</v>
      </c>
      <c r="AR80" s="35">
        <v>-1</v>
      </c>
      <c r="AS80" s="35">
        <v>-0.7</v>
      </c>
      <c r="AT80" s="35">
        <v>-0.4</v>
      </c>
      <c r="AU80" s="35">
        <v>-0.3</v>
      </c>
      <c r="AV80" s="35">
        <v>-0.4</v>
      </c>
      <c r="AW80" s="35">
        <v>-0.4</v>
      </c>
      <c r="AX80" s="35">
        <v>-0.1</v>
      </c>
      <c r="AY80" s="36">
        <v>0.4</v>
      </c>
      <c r="AZ80" s="36">
        <v>-0.1</v>
      </c>
      <c r="BA80" s="36">
        <v>-0.2</v>
      </c>
    </row>
    <row r="81" spans="1:53">
      <c r="A81" t="s">
        <v>1721</v>
      </c>
      <c r="B81" s="37">
        <v>47982</v>
      </c>
      <c r="C81" s="38" t="s">
        <v>1634</v>
      </c>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40"/>
      <c r="AZ81" s="40"/>
      <c r="BA81" s="40"/>
    </row>
    <row r="82" spans="1:53">
      <c r="A82" t="s">
        <v>1722</v>
      </c>
      <c r="B82" s="37"/>
      <c r="C82" s="38" t="s">
        <v>1636</v>
      </c>
      <c r="D82" s="39">
        <v>2.6</v>
      </c>
      <c r="E82" s="39">
        <v>1.3</v>
      </c>
      <c r="F82" s="39">
        <v>0</v>
      </c>
      <c r="G82" s="39"/>
      <c r="H82" s="39">
        <v>4</v>
      </c>
      <c r="I82" s="39">
        <v>6.2</v>
      </c>
      <c r="J82" s="39">
        <v>6</v>
      </c>
      <c r="K82" s="39"/>
      <c r="L82" s="39">
        <v>0</v>
      </c>
      <c r="M82" s="39">
        <v>0</v>
      </c>
      <c r="N82" s="39">
        <v>0</v>
      </c>
      <c r="O82" s="39">
        <v>0</v>
      </c>
      <c r="P82" s="39">
        <v>0</v>
      </c>
      <c r="Q82" s="39">
        <v>0</v>
      </c>
      <c r="R82" s="39">
        <v>0</v>
      </c>
      <c r="S82" s="39">
        <v>0</v>
      </c>
      <c r="T82" s="39">
        <v>0</v>
      </c>
      <c r="U82" s="39">
        <v>0</v>
      </c>
      <c r="V82" s="39">
        <v>-1.5</v>
      </c>
      <c r="W82" s="39">
        <v>-1.7</v>
      </c>
      <c r="X82" s="39">
        <v>-2.5</v>
      </c>
      <c r="Y82" s="39">
        <v>-2.7</v>
      </c>
      <c r="Z82" s="39">
        <v>-3.5</v>
      </c>
      <c r="AA82" s="39">
        <v>-3.7</v>
      </c>
      <c r="AB82" s="39">
        <v>-3</v>
      </c>
      <c r="AC82" s="39">
        <v>-4.5999999999999996</v>
      </c>
      <c r="AD82" s="39">
        <v>-5.0999999999999996</v>
      </c>
      <c r="AE82" s="39">
        <v>-5</v>
      </c>
      <c r="AF82" s="39">
        <v>-5.3</v>
      </c>
      <c r="AG82" s="39">
        <v>-4.3</v>
      </c>
      <c r="AH82" s="39">
        <v>-3.9</v>
      </c>
      <c r="AI82" s="39">
        <v>-3.5</v>
      </c>
      <c r="AJ82" s="39">
        <v>-3</v>
      </c>
      <c r="AK82" s="39">
        <v>-4.5</v>
      </c>
      <c r="AL82" s="39">
        <v>-3.6</v>
      </c>
      <c r="AM82" s="39">
        <v>-5.5</v>
      </c>
      <c r="AN82" s="39">
        <v>-4.8</v>
      </c>
      <c r="AO82" s="39">
        <v>-3.1</v>
      </c>
      <c r="AP82" s="39">
        <v>-2.2000000000000002</v>
      </c>
      <c r="AQ82" s="39">
        <v>-1.9</v>
      </c>
      <c r="AR82" s="39">
        <v>-1.4</v>
      </c>
      <c r="AS82" s="39">
        <v>-1.2</v>
      </c>
      <c r="AT82" s="39">
        <v>-1.2</v>
      </c>
      <c r="AU82" s="39">
        <v>-1.1000000000000001</v>
      </c>
      <c r="AV82" s="39">
        <v>-0.7</v>
      </c>
      <c r="AW82" s="39">
        <v>-0.8</v>
      </c>
      <c r="AX82" s="39">
        <v>-0.3</v>
      </c>
      <c r="AY82" s="40">
        <v>-0.1</v>
      </c>
      <c r="AZ82" s="40">
        <v>-0.1</v>
      </c>
      <c r="BA82" s="40">
        <v>0</v>
      </c>
    </row>
    <row r="83" spans="1:53">
      <c r="A83" t="s">
        <v>1723</v>
      </c>
      <c r="B83" s="37"/>
      <c r="C83" s="38" t="s">
        <v>1638</v>
      </c>
      <c r="D83" s="39"/>
      <c r="E83" s="39"/>
      <c r="F83" s="39"/>
      <c r="G83" s="39"/>
      <c r="H83" s="39">
        <v>4.8</v>
      </c>
      <c r="I83" s="39">
        <v>8.6</v>
      </c>
      <c r="J83" s="39"/>
      <c r="K83" s="39">
        <v>1.5</v>
      </c>
      <c r="L83" s="39">
        <v>0</v>
      </c>
      <c r="M83" s="39">
        <v>0.9</v>
      </c>
      <c r="N83" s="39">
        <v>0</v>
      </c>
      <c r="O83" s="39">
        <v>0</v>
      </c>
      <c r="P83" s="39">
        <v>0</v>
      </c>
      <c r="Q83" s="39">
        <v>0</v>
      </c>
      <c r="R83" s="39">
        <v>2.1</v>
      </c>
      <c r="S83" s="39">
        <v>2</v>
      </c>
      <c r="T83" s="39">
        <v>0.9</v>
      </c>
      <c r="U83" s="39"/>
      <c r="V83" s="39">
        <v>0.8</v>
      </c>
      <c r="W83" s="39">
        <v>0.8</v>
      </c>
      <c r="X83" s="39">
        <v>2.1</v>
      </c>
      <c r="Y83" s="39">
        <v>2.1</v>
      </c>
      <c r="Z83" s="39">
        <v>1</v>
      </c>
      <c r="AA83" s="39">
        <v>0.7</v>
      </c>
      <c r="AB83" s="39">
        <v>2.7</v>
      </c>
      <c r="AC83" s="39">
        <v>0.8</v>
      </c>
      <c r="AD83" s="39">
        <v>-0.8</v>
      </c>
      <c r="AE83" s="39">
        <v>-2.2000000000000002</v>
      </c>
      <c r="AF83" s="39">
        <v>-4.0999999999999996</v>
      </c>
      <c r="AG83" s="39">
        <v>-6.2</v>
      </c>
      <c r="AH83" s="39">
        <v>-7.8</v>
      </c>
      <c r="AI83" s="39">
        <v>-5.3</v>
      </c>
      <c r="AJ83" s="39">
        <v>-0.7</v>
      </c>
      <c r="AK83" s="39">
        <v>-3.3</v>
      </c>
      <c r="AL83" s="39">
        <v>-2.9</v>
      </c>
      <c r="AM83" s="39">
        <v>-3.6</v>
      </c>
      <c r="AN83" s="39">
        <v>-3.2</v>
      </c>
      <c r="AO83" s="39"/>
      <c r="AP83" s="39"/>
      <c r="AQ83" s="39"/>
      <c r="AR83" s="39"/>
      <c r="AS83" s="39"/>
      <c r="AT83" s="39"/>
      <c r="AU83" s="39"/>
      <c r="AV83" s="39"/>
      <c r="AW83" s="39"/>
      <c r="AX83" s="39"/>
      <c r="AY83" s="40"/>
      <c r="AZ83" s="40"/>
      <c r="BA83" s="40"/>
    </row>
    <row r="84" spans="1:53">
      <c r="A84" t="s">
        <v>1724</v>
      </c>
      <c r="B84" s="37"/>
      <c r="C84" s="38" t="s">
        <v>1640</v>
      </c>
      <c r="D84" s="39">
        <v>0</v>
      </c>
      <c r="E84" s="39">
        <v>3.9</v>
      </c>
      <c r="F84" s="39">
        <v>3.4</v>
      </c>
      <c r="G84" s="39">
        <v>3.3</v>
      </c>
      <c r="H84" s="39"/>
      <c r="I84" s="39">
        <v>7.9</v>
      </c>
      <c r="J84" s="39">
        <v>7.3</v>
      </c>
      <c r="K84" s="39"/>
      <c r="L84" s="39">
        <v>0</v>
      </c>
      <c r="M84" s="39">
        <v>1.9</v>
      </c>
      <c r="N84" s="39">
        <v>1.8</v>
      </c>
      <c r="O84" s="39">
        <v>0</v>
      </c>
      <c r="P84" s="39">
        <v>0</v>
      </c>
      <c r="Q84" s="39">
        <v>0</v>
      </c>
      <c r="R84" s="39">
        <v>1.2</v>
      </c>
      <c r="S84" s="39">
        <v>2.9</v>
      </c>
      <c r="T84" s="39">
        <v>2.9</v>
      </c>
      <c r="U84" s="39">
        <v>0</v>
      </c>
      <c r="V84" s="39">
        <v>1.7</v>
      </c>
      <c r="W84" s="39">
        <v>1.6</v>
      </c>
      <c r="X84" s="39"/>
      <c r="Y84" s="39">
        <v>0</v>
      </c>
      <c r="Z84" s="39">
        <v>0</v>
      </c>
      <c r="AA84" s="39">
        <v>0.5</v>
      </c>
      <c r="AB84" s="39">
        <v>0.5</v>
      </c>
      <c r="AC84" s="39">
        <v>0</v>
      </c>
      <c r="AD84" s="39">
        <v>-1</v>
      </c>
      <c r="AE84" s="39">
        <v>-1.5</v>
      </c>
      <c r="AF84" s="39">
        <v>-2.5</v>
      </c>
      <c r="AG84" s="39">
        <v>-5.2</v>
      </c>
      <c r="AH84" s="39">
        <v>-4.4000000000000004</v>
      </c>
      <c r="AI84" s="39">
        <v>-1.1000000000000001</v>
      </c>
      <c r="AJ84" s="39">
        <v>-0.6</v>
      </c>
      <c r="AK84" s="39">
        <v>-3.5</v>
      </c>
      <c r="AL84" s="39">
        <v>-2.4</v>
      </c>
      <c r="AM84" s="39">
        <v>-2.5</v>
      </c>
      <c r="AN84" s="39">
        <v>-2.5</v>
      </c>
      <c r="AO84" s="39">
        <v>-2</v>
      </c>
      <c r="AP84" s="39">
        <v>-1.3</v>
      </c>
      <c r="AQ84" s="39">
        <v>-0.7</v>
      </c>
      <c r="AR84" s="39">
        <v>0</v>
      </c>
      <c r="AS84" s="39">
        <v>0</v>
      </c>
      <c r="AT84" s="39">
        <v>0.7</v>
      </c>
      <c r="AU84" s="39">
        <v>0.7</v>
      </c>
      <c r="AV84" s="39">
        <v>0.7</v>
      </c>
      <c r="AW84" s="39">
        <v>0.7</v>
      </c>
      <c r="AX84" s="39">
        <v>1.3</v>
      </c>
      <c r="AY84" s="40">
        <v>1.3</v>
      </c>
      <c r="AZ84" s="40">
        <v>1.3</v>
      </c>
      <c r="BA84" s="40">
        <v>0.6</v>
      </c>
    </row>
    <row r="85" spans="1:53">
      <c r="A85" t="s">
        <v>1725</v>
      </c>
      <c r="B85" s="37"/>
      <c r="C85" s="38" t="s">
        <v>1642</v>
      </c>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40"/>
      <c r="AZ85" s="40"/>
      <c r="BA85" s="40"/>
    </row>
    <row r="86" spans="1:53">
      <c r="A86" t="s">
        <v>1726</v>
      </c>
      <c r="B86" s="41"/>
      <c r="C86" s="42" t="s">
        <v>1644</v>
      </c>
      <c r="D86" s="43">
        <v>2.2000000000000002</v>
      </c>
      <c r="E86" s="43">
        <v>4.0999999999999996</v>
      </c>
      <c r="F86" s="43">
        <v>2.9</v>
      </c>
      <c r="G86" s="43">
        <v>4.2</v>
      </c>
      <c r="H86" s="43">
        <v>7.2</v>
      </c>
      <c r="I86" s="43">
        <v>8.4</v>
      </c>
      <c r="J86" s="43">
        <v>7.1</v>
      </c>
      <c r="K86" s="43">
        <v>1.8</v>
      </c>
      <c r="L86" s="43">
        <v>0</v>
      </c>
      <c r="M86" s="43">
        <v>0.4</v>
      </c>
      <c r="N86" s="43">
        <v>-0.1</v>
      </c>
      <c r="O86" s="43">
        <v>0.2</v>
      </c>
      <c r="P86" s="43">
        <v>0</v>
      </c>
      <c r="Q86" s="43">
        <v>0</v>
      </c>
      <c r="R86" s="43">
        <v>0.7</v>
      </c>
      <c r="S86" s="43">
        <v>1.2</v>
      </c>
      <c r="T86" s="43">
        <v>1.1000000000000001</v>
      </c>
      <c r="U86" s="43">
        <v>0.2</v>
      </c>
      <c r="V86" s="43">
        <v>0.1</v>
      </c>
      <c r="W86" s="43">
        <v>0.2</v>
      </c>
      <c r="X86" s="43">
        <v>1.1000000000000001</v>
      </c>
      <c r="Y86" s="43">
        <v>1.2</v>
      </c>
      <c r="Z86" s="43">
        <v>1.1000000000000001</v>
      </c>
      <c r="AA86" s="43">
        <v>-0.2</v>
      </c>
      <c r="AB86" s="43">
        <v>0.3</v>
      </c>
      <c r="AC86" s="43">
        <v>-1</v>
      </c>
      <c r="AD86" s="43">
        <v>-1.3</v>
      </c>
      <c r="AE86" s="43">
        <v>-2.7</v>
      </c>
      <c r="AF86" s="43">
        <v>-3.6</v>
      </c>
      <c r="AG86" s="43">
        <v>-4.5</v>
      </c>
      <c r="AH86" s="43">
        <v>-4.8</v>
      </c>
      <c r="AI86" s="43">
        <v>-3.7</v>
      </c>
      <c r="AJ86" s="43">
        <v>-2.5</v>
      </c>
      <c r="AK86" s="43">
        <v>-4.3</v>
      </c>
      <c r="AL86" s="43">
        <v>-3.5</v>
      </c>
      <c r="AM86" s="43">
        <v>-4.0999999999999996</v>
      </c>
      <c r="AN86" s="43">
        <v>-3.7</v>
      </c>
      <c r="AO86" s="43">
        <v>-2.7</v>
      </c>
      <c r="AP86" s="43">
        <v>-1.9</v>
      </c>
      <c r="AQ86" s="43">
        <v>-1.6</v>
      </c>
      <c r="AR86" s="43">
        <v>-1.1000000000000001</v>
      </c>
      <c r="AS86" s="43">
        <v>-0.8</v>
      </c>
      <c r="AT86" s="43">
        <v>-0.7</v>
      </c>
      <c r="AU86" s="43">
        <v>-0.5</v>
      </c>
      <c r="AV86" s="43">
        <v>-0.4</v>
      </c>
      <c r="AW86" s="43">
        <v>-0.5</v>
      </c>
      <c r="AX86" s="43">
        <v>-0.1</v>
      </c>
      <c r="AY86" s="44">
        <v>0.2</v>
      </c>
      <c r="AZ86" s="44">
        <v>0.1</v>
      </c>
      <c r="BA86" s="44">
        <v>0</v>
      </c>
    </row>
    <row r="87" spans="1:53">
      <c r="A87" t="s">
        <v>1727</v>
      </c>
      <c r="B87" s="33" t="s">
        <v>1617</v>
      </c>
      <c r="C87" s="34" t="s">
        <v>500</v>
      </c>
      <c r="D87" s="35">
        <v>0.9</v>
      </c>
      <c r="E87" s="35">
        <v>1.5</v>
      </c>
      <c r="F87" s="35">
        <v>2.2000000000000002</v>
      </c>
      <c r="G87" s="35">
        <v>3.4</v>
      </c>
      <c r="H87" s="35">
        <v>5.5</v>
      </c>
      <c r="I87" s="35">
        <v>6.3</v>
      </c>
      <c r="J87" s="35">
        <v>5.6</v>
      </c>
      <c r="K87" s="35">
        <v>0.5</v>
      </c>
      <c r="L87" s="35">
        <v>0</v>
      </c>
      <c r="M87" s="35">
        <v>0</v>
      </c>
      <c r="N87" s="35">
        <v>0</v>
      </c>
      <c r="O87" s="35">
        <v>0</v>
      </c>
      <c r="P87" s="35">
        <v>0</v>
      </c>
      <c r="Q87" s="35">
        <v>0</v>
      </c>
      <c r="R87" s="35">
        <v>0</v>
      </c>
      <c r="S87" s="35">
        <v>0</v>
      </c>
      <c r="T87" s="35">
        <v>0</v>
      </c>
      <c r="U87" s="35">
        <v>0</v>
      </c>
      <c r="V87" s="35">
        <v>0.2</v>
      </c>
      <c r="W87" s="35">
        <v>0.3</v>
      </c>
      <c r="X87" s="35">
        <v>0.3</v>
      </c>
      <c r="Y87" s="35">
        <v>1.1000000000000001</v>
      </c>
      <c r="Z87" s="35">
        <v>0.7</v>
      </c>
      <c r="AA87" s="35">
        <v>0.2</v>
      </c>
      <c r="AB87" s="35">
        <v>-0.3</v>
      </c>
      <c r="AC87" s="35">
        <v>-0.2</v>
      </c>
      <c r="AD87" s="35">
        <v>-0.9</v>
      </c>
      <c r="AE87" s="35">
        <v>-2.1</v>
      </c>
      <c r="AF87" s="35">
        <v>-3</v>
      </c>
      <c r="AG87" s="35">
        <v>-4</v>
      </c>
      <c r="AH87" s="35">
        <v>-4.5</v>
      </c>
      <c r="AI87" s="35">
        <v>-3.8</v>
      </c>
      <c r="AJ87" s="35">
        <v>-3.2</v>
      </c>
      <c r="AK87" s="35">
        <v>-4.2</v>
      </c>
      <c r="AL87" s="35">
        <v>-3.7</v>
      </c>
      <c r="AM87" s="35">
        <v>-3.8</v>
      </c>
      <c r="AN87" s="35">
        <v>-2.9</v>
      </c>
      <c r="AO87" s="35">
        <v>-2.2999999999999998</v>
      </c>
      <c r="AP87" s="35">
        <v>-2</v>
      </c>
      <c r="AQ87" s="35">
        <v>-1.6</v>
      </c>
      <c r="AR87" s="35">
        <v>-2.1</v>
      </c>
      <c r="AS87" s="35">
        <v>-2.2000000000000002</v>
      </c>
      <c r="AT87" s="35">
        <v>-2.2999999999999998</v>
      </c>
      <c r="AU87" s="35">
        <v>-2.2999999999999998</v>
      </c>
      <c r="AV87" s="35">
        <v>-2.1</v>
      </c>
      <c r="AW87" s="35">
        <v>-2.2000000000000002</v>
      </c>
      <c r="AX87" s="35">
        <v>-1.4</v>
      </c>
      <c r="AY87" s="36">
        <v>-1</v>
      </c>
      <c r="AZ87" s="36">
        <v>-0.9</v>
      </c>
      <c r="BA87" s="36">
        <v>-0.9</v>
      </c>
    </row>
    <row r="88" spans="1:53">
      <c r="A88" t="s">
        <v>1728</v>
      </c>
      <c r="B88" s="37">
        <v>14433</v>
      </c>
      <c r="C88" s="38" t="s">
        <v>1634</v>
      </c>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40"/>
      <c r="AZ88" s="40"/>
      <c r="BA88" s="40"/>
    </row>
    <row r="89" spans="1:53">
      <c r="A89" t="s">
        <v>1729</v>
      </c>
      <c r="B89" s="37"/>
      <c r="C89" s="38" t="s">
        <v>1636</v>
      </c>
      <c r="D89" s="39">
        <v>1.4</v>
      </c>
      <c r="E89" s="39">
        <v>1.4</v>
      </c>
      <c r="F89" s="39">
        <v>0</v>
      </c>
      <c r="G89" s="39">
        <v>3.1</v>
      </c>
      <c r="H89" s="39">
        <v>3.5</v>
      </c>
      <c r="I89" s="39"/>
      <c r="J89" s="39">
        <v>4.5</v>
      </c>
      <c r="K89" s="39">
        <v>-0.9</v>
      </c>
      <c r="L89" s="39">
        <v>0</v>
      </c>
      <c r="M89" s="39">
        <v>0</v>
      </c>
      <c r="N89" s="39">
        <v>0</v>
      </c>
      <c r="O89" s="39">
        <v>0</v>
      </c>
      <c r="P89" s="39">
        <v>0</v>
      </c>
      <c r="Q89" s="39">
        <v>0</v>
      </c>
      <c r="R89" s="39">
        <v>0</v>
      </c>
      <c r="S89" s="39">
        <v>0</v>
      </c>
      <c r="T89" s="39">
        <v>-0.6</v>
      </c>
      <c r="U89" s="39"/>
      <c r="V89" s="39">
        <v>-2.2000000000000002</v>
      </c>
      <c r="W89" s="39">
        <v>-3.2</v>
      </c>
      <c r="X89" s="39">
        <v>-3.1</v>
      </c>
      <c r="Y89" s="39">
        <v>-2.9</v>
      </c>
      <c r="Z89" s="39">
        <v>-2.7</v>
      </c>
      <c r="AA89" s="39">
        <v>-2.6</v>
      </c>
      <c r="AB89" s="39">
        <v>-2.6</v>
      </c>
      <c r="AC89" s="39">
        <v>-3.5</v>
      </c>
      <c r="AD89" s="39">
        <v>-3.4</v>
      </c>
      <c r="AE89" s="39">
        <v>-5.5</v>
      </c>
      <c r="AF89" s="39">
        <v>-6.4</v>
      </c>
      <c r="AG89" s="39">
        <v>-6.9</v>
      </c>
      <c r="AH89" s="39">
        <v>-6.7</v>
      </c>
      <c r="AI89" s="39">
        <v>-6.4</v>
      </c>
      <c r="AJ89" s="39">
        <v>-5.2</v>
      </c>
      <c r="AK89" s="39">
        <v>-5.5</v>
      </c>
      <c r="AL89" s="39">
        <v>-4.5</v>
      </c>
      <c r="AM89" s="39">
        <v>-4.7</v>
      </c>
      <c r="AN89" s="39">
        <v>-4.5</v>
      </c>
      <c r="AO89" s="39">
        <v>-3.6</v>
      </c>
      <c r="AP89" s="39">
        <v>-3.2</v>
      </c>
      <c r="AQ89" s="39">
        <v>-2.8</v>
      </c>
      <c r="AR89" s="39">
        <v>-2.9</v>
      </c>
      <c r="AS89" s="39">
        <v>-2.9</v>
      </c>
      <c r="AT89" s="39"/>
      <c r="AU89" s="39">
        <v>-2.9</v>
      </c>
      <c r="AV89" s="39">
        <v>-2.5</v>
      </c>
      <c r="AW89" s="39">
        <v>-2.6</v>
      </c>
      <c r="AX89" s="39">
        <v>-1.6</v>
      </c>
      <c r="AY89" s="40">
        <v>-1.6</v>
      </c>
      <c r="AZ89" s="40">
        <v>-1.1000000000000001</v>
      </c>
      <c r="BA89" s="40">
        <v>-1.1000000000000001</v>
      </c>
    </row>
    <row r="90" spans="1:53">
      <c r="A90" t="s">
        <v>1730</v>
      </c>
      <c r="B90" s="37"/>
      <c r="C90" s="38" t="s">
        <v>1638</v>
      </c>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40"/>
      <c r="AZ90" s="40"/>
      <c r="BA90" s="40"/>
    </row>
    <row r="91" spans="1:53">
      <c r="A91" t="s">
        <v>1731</v>
      </c>
      <c r="B91" s="37"/>
      <c r="C91" s="38" t="s">
        <v>1640</v>
      </c>
      <c r="D91" s="39">
        <v>0</v>
      </c>
      <c r="E91" s="39">
        <v>0</v>
      </c>
      <c r="F91" s="39">
        <v>2.7</v>
      </c>
      <c r="G91" s="39">
        <v>1.3</v>
      </c>
      <c r="H91" s="39"/>
      <c r="I91" s="39">
        <v>5.3</v>
      </c>
      <c r="J91" s="39"/>
      <c r="K91" s="39">
        <v>1.6</v>
      </c>
      <c r="L91" s="39">
        <v>0</v>
      </c>
      <c r="M91" s="39">
        <v>0</v>
      </c>
      <c r="N91" s="39">
        <v>0</v>
      </c>
      <c r="O91" s="39">
        <v>3.2</v>
      </c>
      <c r="P91" s="39">
        <v>0.8</v>
      </c>
      <c r="Q91" s="39">
        <v>0.8</v>
      </c>
      <c r="R91" s="39">
        <v>0</v>
      </c>
      <c r="S91" s="39">
        <v>2.2999999999999998</v>
      </c>
      <c r="T91" s="39">
        <v>0</v>
      </c>
      <c r="U91" s="39">
        <v>1.5</v>
      </c>
      <c r="V91" s="39">
        <v>2.2000000000000002</v>
      </c>
      <c r="W91" s="39"/>
      <c r="X91" s="39">
        <v>0</v>
      </c>
      <c r="Y91" s="39">
        <v>0</v>
      </c>
      <c r="Z91" s="39">
        <v>0</v>
      </c>
      <c r="AA91" s="39">
        <v>0</v>
      </c>
      <c r="AB91" s="39">
        <v>0</v>
      </c>
      <c r="AC91" s="39">
        <v>-1.4</v>
      </c>
      <c r="AD91" s="39">
        <v>-2.7</v>
      </c>
      <c r="AE91" s="39">
        <v>-1.4</v>
      </c>
      <c r="AF91" s="39">
        <v>-1.4</v>
      </c>
      <c r="AG91" s="39">
        <v>-5.8</v>
      </c>
      <c r="AH91" s="39">
        <v>-4.5999999999999996</v>
      </c>
      <c r="AI91" s="39">
        <v>-1.6</v>
      </c>
      <c r="AJ91" s="39">
        <v>-0.8</v>
      </c>
      <c r="AK91" s="39">
        <v>-4.0999999999999996</v>
      </c>
      <c r="AL91" s="39">
        <v>-4.0999999999999996</v>
      </c>
      <c r="AM91" s="39">
        <v>-4.0999999999999996</v>
      </c>
      <c r="AN91" s="39">
        <v>-3.9</v>
      </c>
      <c r="AO91" s="39">
        <v>-3.3</v>
      </c>
      <c r="AP91" s="39">
        <v>-2.4</v>
      </c>
      <c r="AQ91" s="39">
        <v>-1.2</v>
      </c>
      <c r="AR91" s="39">
        <v>-1</v>
      </c>
      <c r="AS91" s="39">
        <v>-0.8</v>
      </c>
      <c r="AT91" s="39">
        <v>-0.4</v>
      </c>
      <c r="AU91" s="39">
        <v>-0.4</v>
      </c>
      <c r="AV91" s="39">
        <v>-0.4</v>
      </c>
      <c r="AW91" s="39">
        <v>-0.4</v>
      </c>
      <c r="AX91" s="39">
        <v>0</v>
      </c>
      <c r="AY91" s="40">
        <v>0</v>
      </c>
      <c r="AZ91" s="40">
        <v>0</v>
      </c>
      <c r="BA91" s="40">
        <v>0</v>
      </c>
    </row>
    <row r="92" spans="1:53">
      <c r="A92" t="s">
        <v>1732</v>
      </c>
      <c r="B92" s="37"/>
      <c r="C92" s="38" t="s">
        <v>1642</v>
      </c>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40"/>
      <c r="AZ92" s="40"/>
      <c r="BA92" s="40"/>
    </row>
    <row r="93" spans="1:53">
      <c r="A93" t="s">
        <v>1733</v>
      </c>
      <c r="B93" s="41"/>
      <c r="C93" s="42" t="s">
        <v>1644</v>
      </c>
      <c r="D93" s="43">
        <v>0.8</v>
      </c>
      <c r="E93" s="43">
        <v>1.1000000000000001</v>
      </c>
      <c r="F93" s="43">
        <v>1.8</v>
      </c>
      <c r="G93" s="43">
        <v>2.9</v>
      </c>
      <c r="H93" s="43">
        <v>5</v>
      </c>
      <c r="I93" s="43">
        <v>6.1</v>
      </c>
      <c r="J93" s="43">
        <v>5.4</v>
      </c>
      <c r="K93" s="43">
        <v>0.5</v>
      </c>
      <c r="L93" s="43">
        <v>0</v>
      </c>
      <c r="M93" s="43">
        <v>0</v>
      </c>
      <c r="N93" s="43">
        <v>0</v>
      </c>
      <c r="O93" s="43">
        <v>0.6</v>
      </c>
      <c r="P93" s="43">
        <v>0.2</v>
      </c>
      <c r="Q93" s="43">
        <v>0.2</v>
      </c>
      <c r="R93" s="43">
        <v>0</v>
      </c>
      <c r="S93" s="43">
        <v>0.5</v>
      </c>
      <c r="T93" s="43">
        <v>-0.1</v>
      </c>
      <c r="U93" s="43">
        <v>0.4</v>
      </c>
      <c r="V93" s="43">
        <v>0.2</v>
      </c>
      <c r="W93" s="43">
        <v>-0.3</v>
      </c>
      <c r="X93" s="43">
        <v>-0.2</v>
      </c>
      <c r="Y93" s="43">
        <v>0.4</v>
      </c>
      <c r="Z93" s="43">
        <v>0</v>
      </c>
      <c r="AA93" s="43">
        <v>-0.3</v>
      </c>
      <c r="AB93" s="43">
        <v>-0.6</v>
      </c>
      <c r="AC93" s="43">
        <v>-1</v>
      </c>
      <c r="AD93" s="43">
        <v>-1.6</v>
      </c>
      <c r="AE93" s="43">
        <v>-2.5</v>
      </c>
      <c r="AF93" s="43">
        <v>-3.3</v>
      </c>
      <c r="AG93" s="43">
        <v>-4.8</v>
      </c>
      <c r="AH93" s="43">
        <v>-5</v>
      </c>
      <c r="AI93" s="43">
        <v>-3.9</v>
      </c>
      <c r="AJ93" s="43">
        <v>-3.1</v>
      </c>
      <c r="AK93" s="43">
        <v>-4.5</v>
      </c>
      <c r="AL93" s="43">
        <v>-3.9</v>
      </c>
      <c r="AM93" s="43">
        <v>-4.0999999999999996</v>
      </c>
      <c r="AN93" s="43">
        <v>-3.4</v>
      </c>
      <c r="AO93" s="43">
        <v>-2.8</v>
      </c>
      <c r="AP93" s="43">
        <v>-2.2999999999999998</v>
      </c>
      <c r="AQ93" s="43">
        <v>-1.8</v>
      </c>
      <c r="AR93" s="43">
        <v>-2.1</v>
      </c>
      <c r="AS93" s="43">
        <v>-2</v>
      </c>
      <c r="AT93" s="43">
        <v>-1.8</v>
      </c>
      <c r="AU93" s="43">
        <v>-2</v>
      </c>
      <c r="AV93" s="43">
        <v>-1.9</v>
      </c>
      <c r="AW93" s="43">
        <v>-1.9</v>
      </c>
      <c r="AX93" s="43">
        <v>-1.2</v>
      </c>
      <c r="AY93" s="44">
        <v>-0.9</v>
      </c>
      <c r="AZ93" s="44">
        <v>-0.8</v>
      </c>
      <c r="BA93" s="44">
        <v>-0.8</v>
      </c>
    </row>
    <row r="94" spans="1:53">
      <c r="A94" t="s">
        <v>1734</v>
      </c>
      <c r="B94" s="33" t="s">
        <v>1618</v>
      </c>
      <c r="C94" s="34" t="s">
        <v>500</v>
      </c>
      <c r="D94" s="35">
        <v>3.2</v>
      </c>
      <c r="E94" s="35">
        <v>4.0999999999999996</v>
      </c>
      <c r="F94" s="35">
        <v>3.7</v>
      </c>
      <c r="G94" s="35">
        <v>4.3</v>
      </c>
      <c r="H94" s="35">
        <v>7.5</v>
      </c>
      <c r="I94" s="35">
        <v>6.6</v>
      </c>
      <c r="J94" s="35">
        <v>5.6</v>
      </c>
      <c r="K94" s="35">
        <v>3.1</v>
      </c>
      <c r="L94" s="35">
        <v>0.8</v>
      </c>
      <c r="M94" s="35">
        <v>0.3</v>
      </c>
      <c r="N94" s="35">
        <v>0.2</v>
      </c>
      <c r="O94" s="35">
        <v>0.1</v>
      </c>
      <c r="P94" s="35">
        <v>0</v>
      </c>
      <c r="Q94" s="35">
        <v>0.1</v>
      </c>
      <c r="R94" s="35">
        <v>1.1000000000000001</v>
      </c>
      <c r="S94" s="35">
        <v>2.5</v>
      </c>
      <c r="T94" s="35">
        <v>2.2999999999999998</v>
      </c>
      <c r="U94" s="35">
        <v>1.7</v>
      </c>
      <c r="V94" s="35">
        <v>2</v>
      </c>
      <c r="W94" s="35">
        <v>1.7</v>
      </c>
      <c r="X94" s="35">
        <v>1.7</v>
      </c>
      <c r="Y94" s="35">
        <v>0.8</v>
      </c>
      <c r="Z94" s="35">
        <v>0.3</v>
      </c>
      <c r="AA94" s="35">
        <v>0.4</v>
      </c>
      <c r="AB94" s="35">
        <v>-0.1</v>
      </c>
      <c r="AC94" s="35">
        <v>-0.6</v>
      </c>
      <c r="AD94" s="35">
        <v>-1.3</v>
      </c>
      <c r="AE94" s="35">
        <v>-2.7</v>
      </c>
      <c r="AF94" s="35">
        <v>-2.9</v>
      </c>
      <c r="AG94" s="35">
        <v>-3.1</v>
      </c>
      <c r="AH94" s="35">
        <v>-3.3</v>
      </c>
      <c r="AI94" s="35">
        <v>-3.7</v>
      </c>
      <c r="AJ94" s="35">
        <v>-3.9</v>
      </c>
      <c r="AK94" s="35">
        <v>-4.5999999999999996</v>
      </c>
      <c r="AL94" s="35">
        <v>-4</v>
      </c>
      <c r="AM94" s="35">
        <v>-3.4</v>
      </c>
      <c r="AN94" s="35">
        <v>-2.4</v>
      </c>
      <c r="AO94" s="35">
        <v>-2</v>
      </c>
      <c r="AP94" s="35">
        <v>-1.3</v>
      </c>
      <c r="AQ94" s="35">
        <v>-0.9</v>
      </c>
      <c r="AR94" s="35">
        <v>-1</v>
      </c>
      <c r="AS94" s="35">
        <v>-0.7</v>
      </c>
      <c r="AT94" s="35">
        <v>-0.7</v>
      </c>
      <c r="AU94" s="35">
        <v>-0.7</v>
      </c>
      <c r="AV94" s="35">
        <v>-0.7</v>
      </c>
      <c r="AW94" s="35">
        <v>-1</v>
      </c>
      <c r="AX94" s="35">
        <v>-0.5</v>
      </c>
      <c r="AY94" s="36">
        <v>-0.4</v>
      </c>
      <c r="AZ94" s="36">
        <v>-0.3</v>
      </c>
      <c r="BA94" s="36">
        <v>0</v>
      </c>
    </row>
    <row r="95" spans="1:53">
      <c r="A95" t="s">
        <v>1735</v>
      </c>
      <c r="B95" s="37">
        <v>29848</v>
      </c>
      <c r="C95" s="38" t="s">
        <v>1634</v>
      </c>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40"/>
      <c r="AZ95" s="40"/>
      <c r="BA95" s="40"/>
    </row>
    <row r="96" spans="1:53">
      <c r="A96" t="s">
        <v>1736</v>
      </c>
      <c r="B96" s="37"/>
      <c r="C96" s="38" t="s">
        <v>1636</v>
      </c>
      <c r="D96" s="39">
        <v>0</v>
      </c>
      <c r="E96" s="39">
        <v>0</v>
      </c>
      <c r="F96" s="39">
        <v>1.4</v>
      </c>
      <c r="G96" s="39">
        <v>3.1</v>
      </c>
      <c r="H96" s="39">
        <v>5</v>
      </c>
      <c r="I96" s="39">
        <v>4.7</v>
      </c>
      <c r="J96" s="39"/>
      <c r="K96" s="39">
        <v>0</v>
      </c>
      <c r="L96" s="39">
        <v>0</v>
      </c>
      <c r="M96" s="39">
        <v>0</v>
      </c>
      <c r="N96" s="39">
        <v>0</v>
      </c>
      <c r="O96" s="39">
        <v>0</v>
      </c>
      <c r="P96" s="39">
        <v>0</v>
      </c>
      <c r="Q96" s="39">
        <v>0</v>
      </c>
      <c r="R96" s="39">
        <v>0</v>
      </c>
      <c r="S96" s="39">
        <v>0</v>
      </c>
      <c r="T96" s="39">
        <v>0</v>
      </c>
      <c r="U96" s="39">
        <v>0</v>
      </c>
      <c r="V96" s="39">
        <v>0</v>
      </c>
      <c r="W96" s="39">
        <v>0</v>
      </c>
      <c r="X96" s="39">
        <v>-1.9</v>
      </c>
      <c r="Y96" s="39">
        <v>-1.1000000000000001</v>
      </c>
      <c r="Z96" s="39">
        <v>-0.4</v>
      </c>
      <c r="AA96" s="39">
        <v>-1.3</v>
      </c>
      <c r="AB96" s="39">
        <v>-1.1000000000000001</v>
      </c>
      <c r="AC96" s="39">
        <v>-2.5</v>
      </c>
      <c r="AD96" s="39">
        <v>-3</v>
      </c>
      <c r="AE96" s="39">
        <v>-4.7</v>
      </c>
      <c r="AF96" s="39">
        <v>-5.9</v>
      </c>
      <c r="AG96" s="39">
        <v>-6.6</v>
      </c>
      <c r="AH96" s="39"/>
      <c r="AI96" s="39">
        <v>-5.9</v>
      </c>
      <c r="AJ96" s="39">
        <v>-5</v>
      </c>
      <c r="AK96" s="39">
        <v>-7.2</v>
      </c>
      <c r="AL96" s="39">
        <v>-6</v>
      </c>
      <c r="AM96" s="39">
        <v>-6</v>
      </c>
      <c r="AN96" s="39">
        <v>-5.0999999999999996</v>
      </c>
      <c r="AO96" s="39">
        <v>-4.2</v>
      </c>
      <c r="AP96" s="39">
        <v>-3.1</v>
      </c>
      <c r="AQ96" s="39">
        <v>-2.4</v>
      </c>
      <c r="AR96" s="39">
        <v>-2.1</v>
      </c>
      <c r="AS96" s="39">
        <v>-1.8</v>
      </c>
      <c r="AT96" s="39">
        <v>-1.6</v>
      </c>
      <c r="AU96" s="39">
        <v>-1.7</v>
      </c>
      <c r="AV96" s="39">
        <v>-1.7</v>
      </c>
      <c r="AW96" s="39">
        <v>-1.7</v>
      </c>
      <c r="AX96" s="39">
        <v>-1.5</v>
      </c>
      <c r="AY96" s="40">
        <v>-1.3</v>
      </c>
      <c r="AZ96" s="40">
        <v>-0.9</v>
      </c>
      <c r="BA96" s="40">
        <v>-0.7</v>
      </c>
    </row>
    <row r="97" spans="1:53">
      <c r="A97" t="s">
        <v>1737</v>
      </c>
      <c r="B97" s="37"/>
      <c r="C97" s="38" t="s">
        <v>1638</v>
      </c>
      <c r="D97" s="39"/>
      <c r="E97" s="39"/>
      <c r="F97" s="39"/>
      <c r="G97" s="39"/>
      <c r="H97" s="39">
        <v>5.7</v>
      </c>
      <c r="I97" s="39">
        <v>5.3</v>
      </c>
      <c r="J97" s="39">
        <v>5.0999999999999996</v>
      </c>
      <c r="K97" s="39"/>
      <c r="L97" s="39">
        <v>0</v>
      </c>
      <c r="M97" s="39">
        <v>0</v>
      </c>
      <c r="N97" s="39">
        <v>0</v>
      </c>
      <c r="O97" s="39">
        <v>0</v>
      </c>
      <c r="P97" s="39">
        <v>0</v>
      </c>
      <c r="Q97" s="39">
        <v>0</v>
      </c>
      <c r="R97" s="39"/>
      <c r="S97" s="39">
        <v>5</v>
      </c>
      <c r="T97" s="39">
        <v>5</v>
      </c>
      <c r="U97" s="39">
        <v>1</v>
      </c>
      <c r="V97" s="39">
        <v>1.8</v>
      </c>
      <c r="W97" s="39">
        <v>2.1</v>
      </c>
      <c r="X97" s="39">
        <v>1.8</v>
      </c>
      <c r="Y97" s="39">
        <v>1.5</v>
      </c>
      <c r="Z97" s="39">
        <v>0.6</v>
      </c>
      <c r="AA97" s="39">
        <v>0.1</v>
      </c>
      <c r="AB97" s="39">
        <v>0</v>
      </c>
      <c r="AC97" s="39">
        <v>-0.3</v>
      </c>
      <c r="AD97" s="39">
        <v>-2.5</v>
      </c>
      <c r="AE97" s="39">
        <v>-3.9</v>
      </c>
      <c r="AF97" s="39">
        <v>-3.8</v>
      </c>
      <c r="AG97" s="39">
        <v>-4</v>
      </c>
      <c r="AH97" s="39">
        <v>-3.5</v>
      </c>
      <c r="AI97" s="39">
        <v>-3.6</v>
      </c>
      <c r="AJ97" s="39">
        <v>-4</v>
      </c>
      <c r="AK97" s="39">
        <v>-5</v>
      </c>
      <c r="AL97" s="39">
        <v>-4.7</v>
      </c>
      <c r="AM97" s="39">
        <v>-5.2</v>
      </c>
      <c r="AN97" s="39">
        <v>-4.5</v>
      </c>
      <c r="AO97" s="39"/>
      <c r="AP97" s="39"/>
      <c r="AQ97" s="39"/>
      <c r="AR97" s="39"/>
      <c r="AS97" s="39"/>
      <c r="AT97" s="39"/>
      <c r="AU97" s="39"/>
      <c r="AV97" s="39"/>
      <c r="AW97" s="39"/>
      <c r="AX97" s="39"/>
      <c r="AY97" s="40"/>
      <c r="AZ97" s="40"/>
      <c r="BA97" s="40"/>
    </row>
    <row r="98" spans="1:53">
      <c r="A98" t="s">
        <v>1738</v>
      </c>
      <c r="B98" s="37"/>
      <c r="C98" s="38" t="s">
        <v>1640</v>
      </c>
      <c r="D98" s="39">
        <v>0</v>
      </c>
      <c r="E98" s="39">
        <v>0</v>
      </c>
      <c r="F98" s="39">
        <v>0</v>
      </c>
      <c r="G98" s="39">
        <v>1.9</v>
      </c>
      <c r="H98" s="39">
        <v>3.8</v>
      </c>
      <c r="I98" s="39">
        <v>3.6</v>
      </c>
      <c r="J98" s="39">
        <v>3.5</v>
      </c>
      <c r="K98" s="39"/>
      <c r="L98" s="39"/>
      <c r="M98" s="39"/>
      <c r="N98" s="39"/>
      <c r="O98" s="39"/>
      <c r="P98" s="39"/>
      <c r="Q98" s="39"/>
      <c r="R98" s="39"/>
      <c r="S98" s="39"/>
      <c r="T98" s="39"/>
      <c r="U98" s="39"/>
      <c r="V98" s="39">
        <v>1.7</v>
      </c>
      <c r="W98" s="39">
        <v>0</v>
      </c>
      <c r="X98" s="39">
        <v>0</v>
      </c>
      <c r="Y98" s="39">
        <v>0</v>
      </c>
      <c r="Z98" s="39">
        <v>0</v>
      </c>
      <c r="AA98" s="39">
        <v>0</v>
      </c>
      <c r="AB98" s="39">
        <v>0</v>
      </c>
      <c r="AC98" s="39">
        <v>-1.1000000000000001</v>
      </c>
      <c r="AD98" s="39">
        <v>-4.5999999999999996</v>
      </c>
      <c r="AE98" s="39">
        <v>-7.8</v>
      </c>
      <c r="AF98" s="39">
        <v>-7.8</v>
      </c>
      <c r="AG98" s="39">
        <v>-7.7</v>
      </c>
      <c r="AH98" s="39">
        <v>-7.6</v>
      </c>
      <c r="AI98" s="39"/>
      <c r="AJ98" s="39">
        <v>-2.6</v>
      </c>
      <c r="AK98" s="39">
        <v>-6.3</v>
      </c>
      <c r="AL98" s="39">
        <v>-4.8</v>
      </c>
      <c r="AM98" s="39">
        <v>-5</v>
      </c>
      <c r="AN98" s="39">
        <v>-4.2</v>
      </c>
      <c r="AO98" s="39">
        <v>-3.3</v>
      </c>
      <c r="AP98" s="39">
        <v>-2.2999999999999998</v>
      </c>
      <c r="AQ98" s="39">
        <v>-1.7</v>
      </c>
      <c r="AR98" s="39">
        <v>-0.8</v>
      </c>
      <c r="AS98" s="39">
        <v>0</v>
      </c>
      <c r="AT98" s="39">
        <v>0</v>
      </c>
      <c r="AU98" s="39">
        <v>0.5</v>
      </c>
      <c r="AV98" s="39">
        <v>0.4</v>
      </c>
      <c r="AW98" s="39">
        <v>0.4</v>
      </c>
      <c r="AX98" s="39">
        <v>0.4</v>
      </c>
      <c r="AY98" s="40">
        <v>0.4</v>
      </c>
      <c r="AZ98" s="40">
        <v>0.4</v>
      </c>
      <c r="BA98" s="40">
        <v>0.4</v>
      </c>
    </row>
    <row r="99" spans="1:53">
      <c r="A99" t="s">
        <v>1739</v>
      </c>
      <c r="B99" s="37"/>
      <c r="C99" s="38" t="s">
        <v>1642</v>
      </c>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40"/>
      <c r="AZ99" s="40"/>
      <c r="BA99" s="40"/>
    </row>
    <row r="100" spans="1:53">
      <c r="A100" t="s">
        <v>1740</v>
      </c>
      <c r="B100" s="41"/>
      <c r="C100" s="42" t="s">
        <v>1644</v>
      </c>
      <c r="D100" s="43">
        <v>1.9</v>
      </c>
      <c r="E100" s="43">
        <v>2.4</v>
      </c>
      <c r="F100" s="43">
        <v>2.2000000000000002</v>
      </c>
      <c r="G100" s="43">
        <v>3.4</v>
      </c>
      <c r="H100" s="43">
        <v>6.4</v>
      </c>
      <c r="I100" s="43">
        <v>5.7</v>
      </c>
      <c r="J100" s="43">
        <v>5.2</v>
      </c>
      <c r="K100" s="43">
        <v>2.2999999999999998</v>
      </c>
      <c r="L100" s="43">
        <v>0.5</v>
      </c>
      <c r="M100" s="43">
        <v>0.2</v>
      </c>
      <c r="N100" s="43">
        <v>0.1</v>
      </c>
      <c r="O100" s="43">
        <v>0.1</v>
      </c>
      <c r="P100" s="43">
        <v>0</v>
      </c>
      <c r="Q100" s="43">
        <v>0.1</v>
      </c>
      <c r="R100" s="43">
        <v>0.9</v>
      </c>
      <c r="S100" s="43">
        <v>2.5</v>
      </c>
      <c r="T100" s="43">
        <v>2.4</v>
      </c>
      <c r="U100" s="43">
        <v>1.3</v>
      </c>
      <c r="V100" s="43">
        <v>1.7</v>
      </c>
      <c r="W100" s="43">
        <v>1.4</v>
      </c>
      <c r="X100" s="43">
        <v>1.1000000000000001</v>
      </c>
      <c r="Y100" s="43">
        <v>0.7</v>
      </c>
      <c r="Z100" s="43">
        <v>0.3</v>
      </c>
      <c r="AA100" s="43">
        <v>0.1</v>
      </c>
      <c r="AB100" s="43">
        <v>-0.2</v>
      </c>
      <c r="AC100" s="43">
        <v>-0.8</v>
      </c>
      <c r="AD100" s="43">
        <v>-2.2000000000000002</v>
      </c>
      <c r="AE100" s="43">
        <v>-3.9</v>
      </c>
      <c r="AF100" s="43">
        <v>-4.0999999999999996</v>
      </c>
      <c r="AG100" s="43">
        <v>-4.5</v>
      </c>
      <c r="AH100" s="43">
        <v>-4.2</v>
      </c>
      <c r="AI100" s="43">
        <v>-4.0999999999999996</v>
      </c>
      <c r="AJ100" s="43">
        <v>-3.9</v>
      </c>
      <c r="AK100" s="43">
        <v>-5.4</v>
      </c>
      <c r="AL100" s="43">
        <v>-4.5999999999999996</v>
      </c>
      <c r="AM100" s="43">
        <v>-4.4000000000000004</v>
      </c>
      <c r="AN100" s="43">
        <v>-3.5</v>
      </c>
      <c r="AO100" s="43">
        <v>-2.9</v>
      </c>
      <c r="AP100" s="43">
        <v>-2.1</v>
      </c>
      <c r="AQ100" s="43">
        <v>-1.5</v>
      </c>
      <c r="AR100" s="43">
        <v>-1.3</v>
      </c>
      <c r="AS100" s="43">
        <v>-0.9</v>
      </c>
      <c r="AT100" s="43">
        <v>-0.9</v>
      </c>
      <c r="AU100" s="43">
        <v>-0.8</v>
      </c>
      <c r="AV100" s="43">
        <v>-0.9</v>
      </c>
      <c r="AW100" s="43">
        <v>-1</v>
      </c>
      <c r="AX100" s="43">
        <v>-0.7</v>
      </c>
      <c r="AY100" s="44">
        <v>-0.6</v>
      </c>
      <c r="AZ100" s="44">
        <v>-0.4</v>
      </c>
      <c r="BA100" s="44">
        <v>-0.2</v>
      </c>
    </row>
    <row r="101" spans="1:53">
      <c r="A101" t="s">
        <v>1741</v>
      </c>
      <c r="B101" s="33" t="s">
        <v>1619</v>
      </c>
      <c r="C101" s="34" t="s">
        <v>500</v>
      </c>
      <c r="D101" s="35">
        <v>0</v>
      </c>
      <c r="E101" s="35">
        <v>5.2</v>
      </c>
      <c r="F101" s="35">
        <v>5</v>
      </c>
      <c r="G101" s="35">
        <v>5.2</v>
      </c>
      <c r="H101" s="35">
        <v>8.1</v>
      </c>
      <c r="I101" s="35">
        <v>8.3000000000000007</v>
      </c>
      <c r="J101" s="35">
        <v>7.8</v>
      </c>
      <c r="K101" s="35">
        <v>4.5999999999999996</v>
      </c>
      <c r="L101" s="35">
        <v>1.1000000000000001</v>
      </c>
      <c r="M101" s="35">
        <v>0</v>
      </c>
      <c r="N101" s="35">
        <v>0.5</v>
      </c>
      <c r="O101" s="35">
        <v>0.2</v>
      </c>
      <c r="P101" s="35">
        <v>0</v>
      </c>
      <c r="Q101" s="35">
        <v>0</v>
      </c>
      <c r="R101" s="35">
        <v>0</v>
      </c>
      <c r="S101" s="35">
        <v>0.6</v>
      </c>
      <c r="T101" s="35">
        <v>-0.6</v>
      </c>
      <c r="U101" s="35">
        <v>-0.6</v>
      </c>
      <c r="V101" s="35">
        <v>1.9</v>
      </c>
      <c r="W101" s="35">
        <v>1.5</v>
      </c>
      <c r="X101" s="35">
        <v>-0.3</v>
      </c>
      <c r="Y101" s="35">
        <v>1.4</v>
      </c>
      <c r="Z101" s="35">
        <v>1.6</v>
      </c>
      <c r="AA101" s="35">
        <v>0.7</v>
      </c>
      <c r="AB101" s="35">
        <v>0.1</v>
      </c>
      <c r="AC101" s="35">
        <v>-0.4</v>
      </c>
      <c r="AD101" s="35">
        <v>-0.7</v>
      </c>
      <c r="AE101" s="35">
        <v>-1.9</v>
      </c>
      <c r="AF101" s="35">
        <v>-3.1</v>
      </c>
      <c r="AG101" s="35">
        <v>-5.6</v>
      </c>
      <c r="AH101" s="35">
        <v>-5.8</v>
      </c>
      <c r="AI101" s="35">
        <v>-6</v>
      </c>
      <c r="AJ101" s="35">
        <v>-5.2</v>
      </c>
      <c r="AK101" s="35">
        <v>-5.9</v>
      </c>
      <c r="AL101" s="35">
        <v>-4.3</v>
      </c>
      <c r="AM101" s="35">
        <v>-4.5</v>
      </c>
      <c r="AN101" s="35">
        <v>-3.9</v>
      </c>
      <c r="AO101" s="35">
        <v>-2.2999999999999998</v>
      </c>
      <c r="AP101" s="35">
        <v>-1.9</v>
      </c>
      <c r="AQ101" s="35">
        <v>-1.7</v>
      </c>
      <c r="AR101" s="35">
        <v>-0.7</v>
      </c>
      <c r="AS101" s="35">
        <v>-0.7</v>
      </c>
      <c r="AT101" s="35">
        <v>-0.8</v>
      </c>
      <c r="AU101" s="35">
        <v>-0.5</v>
      </c>
      <c r="AV101" s="35">
        <v>-0.5</v>
      </c>
      <c r="AW101" s="35">
        <v>-0.5</v>
      </c>
      <c r="AX101" s="35">
        <v>0.1</v>
      </c>
      <c r="AY101" s="36">
        <v>0.1</v>
      </c>
      <c r="AZ101" s="36">
        <v>0.1</v>
      </c>
      <c r="BA101" s="36">
        <v>0.3</v>
      </c>
    </row>
    <row r="102" spans="1:53">
      <c r="A102" t="s">
        <v>1742</v>
      </c>
      <c r="B102" s="37">
        <v>13685</v>
      </c>
      <c r="C102" s="38" t="s">
        <v>1634</v>
      </c>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40"/>
      <c r="AZ102" s="40"/>
      <c r="BA102" s="40"/>
    </row>
    <row r="103" spans="1:53">
      <c r="A103" t="s">
        <v>1743</v>
      </c>
      <c r="B103" s="37"/>
      <c r="C103" s="38" t="s">
        <v>1636</v>
      </c>
      <c r="D103" s="39">
        <v>0</v>
      </c>
      <c r="E103" s="39">
        <v>4</v>
      </c>
      <c r="F103" s="39">
        <v>3.1</v>
      </c>
      <c r="G103" s="39">
        <v>4</v>
      </c>
      <c r="H103" s="39">
        <v>4.8</v>
      </c>
      <c r="I103" s="39">
        <v>5.0999999999999996</v>
      </c>
      <c r="J103" s="39">
        <v>6.1</v>
      </c>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40"/>
      <c r="AZ103" s="40"/>
      <c r="BA103" s="40"/>
    </row>
    <row r="104" spans="1:53">
      <c r="A104" t="s">
        <v>1744</v>
      </c>
      <c r="B104" s="37"/>
      <c r="C104" s="38" t="s">
        <v>1638</v>
      </c>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40"/>
      <c r="AZ104" s="40"/>
      <c r="BA104" s="40"/>
    </row>
    <row r="105" spans="1:53">
      <c r="A105" t="s">
        <v>1745</v>
      </c>
      <c r="B105" s="37"/>
      <c r="C105" s="38" t="s">
        <v>1640</v>
      </c>
      <c r="D105" s="39">
        <v>0</v>
      </c>
      <c r="E105" s="39">
        <v>4.8</v>
      </c>
      <c r="F105" s="39">
        <v>2.7</v>
      </c>
      <c r="G105" s="39">
        <v>3.5</v>
      </c>
      <c r="H105" s="39">
        <v>5.0999999999999996</v>
      </c>
      <c r="I105" s="39"/>
      <c r="J105" s="39">
        <v>6.9</v>
      </c>
      <c r="K105" s="39">
        <v>2.9</v>
      </c>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40"/>
      <c r="AZ105" s="40"/>
      <c r="BA105" s="40"/>
    </row>
    <row r="106" spans="1:53">
      <c r="A106" t="s">
        <v>1746</v>
      </c>
      <c r="B106" s="37"/>
      <c r="C106" s="38" t="s">
        <v>1642</v>
      </c>
      <c r="D106" s="39">
        <v>0</v>
      </c>
      <c r="E106" s="39">
        <v>3.4</v>
      </c>
      <c r="F106" s="39">
        <v>1.6</v>
      </c>
      <c r="G106" s="39">
        <v>3.2</v>
      </c>
      <c r="H106" s="39">
        <v>5.5</v>
      </c>
      <c r="I106" s="39">
        <v>5.9</v>
      </c>
      <c r="J106" s="39"/>
      <c r="K106" s="39">
        <v>2.9</v>
      </c>
      <c r="L106" s="39">
        <v>0.6</v>
      </c>
      <c r="M106" s="39">
        <v>0</v>
      </c>
      <c r="N106" s="39">
        <v>0</v>
      </c>
      <c r="O106" s="39">
        <v>0</v>
      </c>
      <c r="P106" s="39">
        <v>0</v>
      </c>
      <c r="Q106" s="39">
        <v>0</v>
      </c>
      <c r="R106" s="39">
        <v>0</v>
      </c>
      <c r="S106" s="39">
        <v>0</v>
      </c>
      <c r="T106" s="39">
        <v>1.1000000000000001</v>
      </c>
      <c r="U106" s="39">
        <v>0</v>
      </c>
      <c r="V106" s="39">
        <v>0</v>
      </c>
      <c r="W106" s="39">
        <v>0</v>
      </c>
      <c r="X106" s="39">
        <v>-2.8</v>
      </c>
      <c r="Y106" s="39">
        <v>0</v>
      </c>
      <c r="Z106" s="39">
        <v>0.6</v>
      </c>
      <c r="AA106" s="39">
        <v>0.6</v>
      </c>
      <c r="AB106" s="39">
        <v>0</v>
      </c>
      <c r="AC106" s="39">
        <v>0</v>
      </c>
      <c r="AD106" s="39">
        <v>-0.6</v>
      </c>
      <c r="AE106" s="39">
        <v>-1.1000000000000001</v>
      </c>
      <c r="AF106" s="39">
        <v>-2.9</v>
      </c>
      <c r="AG106" s="39">
        <v>-4.2</v>
      </c>
      <c r="AH106" s="39">
        <v>-5</v>
      </c>
      <c r="AI106" s="39">
        <v>-5.3</v>
      </c>
      <c r="AJ106" s="39"/>
      <c r="AK106" s="39">
        <v>-1.9</v>
      </c>
      <c r="AL106" s="39">
        <v>-1.6</v>
      </c>
      <c r="AM106" s="39">
        <v>-1.9</v>
      </c>
      <c r="AN106" s="39">
        <v>-2</v>
      </c>
      <c r="AO106" s="39"/>
      <c r="AP106" s="39"/>
      <c r="AQ106" s="39"/>
      <c r="AR106" s="39"/>
      <c r="AS106" s="39"/>
      <c r="AT106" s="39"/>
      <c r="AU106" s="39"/>
      <c r="AV106" s="39"/>
      <c r="AW106" s="39"/>
      <c r="AX106" s="39"/>
      <c r="AY106" s="40"/>
      <c r="AZ106" s="40"/>
      <c r="BA106" s="40"/>
    </row>
    <row r="107" spans="1:53">
      <c r="A107" t="s">
        <v>1747</v>
      </c>
      <c r="B107" s="41"/>
      <c r="C107" s="42" t="s">
        <v>1644</v>
      </c>
      <c r="D107" s="43">
        <v>0</v>
      </c>
      <c r="E107" s="43">
        <v>4.4000000000000004</v>
      </c>
      <c r="F107" s="43">
        <v>3.1</v>
      </c>
      <c r="G107" s="43">
        <v>4</v>
      </c>
      <c r="H107" s="43">
        <v>5.9</v>
      </c>
      <c r="I107" s="43">
        <v>6.4</v>
      </c>
      <c r="J107" s="43">
        <v>7.2</v>
      </c>
      <c r="K107" s="43">
        <v>3.8</v>
      </c>
      <c r="L107" s="43">
        <v>0.9</v>
      </c>
      <c r="M107" s="43">
        <v>0</v>
      </c>
      <c r="N107" s="43">
        <v>0.3</v>
      </c>
      <c r="O107" s="43">
        <v>0.1</v>
      </c>
      <c r="P107" s="43">
        <v>0</v>
      </c>
      <c r="Q107" s="43">
        <v>0</v>
      </c>
      <c r="R107" s="43">
        <v>0</v>
      </c>
      <c r="S107" s="43">
        <v>0.4</v>
      </c>
      <c r="T107" s="43">
        <v>0</v>
      </c>
      <c r="U107" s="43">
        <v>-0.4</v>
      </c>
      <c r="V107" s="43">
        <v>1.5</v>
      </c>
      <c r="W107" s="43">
        <v>1.2</v>
      </c>
      <c r="X107" s="43">
        <v>-0.8</v>
      </c>
      <c r="Y107" s="43">
        <v>1.1000000000000001</v>
      </c>
      <c r="Z107" s="43">
        <v>1.4</v>
      </c>
      <c r="AA107" s="43">
        <v>0.7</v>
      </c>
      <c r="AB107" s="43">
        <v>0.1</v>
      </c>
      <c r="AC107" s="43">
        <v>-0.3</v>
      </c>
      <c r="AD107" s="43">
        <v>-0.7</v>
      </c>
      <c r="AE107" s="43">
        <v>-1.7</v>
      </c>
      <c r="AF107" s="43">
        <v>-3.1</v>
      </c>
      <c r="AG107" s="43">
        <v>-5.2</v>
      </c>
      <c r="AH107" s="43">
        <v>-5.6</v>
      </c>
      <c r="AI107" s="43">
        <v>-5.8</v>
      </c>
      <c r="AJ107" s="43">
        <v>-5.2</v>
      </c>
      <c r="AK107" s="43">
        <v>-3.9</v>
      </c>
      <c r="AL107" s="43">
        <v>-3.4</v>
      </c>
      <c r="AM107" s="43">
        <v>-3.6</v>
      </c>
      <c r="AN107" s="43">
        <v>-3.3</v>
      </c>
      <c r="AO107" s="43">
        <v>-2.2999999999999998</v>
      </c>
      <c r="AP107" s="43">
        <v>-1.9</v>
      </c>
      <c r="AQ107" s="43">
        <v>-1.7</v>
      </c>
      <c r="AR107" s="43">
        <v>-0.7</v>
      </c>
      <c r="AS107" s="43">
        <v>-0.7</v>
      </c>
      <c r="AT107" s="43">
        <v>-0.8</v>
      </c>
      <c r="AU107" s="43">
        <v>-0.5</v>
      </c>
      <c r="AV107" s="43">
        <v>-0.5</v>
      </c>
      <c r="AW107" s="43">
        <v>-0.5</v>
      </c>
      <c r="AX107" s="43">
        <v>0.1</v>
      </c>
      <c r="AY107" s="44">
        <v>0.1</v>
      </c>
      <c r="AZ107" s="44">
        <v>0.1</v>
      </c>
      <c r="BA107" s="44">
        <v>0.3</v>
      </c>
    </row>
    <row r="108" spans="1:53">
      <c r="A108" t="s">
        <v>1748</v>
      </c>
      <c r="B108" s="33" t="s">
        <v>1620</v>
      </c>
      <c r="C108" s="34" t="s">
        <v>500</v>
      </c>
      <c r="D108" s="35">
        <v>17.100000000000001</v>
      </c>
      <c r="E108" s="35">
        <v>6.1</v>
      </c>
      <c r="F108" s="35"/>
      <c r="G108" s="35">
        <v>6.6</v>
      </c>
      <c r="H108" s="35"/>
      <c r="I108" s="35">
        <v>7.8</v>
      </c>
      <c r="J108" s="35">
        <v>6.8</v>
      </c>
      <c r="K108" s="35">
        <v>3.1</v>
      </c>
      <c r="L108" s="35">
        <v>0</v>
      </c>
      <c r="M108" s="35">
        <v>0</v>
      </c>
      <c r="N108" s="35">
        <v>0</v>
      </c>
      <c r="O108" s="35">
        <v>0</v>
      </c>
      <c r="P108" s="35">
        <v>0</v>
      </c>
      <c r="Q108" s="35">
        <v>0</v>
      </c>
      <c r="R108" s="35">
        <v>0</v>
      </c>
      <c r="S108" s="35">
        <v>0.4</v>
      </c>
      <c r="T108" s="35">
        <v>0.3</v>
      </c>
      <c r="U108" s="35">
        <v>0</v>
      </c>
      <c r="V108" s="35">
        <v>0.3</v>
      </c>
      <c r="W108" s="35">
        <v>1.5</v>
      </c>
      <c r="X108" s="35">
        <v>1.1000000000000001</v>
      </c>
      <c r="Y108" s="35">
        <v>2.2999999999999998</v>
      </c>
      <c r="Z108" s="35">
        <v>1.8</v>
      </c>
      <c r="AA108" s="35">
        <v>1.7</v>
      </c>
      <c r="AB108" s="35">
        <v>0.6</v>
      </c>
      <c r="AC108" s="35">
        <v>-0.1</v>
      </c>
      <c r="AD108" s="35">
        <v>-1.3</v>
      </c>
      <c r="AE108" s="35">
        <v>-1.9</v>
      </c>
      <c r="AF108" s="35">
        <v>-2.4</v>
      </c>
      <c r="AG108" s="35">
        <v>-3.6</v>
      </c>
      <c r="AH108" s="35">
        <v>-3.9</v>
      </c>
      <c r="AI108" s="35">
        <v>-4.0999999999999996</v>
      </c>
      <c r="AJ108" s="35">
        <v>-4.2</v>
      </c>
      <c r="AK108" s="35">
        <v>-4.8</v>
      </c>
      <c r="AL108" s="35">
        <v>-4.4000000000000004</v>
      </c>
      <c r="AM108" s="35">
        <v>-4.5999999999999996</v>
      </c>
      <c r="AN108" s="35">
        <v>-3.6</v>
      </c>
      <c r="AO108" s="35">
        <v>-2.6</v>
      </c>
      <c r="AP108" s="35">
        <v>-2.2000000000000002</v>
      </c>
      <c r="AQ108" s="35">
        <v>-2</v>
      </c>
      <c r="AR108" s="35">
        <v>-1.6</v>
      </c>
      <c r="AS108" s="35">
        <v>-1.7</v>
      </c>
      <c r="AT108" s="35">
        <v>-1.3</v>
      </c>
      <c r="AU108" s="35">
        <v>-1.1000000000000001</v>
      </c>
      <c r="AV108" s="35">
        <v>-1.2</v>
      </c>
      <c r="AW108" s="35">
        <v>-1.2</v>
      </c>
      <c r="AX108" s="35">
        <v>-0.5</v>
      </c>
      <c r="AY108" s="36">
        <v>-0.1</v>
      </c>
      <c r="AZ108" s="36">
        <v>-0.3</v>
      </c>
      <c r="BA108" s="36">
        <v>-0.4</v>
      </c>
    </row>
    <row r="109" spans="1:53">
      <c r="A109" t="s">
        <v>1749</v>
      </c>
      <c r="B109" s="37">
        <v>10722</v>
      </c>
      <c r="C109" s="38" t="s">
        <v>1634</v>
      </c>
      <c r="D109" s="39"/>
      <c r="E109" s="39"/>
      <c r="F109" s="39"/>
      <c r="G109" s="39"/>
      <c r="H109" s="39">
        <v>8.4</v>
      </c>
      <c r="I109" s="39">
        <v>8.6999999999999993</v>
      </c>
      <c r="J109" s="39">
        <v>6.3</v>
      </c>
      <c r="K109" s="39">
        <v>2.5</v>
      </c>
      <c r="L109" s="39">
        <v>0</v>
      </c>
      <c r="M109" s="39">
        <v>0</v>
      </c>
      <c r="N109" s="39">
        <v>0</v>
      </c>
      <c r="O109" s="39">
        <v>0</v>
      </c>
      <c r="P109" s="39">
        <v>0</v>
      </c>
      <c r="Q109" s="39">
        <v>0</v>
      </c>
      <c r="R109" s="39">
        <v>0</v>
      </c>
      <c r="S109" s="39">
        <v>0.8</v>
      </c>
      <c r="T109" s="39"/>
      <c r="U109" s="39">
        <v>0</v>
      </c>
      <c r="V109" s="39">
        <v>3</v>
      </c>
      <c r="W109" s="39">
        <v>3.8</v>
      </c>
      <c r="X109" s="39">
        <v>3.7</v>
      </c>
      <c r="Y109" s="39">
        <v>5.4</v>
      </c>
      <c r="Z109" s="39">
        <v>5.9</v>
      </c>
      <c r="AA109" s="39">
        <v>2.4</v>
      </c>
      <c r="AB109" s="39">
        <v>1.6</v>
      </c>
      <c r="AC109" s="39">
        <v>0</v>
      </c>
      <c r="AD109" s="39">
        <v>0</v>
      </c>
      <c r="AE109" s="39">
        <v>0</v>
      </c>
      <c r="AF109" s="39">
        <v>-2.2999999999999998</v>
      </c>
      <c r="AG109" s="39">
        <v>-3.1</v>
      </c>
      <c r="AH109" s="39">
        <v>-4.0999999999999996</v>
      </c>
      <c r="AI109" s="39">
        <v>-4.2</v>
      </c>
      <c r="AJ109" s="39"/>
      <c r="AK109" s="39"/>
      <c r="AL109" s="39"/>
      <c r="AM109" s="39"/>
      <c r="AN109" s="39"/>
      <c r="AO109" s="39"/>
      <c r="AP109" s="39"/>
      <c r="AQ109" s="39"/>
      <c r="AR109" s="39"/>
      <c r="AS109" s="39"/>
      <c r="AT109" s="39"/>
      <c r="AU109" s="39"/>
      <c r="AV109" s="39"/>
      <c r="AW109" s="39"/>
      <c r="AX109" s="39"/>
      <c r="AY109" s="40"/>
      <c r="AZ109" s="40"/>
      <c r="BA109" s="40"/>
    </row>
    <row r="110" spans="1:53">
      <c r="A110" t="s">
        <v>1750</v>
      </c>
      <c r="B110" s="37"/>
      <c r="C110" s="38" t="s">
        <v>1636</v>
      </c>
      <c r="D110" s="39">
        <v>1.8</v>
      </c>
      <c r="E110" s="39">
        <v>5.2</v>
      </c>
      <c r="F110" s="39">
        <v>2.2000000000000002</v>
      </c>
      <c r="G110" s="39">
        <v>4.8</v>
      </c>
      <c r="H110" s="39">
        <v>6.2</v>
      </c>
      <c r="I110" s="39">
        <v>9.1999999999999993</v>
      </c>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40"/>
      <c r="AZ110" s="40"/>
      <c r="BA110" s="40"/>
    </row>
    <row r="111" spans="1:53">
      <c r="A111" t="s">
        <v>1751</v>
      </c>
      <c r="B111" s="37"/>
      <c r="C111" s="38" t="s">
        <v>1638</v>
      </c>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40"/>
      <c r="AZ111" s="40"/>
      <c r="BA111" s="40"/>
    </row>
    <row r="112" spans="1:53">
      <c r="A112" t="s">
        <v>1752</v>
      </c>
      <c r="B112" s="37"/>
      <c r="C112" s="38" t="s">
        <v>1640</v>
      </c>
      <c r="D112" s="39">
        <v>0</v>
      </c>
      <c r="E112" s="39">
        <v>5.2</v>
      </c>
      <c r="F112" s="39">
        <v>2</v>
      </c>
      <c r="G112" s="39">
        <v>2.2000000000000002</v>
      </c>
      <c r="H112" s="39">
        <v>5.5</v>
      </c>
      <c r="I112" s="39"/>
      <c r="J112" s="39">
        <v>4.8</v>
      </c>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40"/>
      <c r="AZ112" s="40"/>
      <c r="BA112" s="40"/>
    </row>
    <row r="113" spans="1:53">
      <c r="A113" t="s">
        <v>1753</v>
      </c>
      <c r="B113" s="37"/>
      <c r="C113" s="38" t="s">
        <v>1642</v>
      </c>
      <c r="D113" s="39">
        <v>0</v>
      </c>
      <c r="E113" s="39">
        <v>0</v>
      </c>
      <c r="F113" s="39">
        <v>1.5</v>
      </c>
      <c r="G113" s="39">
        <v>1.4</v>
      </c>
      <c r="H113" s="39">
        <v>5.7</v>
      </c>
      <c r="I113" s="39">
        <v>6.8</v>
      </c>
      <c r="J113" s="39">
        <v>6.3</v>
      </c>
      <c r="K113" s="39"/>
      <c r="L113" s="39">
        <v>0</v>
      </c>
      <c r="M113" s="39">
        <v>2.2000000000000002</v>
      </c>
      <c r="N113" s="39">
        <v>0</v>
      </c>
      <c r="O113" s="39">
        <v>0</v>
      </c>
      <c r="P113" s="39">
        <v>0</v>
      </c>
      <c r="Q113" s="39">
        <v>0</v>
      </c>
      <c r="R113" s="39">
        <v>0</v>
      </c>
      <c r="S113" s="39">
        <v>0</v>
      </c>
      <c r="T113" s="39">
        <v>0</v>
      </c>
      <c r="U113" s="39">
        <v>0</v>
      </c>
      <c r="V113" s="39">
        <v>2.9</v>
      </c>
      <c r="W113" s="39">
        <v>2.1</v>
      </c>
      <c r="X113" s="39">
        <v>0.7</v>
      </c>
      <c r="Y113" s="39">
        <v>0.7</v>
      </c>
      <c r="Z113" s="39">
        <v>0.7</v>
      </c>
      <c r="AA113" s="39">
        <v>1.4</v>
      </c>
      <c r="AB113" s="39">
        <v>0</v>
      </c>
      <c r="AC113" s="39">
        <v>0</v>
      </c>
      <c r="AD113" s="39">
        <v>0</v>
      </c>
      <c r="AE113" s="39">
        <v>-0.7</v>
      </c>
      <c r="AF113" s="39">
        <v>-0.7</v>
      </c>
      <c r="AG113" s="39">
        <v>-0.7</v>
      </c>
      <c r="AH113" s="39">
        <v>-1.4</v>
      </c>
      <c r="AI113" s="39">
        <v>-1.4</v>
      </c>
      <c r="AJ113" s="39">
        <v>-1.4</v>
      </c>
      <c r="AK113" s="39">
        <v>-2.8</v>
      </c>
      <c r="AL113" s="39">
        <v>-2.2000000000000002</v>
      </c>
      <c r="AM113" s="39">
        <v>-3</v>
      </c>
      <c r="AN113" s="39">
        <v>-2.2999999999999998</v>
      </c>
      <c r="AO113" s="39"/>
      <c r="AP113" s="39"/>
      <c r="AQ113" s="39"/>
      <c r="AR113" s="39"/>
      <c r="AS113" s="39"/>
      <c r="AT113" s="39"/>
      <c r="AU113" s="39"/>
      <c r="AV113" s="39"/>
      <c r="AW113" s="39"/>
      <c r="AX113" s="39"/>
      <c r="AY113" s="40"/>
      <c r="AZ113" s="40"/>
      <c r="BA113" s="40"/>
    </row>
    <row r="114" spans="1:53">
      <c r="A114" t="s">
        <v>1754</v>
      </c>
      <c r="B114" s="41"/>
      <c r="C114" s="42" t="s">
        <v>1644</v>
      </c>
      <c r="D114" s="43">
        <v>4.7</v>
      </c>
      <c r="E114" s="43">
        <v>4.0999999999999996</v>
      </c>
      <c r="F114" s="43">
        <v>1.9</v>
      </c>
      <c r="G114" s="43">
        <v>3.8</v>
      </c>
      <c r="H114" s="43">
        <v>6.5</v>
      </c>
      <c r="I114" s="43">
        <v>8.1</v>
      </c>
      <c r="J114" s="43">
        <v>6.1</v>
      </c>
      <c r="K114" s="43">
        <v>2.9</v>
      </c>
      <c r="L114" s="43">
        <v>0</v>
      </c>
      <c r="M114" s="43">
        <v>0.4</v>
      </c>
      <c r="N114" s="43">
        <v>0</v>
      </c>
      <c r="O114" s="43">
        <v>0</v>
      </c>
      <c r="P114" s="43">
        <v>0</v>
      </c>
      <c r="Q114" s="43">
        <v>0</v>
      </c>
      <c r="R114" s="43">
        <v>0</v>
      </c>
      <c r="S114" s="43">
        <v>0.4</v>
      </c>
      <c r="T114" s="43">
        <v>0.2</v>
      </c>
      <c r="U114" s="43">
        <v>0</v>
      </c>
      <c r="V114" s="43">
        <v>1.2</v>
      </c>
      <c r="W114" s="43">
        <v>2.1</v>
      </c>
      <c r="X114" s="43">
        <v>1.5</v>
      </c>
      <c r="Y114" s="43">
        <v>2.6</v>
      </c>
      <c r="Z114" s="43">
        <v>2.2999999999999998</v>
      </c>
      <c r="AA114" s="43">
        <v>1.8</v>
      </c>
      <c r="AB114" s="43">
        <v>0.7</v>
      </c>
      <c r="AC114" s="43">
        <v>-0.1</v>
      </c>
      <c r="AD114" s="43">
        <v>-0.8</v>
      </c>
      <c r="AE114" s="43">
        <v>-1.3</v>
      </c>
      <c r="AF114" s="43">
        <v>-2.1</v>
      </c>
      <c r="AG114" s="43">
        <v>-2.9</v>
      </c>
      <c r="AH114" s="43">
        <v>-3.5</v>
      </c>
      <c r="AI114" s="43">
        <v>-3.6</v>
      </c>
      <c r="AJ114" s="43">
        <v>-3.5</v>
      </c>
      <c r="AK114" s="43">
        <v>-4.3</v>
      </c>
      <c r="AL114" s="43">
        <v>-3.9</v>
      </c>
      <c r="AM114" s="43">
        <v>-4.2</v>
      </c>
      <c r="AN114" s="43">
        <v>-3.3</v>
      </c>
      <c r="AO114" s="43">
        <v>-2.6</v>
      </c>
      <c r="AP114" s="43">
        <v>-2.2000000000000002</v>
      </c>
      <c r="AQ114" s="43">
        <v>-2</v>
      </c>
      <c r="AR114" s="43">
        <v>-1.6</v>
      </c>
      <c r="AS114" s="43">
        <v>-1.7</v>
      </c>
      <c r="AT114" s="43">
        <v>-1.3</v>
      </c>
      <c r="AU114" s="43">
        <v>-1.1000000000000001</v>
      </c>
      <c r="AV114" s="43">
        <v>-1.2</v>
      </c>
      <c r="AW114" s="43">
        <v>-1.2</v>
      </c>
      <c r="AX114" s="43">
        <v>-0.5</v>
      </c>
      <c r="AY114" s="44">
        <v>-0.1</v>
      </c>
      <c r="AZ114" s="44">
        <v>-0.3</v>
      </c>
      <c r="BA114" s="44">
        <v>-0.4</v>
      </c>
    </row>
    <row r="115" spans="1:53">
      <c r="A115" t="s">
        <v>1755</v>
      </c>
      <c r="B115" s="33" t="s">
        <v>1621</v>
      </c>
      <c r="C115" s="34" t="s">
        <v>500</v>
      </c>
      <c r="D115" s="35">
        <v>0.7</v>
      </c>
      <c r="E115" s="35">
        <v>1.8</v>
      </c>
      <c r="F115" s="35">
        <v>2.8</v>
      </c>
      <c r="G115" s="35">
        <v>5</v>
      </c>
      <c r="H115" s="35">
        <v>7.5</v>
      </c>
      <c r="I115" s="35">
        <v>6.4</v>
      </c>
      <c r="J115" s="35">
        <v>5.6</v>
      </c>
      <c r="K115" s="35">
        <v>1.8</v>
      </c>
      <c r="L115" s="35">
        <v>0</v>
      </c>
      <c r="M115" s="35">
        <v>0</v>
      </c>
      <c r="N115" s="35">
        <v>0</v>
      </c>
      <c r="O115" s="35">
        <v>0</v>
      </c>
      <c r="P115" s="35">
        <v>0</v>
      </c>
      <c r="Q115" s="35">
        <v>0</v>
      </c>
      <c r="R115" s="35">
        <v>0</v>
      </c>
      <c r="S115" s="35">
        <v>0.6</v>
      </c>
      <c r="T115" s="35">
        <v>1.7</v>
      </c>
      <c r="U115" s="35">
        <v>0.8</v>
      </c>
      <c r="V115" s="35">
        <v>0.9</v>
      </c>
      <c r="W115" s="35">
        <v>1.2</v>
      </c>
      <c r="X115" s="35">
        <v>1.8</v>
      </c>
      <c r="Y115" s="35">
        <v>0.4</v>
      </c>
      <c r="Z115" s="35">
        <v>0.3</v>
      </c>
      <c r="AA115" s="35">
        <v>0</v>
      </c>
      <c r="AB115" s="35">
        <v>-0.1</v>
      </c>
      <c r="AC115" s="35">
        <v>-0.3</v>
      </c>
      <c r="AD115" s="35">
        <v>-0.8</v>
      </c>
      <c r="AE115" s="35">
        <v>-2.2000000000000002</v>
      </c>
      <c r="AF115" s="35">
        <v>-2.9</v>
      </c>
      <c r="AG115" s="35">
        <v>-3.5</v>
      </c>
      <c r="AH115" s="35">
        <v>-3.5</v>
      </c>
      <c r="AI115" s="35">
        <v>-2.9</v>
      </c>
      <c r="AJ115" s="35">
        <v>-3.2</v>
      </c>
      <c r="AK115" s="35">
        <v>-3.9</v>
      </c>
      <c r="AL115" s="35">
        <v>-3.1</v>
      </c>
      <c r="AM115" s="35">
        <v>-3.7</v>
      </c>
      <c r="AN115" s="35">
        <v>-2.9</v>
      </c>
      <c r="AO115" s="35">
        <v>-2.4</v>
      </c>
      <c r="AP115" s="35">
        <v>-1.7</v>
      </c>
      <c r="AQ115" s="35">
        <v>-1.3</v>
      </c>
      <c r="AR115" s="35">
        <v>-0.9</v>
      </c>
      <c r="AS115" s="35">
        <v>-0.7</v>
      </c>
      <c r="AT115" s="35">
        <v>-0.7</v>
      </c>
      <c r="AU115" s="35">
        <v>-0.7</v>
      </c>
      <c r="AV115" s="35">
        <v>-0.7</v>
      </c>
      <c r="AW115" s="35">
        <v>-0.7</v>
      </c>
      <c r="AX115" s="35">
        <v>-0.6</v>
      </c>
      <c r="AY115" s="36">
        <v>-0.1</v>
      </c>
      <c r="AZ115" s="36">
        <v>0.3</v>
      </c>
      <c r="BA115" s="36">
        <v>0.1</v>
      </c>
    </row>
    <row r="116" spans="1:53">
      <c r="A116" t="s">
        <v>1756</v>
      </c>
      <c r="B116" s="37">
        <v>17322</v>
      </c>
      <c r="C116" s="38" t="s">
        <v>1634</v>
      </c>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40"/>
      <c r="AZ116" s="40"/>
      <c r="BA116" s="40"/>
    </row>
    <row r="117" spans="1:53">
      <c r="A117" t="s">
        <v>1757</v>
      </c>
      <c r="B117" s="37"/>
      <c r="C117" s="38" t="s">
        <v>1636</v>
      </c>
      <c r="D117" s="39">
        <v>0</v>
      </c>
      <c r="E117" s="39">
        <v>0</v>
      </c>
      <c r="F117" s="39">
        <v>0</v>
      </c>
      <c r="G117" s="39">
        <v>3</v>
      </c>
      <c r="H117" s="39">
        <v>5</v>
      </c>
      <c r="I117" s="39">
        <v>4.8</v>
      </c>
      <c r="J117" s="39">
        <v>4.4000000000000004</v>
      </c>
      <c r="K117" s="39"/>
      <c r="L117" s="39">
        <v>0</v>
      </c>
      <c r="M117" s="39">
        <v>0</v>
      </c>
      <c r="N117" s="39">
        <v>0</v>
      </c>
      <c r="O117" s="39">
        <v>0</v>
      </c>
      <c r="P117" s="39">
        <v>0</v>
      </c>
      <c r="Q117" s="39">
        <v>0</v>
      </c>
      <c r="R117" s="39">
        <v>0</v>
      </c>
      <c r="S117" s="39">
        <v>0.6</v>
      </c>
      <c r="T117" s="39">
        <v>0</v>
      </c>
      <c r="U117" s="39">
        <v>0</v>
      </c>
      <c r="V117" s="39">
        <v>-3</v>
      </c>
      <c r="W117" s="39">
        <v>-3</v>
      </c>
      <c r="X117" s="39">
        <v>-6.4</v>
      </c>
      <c r="Y117" s="39">
        <v>-6.3</v>
      </c>
      <c r="Z117" s="39">
        <v>-6.7</v>
      </c>
      <c r="AA117" s="39">
        <v>-6.6</v>
      </c>
      <c r="AB117" s="39">
        <v>-7</v>
      </c>
      <c r="AC117" s="39">
        <v>-6.9</v>
      </c>
      <c r="AD117" s="39"/>
      <c r="AE117" s="39">
        <v>-5</v>
      </c>
      <c r="AF117" s="39">
        <v>-7.1</v>
      </c>
      <c r="AG117" s="39">
        <v>-7</v>
      </c>
      <c r="AH117" s="39">
        <v>-7</v>
      </c>
      <c r="AI117" s="39">
        <v>-6.3</v>
      </c>
      <c r="AJ117" s="39">
        <v>-5.9</v>
      </c>
      <c r="AK117" s="39">
        <v>-6</v>
      </c>
      <c r="AL117" s="39">
        <v>-5.8</v>
      </c>
      <c r="AM117" s="39">
        <v>-6.1</v>
      </c>
      <c r="AN117" s="39">
        <v>-5.2</v>
      </c>
      <c r="AO117" s="39">
        <v>-4</v>
      </c>
      <c r="AP117" s="39">
        <v>-3</v>
      </c>
      <c r="AQ117" s="39">
        <v>-2.2999999999999998</v>
      </c>
      <c r="AR117" s="39">
        <v>-2.4</v>
      </c>
      <c r="AS117" s="39">
        <v>-2</v>
      </c>
      <c r="AT117" s="39">
        <v>-2.1</v>
      </c>
      <c r="AU117" s="39"/>
      <c r="AV117" s="39">
        <v>-1.7</v>
      </c>
      <c r="AW117" s="39">
        <v>-1.3</v>
      </c>
      <c r="AX117" s="39">
        <v>-0.9</v>
      </c>
      <c r="AY117" s="40">
        <v>-0.5</v>
      </c>
      <c r="AZ117" s="40">
        <v>-0.5</v>
      </c>
      <c r="BA117" s="40">
        <v>0</v>
      </c>
    </row>
    <row r="118" spans="1:53">
      <c r="A118" t="s">
        <v>1758</v>
      </c>
      <c r="B118" s="37"/>
      <c r="C118" s="38" t="s">
        <v>1638</v>
      </c>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40"/>
      <c r="AZ118" s="40"/>
      <c r="BA118" s="40"/>
    </row>
    <row r="119" spans="1:53">
      <c r="A119" t="s">
        <v>1759</v>
      </c>
      <c r="B119" s="37"/>
      <c r="C119" s="38" t="s">
        <v>1640</v>
      </c>
      <c r="D119" s="39">
        <v>0</v>
      </c>
      <c r="E119" s="39">
        <v>0</v>
      </c>
      <c r="F119" s="39">
        <v>0</v>
      </c>
      <c r="G119" s="39">
        <v>3.1</v>
      </c>
      <c r="H119" s="39">
        <v>5.2</v>
      </c>
      <c r="I119" s="39">
        <v>3.7</v>
      </c>
      <c r="J119" s="39"/>
      <c r="K119" s="39">
        <v>0</v>
      </c>
      <c r="L119" s="39">
        <v>0</v>
      </c>
      <c r="M119" s="39">
        <v>1.7</v>
      </c>
      <c r="N119" s="39">
        <v>1.7</v>
      </c>
      <c r="O119" s="39">
        <v>0</v>
      </c>
      <c r="P119" s="39">
        <v>0</v>
      </c>
      <c r="Q119" s="39">
        <v>0</v>
      </c>
      <c r="R119" s="39">
        <v>0</v>
      </c>
      <c r="S119" s="39">
        <v>0</v>
      </c>
      <c r="T119" s="39">
        <v>0</v>
      </c>
      <c r="U119" s="39">
        <v>0.8</v>
      </c>
      <c r="V119" s="39">
        <v>0</v>
      </c>
      <c r="W119" s="39">
        <v>1.7</v>
      </c>
      <c r="X119" s="39">
        <v>0</v>
      </c>
      <c r="Y119" s="39">
        <v>0</v>
      </c>
      <c r="Z119" s="39">
        <v>0</v>
      </c>
      <c r="AA119" s="39">
        <v>0</v>
      </c>
      <c r="AB119" s="39">
        <v>0</v>
      </c>
      <c r="AC119" s="39">
        <v>-0.8</v>
      </c>
      <c r="AD119" s="39"/>
      <c r="AE119" s="39">
        <v>-2.5</v>
      </c>
      <c r="AF119" s="39">
        <v>-3.4</v>
      </c>
      <c r="AG119" s="39">
        <v>-4.4000000000000004</v>
      </c>
      <c r="AH119" s="39">
        <v>-3.7</v>
      </c>
      <c r="AI119" s="39">
        <v>-2.9</v>
      </c>
      <c r="AJ119" s="39">
        <v>-3</v>
      </c>
      <c r="AK119" s="39">
        <v>-3.1</v>
      </c>
      <c r="AL119" s="39">
        <v>-3.2</v>
      </c>
      <c r="AM119" s="39">
        <v>-3.3</v>
      </c>
      <c r="AN119" s="39">
        <v>-3.3</v>
      </c>
      <c r="AO119" s="39">
        <v>-2.4</v>
      </c>
      <c r="AP119" s="39">
        <v>-1.2</v>
      </c>
      <c r="AQ119" s="39">
        <v>-1</v>
      </c>
      <c r="AR119" s="39">
        <v>-0.5</v>
      </c>
      <c r="AS119" s="39">
        <v>-0.4</v>
      </c>
      <c r="AT119" s="39">
        <v>0</v>
      </c>
      <c r="AU119" s="39">
        <v>0</v>
      </c>
      <c r="AV119" s="39">
        <v>0</v>
      </c>
      <c r="AW119" s="39">
        <v>0</v>
      </c>
      <c r="AX119" s="39">
        <v>0.6</v>
      </c>
      <c r="AY119" s="40">
        <v>0.6</v>
      </c>
      <c r="AZ119" s="40">
        <v>0.6</v>
      </c>
      <c r="BA119" s="40">
        <v>0.6</v>
      </c>
    </row>
    <row r="120" spans="1:53">
      <c r="A120" t="s">
        <v>1760</v>
      </c>
      <c r="B120" s="37"/>
      <c r="C120" s="38" t="s">
        <v>1642</v>
      </c>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40"/>
      <c r="AZ120" s="40"/>
      <c r="BA120" s="40"/>
    </row>
    <row r="121" spans="1:53">
      <c r="A121" t="s">
        <v>1761</v>
      </c>
      <c r="B121" s="41"/>
      <c r="C121" s="42" t="s">
        <v>1644</v>
      </c>
      <c r="D121" s="43">
        <v>0.4</v>
      </c>
      <c r="E121" s="43">
        <v>1.1000000000000001</v>
      </c>
      <c r="F121" s="43">
        <v>1.4</v>
      </c>
      <c r="G121" s="43">
        <v>4.2</v>
      </c>
      <c r="H121" s="43">
        <v>6.3</v>
      </c>
      <c r="I121" s="43">
        <v>5.6</v>
      </c>
      <c r="J121" s="43">
        <v>5.3</v>
      </c>
      <c r="K121" s="43">
        <v>0.9</v>
      </c>
      <c r="L121" s="43">
        <v>0</v>
      </c>
      <c r="M121" s="43">
        <v>0.3</v>
      </c>
      <c r="N121" s="43">
        <v>0.3</v>
      </c>
      <c r="O121" s="43">
        <v>0</v>
      </c>
      <c r="P121" s="43">
        <v>0</v>
      </c>
      <c r="Q121" s="43">
        <v>0</v>
      </c>
      <c r="R121" s="43">
        <v>0</v>
      </c>
      <c r="S121" s="43">
        <v>0.5</v>
      </c>
      <c r="T121" s="43">
        <v>1</v>
      </c>
      <c r="U121" s="43">
        <v>0.7</v>
      </c>
      <c r="V121" s="43">
        <v>0</v>
      </c>
      <c r="W121" s="43">
        <v>0.4</v>
      </c>
      <c r="X121" s="43">
        <v>-0.2</v>
      </c>
      <c r="Y121" s="43">
        <v>-1</v>
      </c>
      <c r="Z121" s="43">
        <v>-1.2</v>
      </c>
      <c r="AA121" s="43">
        <v>-1.3</v>
      </c>
      <c r="AB121" s="43">
        <v>-1.5</v>
      </c>
      <c r="AC121" s="43">
        <v>-1.7</v>
      </c>
      <c r="AD121" s="43">
        <v>-0.8</v>
      </c>
      <c r="AE121" s="43">
        <v>-2.8</v>
      </c>
      <c r="AF121" s="43">
        <v>-3.8</v>
      </c>
      <c r="AG121" s="43">
        <v>-4.4000000000000004</v>
      </c>
      <c r="AH121" s="43">
        <v>-4.2</v>
      </c>
      <c r="AI121" s="43">
        <v>-3.6</v>
      </c>
      <c r="AJ121" s="43">
        <v>-3.7</v>
      </c>
      <c r="AK121" s="43">
        <v>-4.0999999999999996</v>
      </c>
      <c r="AL121" s="43">
        <v>-3.7</v>
      </c>
      <c r="AM121" s="43">
        <v>-4.0999999999999996</v>
      </c>
      <c r="AN121" s="43">
        <v>-3.4</v>
      </c>
      <c r="AO121" s="43">
        <v>-2.7</v>
      </c>
      <c r="AP121" s="43">
        <v>-1.8</v>
      </c>
      <c r="AQ121" s="43">
        <v>-1.5</v>
      </c>
      <c r="AR121" s="43">
        <v>-1.1000000000000001</v>
      </c>
      <c r="AS121" s="43">
        <v>-0.9</v>
      </c>
      <c r="AT121" s="43">
        <v>-0.9</v>
      </c>
      <c r="AU121" s="43">
        <v>-0.6</v>
      </c>
      <c r="AV121" s="43">
        <v>-0.8</v>
      </c>
      <c r="AW121" s="43">
        <v>-0.7</v>
      </c>
      <c r="AX121" s="43">
        <v>-0.4</v>
      </c>
      <c r="AY121" s="44">
        <v>0</v>
      </c>
      <c r="AZ121" s="44">
        <v>0.2</v>
      </c>
      <c r="BA121" s="44">
        <v>0.2</v>
      </c>
    </row>
    <row r="122" spans="1:53">
      <c r="A122" t="s">
        <v>1762</v>
      </c>
      <c r="B122" s="33" t="s">
        <v>1622</v>
      </c>
      <c r="C122" s="34" t="s">
        <v>500</v>
      </c>
      <c r="D122" s="35">
        <v>0</v>
      </c>
      <c r="E122" s="35">
        <v>0</v>
      </c>
      <c r="F122" s="35">
        <v>1.5</v>
      </c>
      <c r="G122" s="35">
        <v>4.5</v>
      </c>
      <c r="H122" s="35">
        <v>6.1</v>
      </c>
      <c r="I122" s="35">
        <v>5.9</v>
      </c>
      <c r="J122" s="35">
        <v>5.5</v>
      </c>
      <c r="K122" s="35">
        <v>1.9</v>
      </c>
      <c r="L122" s="35">
        <v>0</v>
      </c>
      <c r="M122" s="35">
        <v>0</v>
      </c>
      <c r="N122" s="35">
        <v>0</v>
      </c>
      <c r="O122" s="35">
        <v>0</v>
      </c>
      <c r="P122" s="35">
        <v>0</v>
      </c>
      <c r="Q122" s="35">
        <v>0</v>
      </c>
      <c r="R122" s="35">
        <v>0</v>
      </c>
      <c r="S122" s="35">
        <v>0</v>
      </c>
      <c r="T122" s="35">
        <v>0.7</v>
      </c>
      <c r="U122" s="35">
        <v>0</v>
      </c>
      <c r="V122" s="35">
        <v>0</v>
      </c>
      <c r="W122" s="35">
        <v>0.3</v>
      </c>
      <c r="X122" s="35">
        <v>0</v>
      </c>
      <c r="Y122" s="35">
        <v>0</v>
      </c>
      <c r="Z122" s="35">
        <v>0</v>
      </c>
      <c r="AA122" s="35">
        <v>-0.3</v>
      </c>
      <c r="AB122" s="35">
        <v>0</v>
      </c>
      <c r="AC122" s="35">
        <v>-0.3</v>
      </c>
      <c r="AD122" s="35">
        <v>-0.9</v>
      </c>
      <c r="AE122" s="35">
        <v>-3.4</v>
      </c>
      <c r="AF122" s="35">
        <v>-3.5</v>
      </c>
      <c r="AG122" s="35">
        <v>-6.5</v>
      </c>
      <c r="AH122" s="35">
        <v>-7</v>
      </c>
      <c r="AI122" s="35">
        <v>-6.7</v>
      </c>
      <c r="AJ122" s="35">
        <v>-4.5</v>
      </c>
      <c r="AK122" s="35">
        <v>-4.5999999999999996</v>
      </c>
      <c r="AL122" s="35">
        <v>-4</v>
      </c>
      <c r="AM122" s="35">
        <v>-4.2</v>
      </c>
      <c r="AN122" s="35">
        <v>-4.2</v>
      </c>
      <c r="AO122" s="35">
        <v>-3.9</v>
      </c>
      <c r="AP122" s="35">
        <v>-3.1</v>
      </c>
      <c r="AQ122" s="35">
        <v>-3.1</v>
      </c>
      <c r="AR122" s="35">
        <v>-2.8</v>
      </c>
      <c r="AS122" s="35">
        <v>-2.8</v>
      </c>
      <c r="AT122" s="35">
        <v>-2.6</v>
      </c>
      <c r="AU122" s="35">
        <v>-2.6</v>
      </c>
      <c r="AV122" s="35">
        <v>-2.5</v>
      </c>
      <c r="AW122" s="35">
        <v>-2.5</v>
      </c>
      <c r="AX122" s="35">
        <v>-1.9</v>
      </c>
      <c r="AY122" s="36">
        <v>-1.1000000000000001</v>
      </c>
      <c r="AZ122" s="36">
        <v>-1</v>
      </c>
      <c r="BA122" s="36">
        <v>-1</v>
      </c>
    </row>
    <row r="123" spans="1:53">
      <c r="A123" t="s">
        <v>1763</v>
      </c>
      <c r="B123" s="37">
        <v>4775</v>
      </c>
      <c r="C123" s="38" t="s">
        <v>1634</v>
      </c>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40"/>
      <c r="AZ123" s="40"/>
      <c r="BA123" s="40"/>
    </row>
    <row r="124" spans="1:53">
      <c r="A124" t="s">
        <v>1764</v>
      </c>
      <c r="B124" s="37"/>
      <c r="C124" s="38" t="s">
        <v>1636</v>
      </c>
      <c r="D124" s="39">
        <v>0</v>
      </c>
      <c r="E124" s="39">
        <v>0</v>
      </c>
      <c r="F124" s="39">
        <v>2.1</v>
      </c>
      <c r="G124" s="39">
        <v>4</v>
      </c>
      <c r="H124" s="39">
        <v>4.9000000000000004</v>
      </c>
      <c r="I124" s="39">
        <v>5.6</v>
      </c>
      <c r="J124" s="39">
        <v>4.4000000000000004</v>
      </c>
      <c r="K124" s="39"/>
      <c r="L124" s="39">
        <v>0</v>
      </c>
      <c r="M124" s="39">
        <v>0</v>
      </c>
      <c r="N124" s="39">
        <v>0</v>
      </c>
      <c r="O124" s="39">
        <v>0</v>
      </c>
      <c r="P124" s="39">
        <v>0</v>
      </c>
      <c r="Q124" s="39">
        <v>0</v>
      </c>
      <c r="R124" s="39">
        <v>0</v>
      </c>
      <c r="S124" s="39">
        <v>0</v>
      </c>
      <c r="T124" s="39">
        <v>0</v>
      </c>
      <c r="U124" s="39">
        <v>0</v>
      </c>
      <c r="V124" s="39">
        <v>0</v>
      </c>
      <c r="W124" s="39">
        <v>-1</v>
      </c>
      <c r="X124" s="39">
        <v>-1</v>
      </c>
      <c r="Y124" s="39">
        <v>-1</v>
      </c>
      <c r="Z124" s="39">
        <v>-1</v>
      </c>
      <c r="AA124" s="39">
        <v>-0.5</v>
      </c>
      <c r="AB124" s="39">
        <v>-0.5</v>
      </c>
      <c r="AC124" s="39">
        <v>-0.5</v>
      </c>
      <c r="AD124" s="39">
        <v>-1.1000000000000001</v>
      </c>
      <c r="AE124" s="39"/>
      <c r="AF124" s="39">
        <v>-5</v>
      </c>
      <c r="AG124" s="39">
        <v>-7</v>
      </c>
      <c r="AH124" s="39">
        <v>-7.5</v>
      </c>
      <c r="AI124" s="39">
        <v>-6.8</v>
      </c>
      <c r="AJ124" s="39">
        <v>-5.8</v>
      </c>
      <c r="AK124" s="39">
        <v>-6.2</v>
      </c>
      <c r="AL124" s="39"/>
      <c r="AM124" s="39">
        <v>-4.8</v>
      </c>
      <c r="AN124" s="39">
        <v>-4.2</v>
      </c>
      <c r="AO124" s="39">
        <v>-3.5</v>
      </c>
      <c r="AP124" s="39">
        <v>-2.7</v>
      </c>
      <c r="AQ124" s="39">
        <v>-1.9</v>
      </c>
      <c r="AR124" s="39">
        <v>-1.9</v>
      </c>
      <c r="AS124" s="39">
        <v>-1.9</v>
      </c>
      <c r="AT124" s="39">
        <v>-1.9</v>
      </c>
      <c r="AU124" s="39">
        <v>-1.9</v>
      </c>
      <c r="AV124" s="39">
        <v>-2.2999999999999998</v>
      </c>
      <c r="AW124" s="39">
        <v>-2.2999999999999998</v>
      </c>
      <c r="AX124" s="39">
        <v>-1.9</v>
      </c>
      <c r="AY124" s="40">
        <v>-1.1000000000000001</v>
      </c>
      <c r="AZ124" s="40">
        <v>-1.1000000000000001</v>
      </c>
      <c r="BA124" s="40">
        <v>-1.1000000000000001</v>
      </c>
    </row>
    <row r="125" spans="1:53">
      <c r="A125" t="s">
        <v>1765</v>
      </c>
      <c r="B125" s="37"/>
      <c r="C125" s="38" t="s">
        <v>1638</v>
      </c>
      <c r="D125" s="39"/>
      <c r="E125" s="39"/>
      <c r="F125" s="39"/>
      <c r="G125" s="39"/>
      <c r="H125" s="39"/>
      <c r="I125" s="39"/>
      <c r="J125" s="39"/>
      <c r="K125" s="39"/>
      <c r="L125" s="39"/>
      <c r="M125" s="39">
        <v>0</v>
      </c>
      <c r="N125" s="39">
        <v>0</v>
      </c>
      <c r="O125" s="39">
        <v>0</v>
      </c>
      <c r="P125" s="39">
        <v>0</v>
      </c>
      <c r="Q125" s="39">
        <v>0</v>
      </c>
      <c r="R125" s="39">
        <v>1</v>
      </c>
      <c r="S125" s="39">
        <v>0</v>
      </c>
      <c r="T125" s="39">
        <v>0</v>
      </c>
      <c r="U125" s="39">
        <v>0</v>
      </c>
      <c r="V125" s="39">
        <v>1.9</v>
      </c>
      <c r="W125" s="39">
        <v>1.4</v>
      </c>
      <c r="X125" s="39"/>
      <c r="Y125" s="39"/>
      <c r="Z125" s="39">
        <v>0</v>
      </c>
      <c r="AA125" s="39">
        <v>0</v>
      </c>
      <c r="AB125" s="39">
        <v>0</v>
      </c>
      <c r="AC125" s="39">
        <v>-0.5</v>
      </c>
      <c r="AD125" s="39">
        <v>-1.1000000000000001</v>
      </c>
      <c r="AE125" s="39">
        <v>-5.3</v>
      </c>
      <c r="AF125" s="39">
        <v>-5.6</v>
      </c>
      <c r="AG125" s="39">
        <v>-7.8</v>
      </c>
      <c r="AH125" s="39">
        <v>-5.2</v>
      </c>
      <c r="AI125" s="39"/>
      <c r="AJ125" s="39"/>
      <c r="AK125" s="39"/>
      <c r="AL125" s="39"/>
      <c r="AM125" s="39"/>
      <c r="AN125" s="39"/>
      <c r="AO125" s="39"/>
      <c r="AP125" s="39"/>
      <c r="AQ125" s="39"/>
      <c r="AR125" s="39"/>
      <c r="AS125" s="39"/>
      <c r="AT125" s="39"/>
      <c r="AU125" s="39"/>
      <c r="AV125" s="39"/>
      <c r="AW125" s="39"/>
      <c r="AX125" s="39"/>
      <c r="AY125" s="40"/>
      <c r="AZ125" s="40"/>
      <c r="BA125" s="40"/>
    </row>
    <row r="126" spans="1:53">
      <c r="A126" t="s">
        <v>1766</v>
      </c>
      <c r="B126" s="37"/>
      <c r="C126" s="38" t="s">
        <v>1640</v>
      </c>
      <c r="D126" s="39">
        <v>0</v>
      </c>
      <c r="E126" s="39">
        <v>0</v>
      </c>
      <c r="F126" s="39">
        <v>0</v>
      </c>
      <c r="G126" s="39">
        <v>3.7</v>
      </c>
      <c r="H126" s="39">
        <v>4.7</v>
      </c>
      <c r="I126" s="39">
        <v>5.3</v>
      </c>
      <c r="J126" s="39"/>
      <c r="K126" s="39">
        <v>0</v>
      </c>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40"/>
      <c r="AZ126" s="40"/>
      <c r="BA126" s="40"/>
    </row>
    <row r="127" spans="1:53">
      <c r="A127" t="s">
        <v>1767</v>
      </c>
      <c r="B127" s="37"/>
      <c r="C127" s="38" t="s">
        <v>1642</v>
      </c>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40"/>
      <c r="AZ127" s="40"/>
      <c r="BA127" s="40"/>
    </row>
    <row r="128" spans="1:53">
      <c r="A128" t="s">
        <v>1768</v>
      </c>
      <c r="B128" s="41"/>
      <c r="C128" s="42" t="s">
        <v>1644</v>
      </c>
      <c r="D128" s="43">
        <v>0</v>
      </c>
      <c r="E128" s="43">
        <v>0</v>
      </c>
      <c r="F128" s="43">
        <v>1.3</v>
      </c>
      <c r="G128" s="43">
        <v>4.2</v>
      </c>
      <c r="H128" s="43">
        <v>5.5</v>
      </c>
      <c r="I128" s="43">
        <v>5.7</v>
      </c>
      <c r="J128" s="43">
        <v>5.0999999999999996</v>
      </c>
      <c r="K128" s="43">
        <v>1.3</v>
      </c>
      <c r="L128" s="43">
        <v>0</v>
      </c>
      <c r="M128" s="43">
        <v>0</v>
      </c>
      <c r="N128" s="43">
        <v>0</v>
      </c>
      <c r="O128" s="43">
        <v>0</v>
      </c>
      <c r="P128" s="43">
        <v>0</v>
      </c>
      <c r="Q128" s="43">
        <v>0</v>
      </c>
      <c r="R128" s="43">
        <v>0.2</v>
      </c>
      <c r="S128" s="43">
        <v>0</v>
      </c>
      <c r="T128" s="43">
        <v>0.4</v>
      </c>
      <c r="U128" s="43">
        <v>0</v>
      </c>
      <c r="V128" s="43">
        <v>0.4</v>
      </c>
      <c r="W128" s="43">
        <v>0.3</v>
      </c>
      <c r="X128" s="43">
        <v>-0.3</v>
      </c>
      <c r="Y128" s="43">
        <v>-0.3</v>
      </c>
      <c r="Z128" s="43">
        <v>-0.2</v>
      </c>
      <c r="AA128" s="43">
        <v>-0.3</v>
      </c>
      <c r="AB128" s="43">
        <v>-0.1</v>
      </c>
      <c r="AC128" s="43">
        <v>-0.4</v>
      </c>
      <c r="AD128" s="43">
        <v>-1</v>
      </c>
      <c r="AE128" s="43">
        <v>-3.9</v>
      </c>
      <c r="AF128" s="43">
        <v>-4.2</v>
      </c>
      <c r="AG128" s="43">
        <v>-6.8</v>
      </c>
      <c r="AH128" s="43">
        <v>-6.8</v>
      </c>
      <c r="AI128" s="43">
        <v>-6.8</v>
      </c>
      <c r="AJ128" s="43">
        <v>-4.8</v>
      </c>
      <c r="AK128" s="43">
        <v>-5</v>
      </c>
      <c r="AL128" s="43">
        <v>-4</v>
      </c>
      <c r="AM128" s="43">
        <v>-4.4000000000000004</v>
      </c>
      <c r="AN128" s="43">
        <v>-4.2</v>
      </c>
      <c r="AO128" s="43">
        <v>-3.8</v>
      </c>
      <c r="AP128" s="43">
        <v>-3</v>
      </c>
      <c r="AQ128" s="43">
        <v>-2.8</v>
      </c>
      <c r="AR128" s="43">
        <v>-2.6</v>
      </c>
      <c r="AS128" s="43">
        <v>-2.5</v>
      </c>
      <c r="AT128" s="43">
        <v>-2.5</v>
      </c>
      <c r="AU128" s="43">
        <v>-2.4</v>
      </c>
      <c r="AV128" s="43">
        <v>-2.4</v>
      </c>
      <c r="AW128" s="43">
        <v>-2.5</v>
      </c>
      <c r="AX128" s="43">
        <v>-1.9</v>
      </c>
      <c r="AY128" s="44">
        <v>-1.1000000000000001</v>
      </c>
      <c r="AZ128" s="44">
        <v>-1</v>
      </c>
      <c r="BA128" s="44">
        <v>-1</v>
      </c>
    </row>
    <row r="129" spans="1:53">
      <c r="A129" t="s">
        <v>1769</v>
      </c>
      <c r="B129" s="33" t="s">
        <v>1623</v>
      </c>
      <c r="C129" s="34" t="s">
        <v>500</v>
      </c>
      <c r="D129" s="35">
        <v>0</v>
      </c>
      <c r="E129" s="35">
        <v>0</v>
      </c>
      <c r="F129" s="35">
        <v>2.2999999999999998</v>
      </c>
      <c r="G129" s="35">
        <v>4.5999999999999996</v>
      </c>
      <c r="H129" s="35">
        <v>6.9</v>
      </c>
      <c r="I129" s="35">
        <v>5.8</v>
      </c>
      <c r="J129" s="35">
        <v>5.6</v>
      </c>
      <c r="K129" s="35">
        <v>0.7</v>
      </c>
      <c r="L129" s="35">
        <v>0</v>
      </c>
      <c r="M129" s="35">
        <v>0</v>
      </c>
      <c r="N129" s="35">
        <v>0</v>
      </c>
      <c r="O129" s="35">
        <v>0</v>
      </c>
      <c r="P129" s="35">
        <v>0</v>
      </c>
      <c r="Q129" s="35">
        <v>0</v>
      </c>
      <c r="R129" s="35">
        <v>0</v>
      </c>
      <c r="S129" s="35">
        <v>0</v>
      </c>
      <c r="T129" s="35">
        <v>0.6</v>
      </c>
      <c r="U129" s="35">
        <v>0.3</v>
      </c>
      <c r="V129" s="35">
        <v>0.2</v>
      </c>
      <c r="W129" s="35">
        <v>0.2</v>
      </c>
      <c r="X129" s="35">
        <v>0</v>
      </c>
      <c r="Y129" s="35">
        <v>0</v>
      </c>
      <c r="Z129" s="35">
        <v>-0.2</v>
      </c>
      <c r="AA129" s="35">
        <v>0</v>
      </c>
      <c r="AB129" s="35">
        <v>0</v>
      </c>
      <c r="AC129" s="35">
        <v>-1</v>
      </c>
      <c r="AD129" s="35">
        <v>-1.4</v>
      </c>
      <c r="AE129" s="35">
        <v>-3.4</v>
      </c>
      <c r="AF129" s="35">
        <v>-3.5</v>
      </c>
      <c r="AG129" s="35">
        <v>-3.5</v>
      </c>
      <c r="AH129" s="35">
        <v>-6.2</v>
      </c>
      <c r="AI129" s="35">
        <v>-5.0999999999999996</v>
      </c>
      <c r="AJ129" s="35">
        <v>-3.7</v>
      </c>
      <c r="AK129" s="35">
        <v>-3.8</v>
      </c>
      <c r="AL129" s="35">
        <v>-3.3</v>
      </c>
      <c r="AM129" s="35">
        <v>-3.7</v>
      </c>
      <c r="AN129" s="35">
        <v>-3.5</v>
      </c>
      <c r="AO129" s="35">
        <v>-3.1</v>
      </c>
      <c r="AP129" s="35">
        <v>-2</v>
      </c>
      <c r="AQ129" s="35">
        <v>-1.9</v>
      </c>
      <c r="AR129" s="35">
        <v>-1.9</v>
      </c>
      <c r="AS129" s="35">
        <v>-1.8</v>
      </c>
      <c r="AT129" s="35">
        <v>-1.9</v>
      </c>
      <c r="AU129" s="35">
        <v>-1.9</v>
      </c>
      <c r="AV129" s="35">
        <v>-1.9</v>
      </c>
      <c r="AW129" s="35">
        <v>-2</v>
      </c>
      <c r="AX129" s="35">
        <v>-0.9</v>
      </c>
      <c r="AY129" s="36">
        <v>-0.9</v>
      </c>
      <c r="AZ129" s="36">
        <v>-0.9</v>
      </c>
      <c r="BA129" s="36">
        <v>-0.9</v>
      </c>
    </row>
    <row r="130" spans="1:53">
      <c r="A130" t="s">
        <v>1770</v>
      </c>
      <c r="B130" s="37">
        <v>6199</v>
      </c>
      <c r="C130" s="38" t="s">
        <v>1634</v>
      </c>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40"/>
      <c r="AZ130" s="40"/>
      <c r="BA130" s="40"/>
    </row>
    <row r="131" spans="1:53">
      <c r="A131" t="s">
        <v>1771</v>
      </c>
      <c r="B131" s="37"/>
      <c r="C131" s="38" t="s">
        <v>1636</v>
      </c>
      <c r="D131" s="39">
        <v>0</v>
      </c>
      <c r="E131" s="39">
        <v>0</v>
      </c>
      <c r="F131" s="39">
        <v>0.7</v>
      </c>
      <c r="G131" s="39">
        <v>4.3</v>
      </c>
      <c r="H131" s="39">
        <v>6.3</v>
      </c>
      <c r="I131" s="39">
        <v>3.9</v>
      </c>
      <c r="J131" s="39"/>
      <c r="K131" s="39">
        <v>1.2</v>
      </c>
      <c r="L131" s="39">
        <v>0</v>
      </c>
      <c r="M131" s="39">
        <v>0</v>
      </c>
      <c r="N131" s="39">
        <v>0</v>
      </c>
      <c r="O131" s="39">
        <v>0</v>
      </c>
      <c r="P131" s="39">
        <v>0</v>
      </c>
      <c r="Q131" s="39">
        <v>0</v>
      </c>
      <c r="R131" s="39">
        <v>0</v>
      </c>
      <c r="S131" s="39">
        <v>0</v>
      </c>
      <c r="T131" s="39">
        <v>0</v>
      </c>
      <c r="U131" s="39">
        <v>0</v>
      </c>
      <c r="V131" s="39">
        <v>0</v>
      </c>
      <c r="W131" s="39">
        <v>-1.2</v>
      </c>
      <c r="X131" s="39">
        <v>-2</v>
      </c>
      <c r="Y131" s="39">
        <v>-2</v>
      </c>
      <c r="Z131" s="39">
        <v>-0.8</v>
      </c>
      <c r="AA131" s="39">
        <v>-2.1</v>
      </c>
      <c r="AB131" s="39">
        <v>-2.1</v>
      </c>
      <c r="AC131" s="39">
        <v>-2.6</v>
      </c>
      <c r="AD131" s="39">
        <v>-3.2</v>
      </c>
      <c r="AE131" s="39">
        <v>-5.6</v>
      </c>
      <c r="AF131" s="39">
        <v>-5.9</v>
      </c>
      <c r="AG131" s="39">
        <v>-5.8</v>
      </c>
      <c r="AH131" s="39">
        <v>-5.6</v>
      </c>
      <c r="AI131" s="39">
        <v>-5.9</v>
      </c>
      <c r="AJ131" s="39"/>
      <c r="AK131" s="39"/>
      <c r="AL131" s="39"/>
      <c r="AM131" s="39"/>
      <c r="AN131" s="39"/>
      <c r="AO131" s="39"/>
      <c r="AP131" s="39"/>
      <c r="AQ131" s="39"/>
      <c r="AR131" s="39"/>
      <c r="AS131" s="39"/>
      <c r="AT131" s="39"/>
      <c r="AU131" s="39"/>
      <c r="AV131" s="39"/>
      <c r="AW131" s="39"/>
      <c r="AX131" s="39"/>
      <c r="AY131" s="40"/>
      <c r="AZ131" s="40"/>
      <c r="BA131" s="40"/>
    </row>
    <row r="132" spans="1:53">
      <c r="A132" t="s">
        <v>1772</v>
      </c>
      <c r="B132" s="37"/>
      <c r="C132" s="38" t="s">
        <v>1638</v>
      </c>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40"/>
      <c r="AZ132" s="40"/>
      <c r="BA132" s="40"/>
    </row>
    <row r="133" spans="1:53">
      <c r="A133" t="s">
        <v>1773</v>
      </c>
      <c r="B133" s="37"/>
      <c r="C133" s="38" t="s">
        <v>1640</v>
      </c>
      <c r="D133" s="39">
        <v>0</v>
      </c>
      <c r="E133" s="39">
        <v>0</v>
      </c>
      <c r="F133" s="39">
        <v>0</v>
      </c>
      <c r="G133" s="39">
        <v>4</v>
      </c>
      <c r="H133" s="39">
        <v>5.0999999999999996</v>
      </c>
      <c r="I133" s="39">
        <v>3.7</v>
      </c>
      <c r="J133" s="39">
        <v>4.4000000000000004</v>
      </c>
      <c r="K133" s="39"/>
      <c r="L133" s="39">
        <v>0</v>
      </c>
      <c r="M133" s="39">
        <v>0</v>
      </c>
      <c r="N133" s="39">
        <v>0</v>
      </c>
      <c r="O133" s="39">
        <v>0</v>
      </c>
      <c r="P133" s="39">
        <v>0</v>
      </c>
      <c r="Q133" s="39">
        <v>0</v>
      </c>
      <c r="R133" s="39">
        <v>0</v>
      </c>
      <c r="S133" s="39">
        <v>0</v>
      </c>
      <c r="T133" s="39">
        <v>0</v>
      </c>
      <c r="U133" s="39">
        <v>0</v>
      </c>
      <c r="V133" s="39">
        <v>0</v>
      </c>
      <c r="W133" s="39">
        <v>0</v>
      </c>
      <c r="X133" s="39">
        <v>0</v>
      </c>
      <c r="Y133" s="39">
        <v>0</v>
      </c>
      <c r="Z133" s="39">
        <v>0</v>
      </c>
      <c r="AA133" s="39">
        <v>-1.4</v>
      </c>
      <c r="AB133" s="39">
        <v>-1.4</v>
      </c>
      <c r="AC133" s="39">
        <v>-1.4</v>
      </c>
      <c r="AD133" s="39">
        <v>-1.4</v>
      </c>
      <c r="AE133" s="39">
        <v>-2.9</v>
      </c>
      <c r="AF133" s="39">
        <v>-3</v>
      </c>
      <c r="AG133" s="39">
        <v>-4.7</v>
      </c>
      <c r="AH133" s="39">
        <v>-3.3</v>
      </c>
      <c r="AI133" s="39">
        <v>-3.4</v>
      </c>
      <c r="AJ133" s="39">
        <v>-3.5</v>
      </c>
      <c r="AK133" s="39">
        <v>-3.6</v>
      </c>
      <c r="AL133" s="39">
        <v>-2.8</v>
      </c>
      <c r="AM133" s="39">
        <v>-2.9</v>
      </c>
      <c r="AN133" s="39">
        <v>-2.6</v>
      </c>
      <c r="AO133" s="39">
        <v>-2.5</v>
      </c>
      <c r="AP133" s="39">
        <v>-2.1</v>
      </c>
      <c r="AQ133" s="39">
        <v>-1.9</v>
      </c>
      <c r="AR133" s="39">
        <v>-1.8</v>
      </c>
      <c r="AS133" s="39">
        <v>-1.8</v>
      </c>
      <c r="AT133" s="39">
        <v>-1.8</v>
      </c>
      <c r="AU133" s="39">
        <v>-1.9</v>
      </c>
      <c r="AV133" s="39">
        <v>-1.9</v>
      </c>
      <c r="AW133" s="39">
        <v>-1.9</v>
      </c>
      <c r="AX133" s="39">
        <v>-1</v>
      </c>
      <c r="AY133" s="40">
        <v>-1</v>
      </c>
      <c r="AZ133" s="40">
        <v>-1</v>
      </c>
      <c r="BA133" s="40">
        <v>-1</v>
      </c>
    </row>
    <row r="134" spans="1:53">
      <c r="A134" t="s">
        <v>1774</v>
      </c>
      <c r="B134" s="37"/>
      <c r="C134" s="38" t="s">
        <v>1642</v>
      </c>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40"/>
      <c r="AZ134" s="40"/>
      <c r="BA134" s="40"/>
    </row>
    <row r="135" spans="1:53">
      <c r="A135" t="s">
        <v>1775</v>
      </c>
      <c r="B135" s="41"/>
      <c r="C135" s="42" t="s">
        <v>1644</v>
      </c>
      <c r="D135" s="43">
        <v>0</v>
      </c>
      <c r="E135" s="43">
        <v>0</v>
      </c>
      <c r="F135" s="43">
        <v>1.5</v>
      </c>
      <c r="G135" s="43">
        <v>4.4000000000000004</v>
      </c>
      <c r="H135" s="43">
        <v>6.4</v>
      </c>
      <c r="I135" s="43">
        <v>4.8</v>
      </c>
      <c r="J135" s="43">
        <v>5.3</v>
      </c>
      <c r="K135" s="43">
        <v>1</v>
      </c>
      <c r="L135" s="43">
        <v>0</v>
      </c>
      <c r="M135" s="43">
        <v>0</v>
      </c>
      <c r="N135" s="43">
        <v>0</v>
      </c>
      <c r="O135" s="43">
        <v>0</v>
      </c>
      <c r="P135" s="43">
        <v>0</v>
      </c>
      <c r="Q135" s="43">
        <v>0</v>
      </c>
      <c r="R135" s="43">
        <v>0</v>
      </c>
      <c r="S135" s="43">
        <v>0</v>
      </c>
      <c r="T135" s="43">
        <v>0.3</v>
      </c>
      <c r="U135" s="43">
        <v>0.1</v>
      </c>
      <c r="V135" s="43">
        <v>0.1</v>
      </c>
      <c r="W135" s="43">
        <v>-0.1</v>
      </c>
      <c r="X135" s="43">
        <v>-0.4</v>
      </c>
      <c r="Y135" s="43">
        <v>-0.4</v>
      </c>
      <c r="Z135" s="43">
        <v>-0.3</v>
      </c>
      <c r="AA135" s="43">
        <v>-0.7</v>
      </c>
      <c r="AB135" s="43">
        <v>-0.7</v>
      </c>
      <c r="AC135" s="43">
        <v>-1.4</v>
      </c>
      <c r="AD135" s="43">
        <v>-1.8</v>
      </c>
      <c r="AE135" s="43">
        <v>-3.7</v>
      </c>
      <c r="AF135" s="43">
        <v>-3.9</v>
      </c>
      <c r="AG135" s="43">
        <v>-4.2</v>
      </c>
      <c r="AH135" s="43">
        <v>-5.5</v>
      </c>
      <c r="AI135" s="43">
        <v>-4.9000000000000004</v>
      </c>
      <c r="AJ135" s="43">
        <v>-3.6</v>
      </c>
      <c r="AK135" s="43">
        <v>-3.8</v>
      </c>
      <c r="AL135" s="43">
        <v>-3.2</v>
      </c>
      <c r="AM135" s="43">
        <v>-3.5</v>
      </c>
      <c r="AN135" s="43">
        <v>-3.3</v>
      </c>
      <c r="AO135" s="43">
        <v>-3</v>
      </c>
      <c r="AP135" s="43">
        <v>-2</v>
      </c>
      <c r="AQ135" s="43">
        <v>-1.9</v>
      </c>
      <c r="AR135" s="43">
        <v>-1.9</v>
      </c>
      <c r="AS135" s="43">
        <v>-1.8</v>
      </c>
      <c r="AT135" s="43">
        <v>-1.9</v>
      </c>
      <c r="AU135" s="43">
        <v>-1.9</v>
      </c>
      <c r="AV135" s="43">
        <v>-1.9</v>
      </c>
      <c r="AW135" s="43">
        <v>-2</v>
      </c>
      <c r="AX135" s="43">
        <v>-1</v>
      </c>
      <c r="AY135" s="44">
        <v>-0.9</v>
      </c>
      <c r="AZ135" s="44">
        <v>-1</v>
      </c>
      <c r="BA135" s="44">
        <v>-0.9</v>
      </c>
    </row>
    <row r="136" spans="1:53">
      <c r="A136" t="s">
        <v>1776</v>
      </c>
      <c r="B136" s="33" t="s">
        <v>1624</v>
      </c>
      <c r="C136" s="34" t="s">
        <v>500</v>
      </c>
      <c r="D136" s="35">
        <v>0</v>
      </c>
      <c r="E136" s="35">
        <v>0</v>
      </c>
      <c r="F136" s="35">
        <v>3.1</v>
      </c>
      <c r="G136" s="35">
        <v>6.7</v>
      </c>
      <c r="H136" s="35">
        <v>5.6</v>
      </c>
      <c r="I136" s="35">
        <v>5.6</v>
      </c>
      <c r="J136" s="35">
        <v>4.5</v>
      </c>
      <c r="K136" s="35">
        <v>1.8</v>
      </c>
      <c r="L136" s="35">
        <v>0</v>
      </c>
      <c r="M136" s="35">
        <v>0</v>
      </c>
      <c r="N136" s="35">
        <v>0</v>
      </c>
      <c r="O136" s="35">
        <v>1</v>
      </c>
      <c r="P136" s="35">
        <v>0.5</v>
      </c>
      <c r="Q136" s="35">
        <v>0.2</v>
      </c>
      <c r="R136" s="35">
        <v>1.4</v>
      </c>
      <c r="S136" s="35">
        <v>0.9</v>
      </c>
      <c r="T136" s="35">
        <v>0</v>
      </c>
      <c r="U136" s="35">
        <v>0.2</v>
      </c>
      <c r="V136" s="35">
        <v>0.2</v>
      </c>
      <c r="W136" s="35">
        <v>0.2</v>
      </c>
      <c r="X136" s="35">
        <v>0</v>
      </c>
      <c r="Y136" s="35">
        <v>0</v>
      </c>
      <c r="Z136" s="35">
        <v>0</v>
      </c>
      <c r="AA136" s="35">
        <v>0</v>
      </c>
      <c r="AB136" s="35">
        <v>0</v>
      </c>
      <c r="AC136" s="35">
        <v>-0.2</v>
      </c>
      <c r="AD136" s="35">
        <v>-0.9</v>
      </c>
      <c r="AE136" s="35">
        <v>-1.9</v>
      </c>
      <c r="AF136" s="35">
        <v>-3.3</v>
      </c>
      <c r="AG136" s="35">
        <v>-4.9000000000000004</v>
      </c>
      <c r="AH136" s="35">
        <v>-4.8</v>
      </c>
      <c r="AI136" s="35">
        <v>-4.5</v>
      </c>
      <c r="AJ136" s="35">
        <v>-3.9</v>
      </c>
      <c r="AK136" s="35">
        <v>-4.3</v>
      </c>
      <c r="AL136" s="35">
        <v>-3.1</v>
      </c>
      <c r="AM136" s="35">
        <v>-3.2</v>
      </c>
      <c r="AN136" s="35">
        <v>-2.4</v>
      </c>
      <c r="AO136" s="35">
        <v>-2.7</v>
      </c>
      <c r="AP136" s="35">
        <v>-2</v>
      </c>
      <c r="AQ136" s="35">
        <v>-1.9</v>
      </c>
      <c r="AR136" s="35">
        <v>-1.8</v>
      </c>
      <c r="AS136" s="35">
        <v>-1.6</v>
      </c>
      <c r="AT136" s="35">
        <v>-1.5</v>
      </c>
      <c r="AU136" s="35">
        <v>-1.4</v>
      </c>
      <c r="AV136" s="35">
        <v>-1.4</v>
      </c>
      <c r="AW136" s="35">
        <v>-1.4</v>
      </c>
      <c r="AX136" s="35">
        <v>-1</v>
      </c>
      <c r="AY136" s="36">
        <v>-1</v>
      </c>
      <c r="AZ136" s="36">
        <v>-0.7</v>
      </c>
      <c r="BA136" s="36">
        <v>-0.7</v>
      </c>
    </row>
    <row r="137" spans="1:53">
      <c r="A137" t="s">
        <v>1777</v>
      </c>
      <c r="B137" s="37">
        <v>7429</v>
      </c>
      <c r="C137" s="38" t="s">
        <v>1634</v>
      </c>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40"/>
      <c r="AZ137" s="40"/>
      <c r="BA137" s="40"/>
    </row>
    <row r="138" spans="1:53">
      <c r="A138" t="s">
        <v>1778</v>
      </c>
      <c r="B138" s="37"/>
      <c r="C138" s="38" t="s">
        <v>1636</v>
      </c>
      <c r="D138" s="39">
        <v>0</v>
      </c>
      <c r="E138" s="39">
        <v>0</v>
      </c>
      <c r="F138" s="39">
        <v>2.1</v>
      </c>
      <c r="G138" s="39">
        <v>3</v>
      </c>
      <c r="H138" s="39">
        <v>4.9000000000000004</v>
      </c>
      <c r="I138" s="39">
        <v>4.9000000000000004</v>
      </c>
      <c r="J138" s="39">
        <v>5.8</v>
      </c>
      <c r="K138" s="39"/>
      <c r="L138" s="39">
        <v>1.1000000000000001</v>
      </c>
      <c r="M138" s="39">
        <v>0</v>
      </c>
      <c r="N138" s="39">
        <v>0</v>
      </c>
      <c r="O138" s="39">
        <v>0</v>
      </c>
      <c r="P138" s="39">
        <v>0</v>
      </c>
      <c r="Q138" s="39">
        <v>0</v>
      </c>
      <c r="R138" s="39">
        <v>0</v>
      </c>
      <c r="S138" s="39">
        <v>0</v>
      </c>
      <c r="T138" s="39">
        <v>0</v>
      </c>
      <c r="U138" s="39">
        <v>0</v>
      </c>
      <c r="V138" s="39"/>
      <c r="W138" s="39">
        <v>-0.3</v>
      </c>
      <c r="X138" s="39">
        <v>-0.6</v>
      </c>
      <c r="Y138" s="39">
        <v>-0.6</v>
      </c>
      <c r="Z138" s="39">
        <v>-0.9</v>
      </c>
      <c r="AA138" s="39">
        <v>-1.6</v>
      </c>
      <c r="AB138" s="39">
        <v>-1.6</v>
      </c>
      <c r="AC138" s="39">
        <v>-1.6</v>
      </c>
      <c r="AD138" s="39">
        <v>-2.7</v>
      </c>
      <c r="AE138" s="39">
        <v>-3.1</v>
      </c>
      <c r="AF138" s="39">
        <v>-4.5999999999999996</v>
      </c>
      <c r="AG138" s="39">
        <v>-5.6</v>
      </c>
      <c r="AH138" s="39">
        <v>-5.0999999999999996</v>
      </c>
      <c r="AI138" s="39">
        <v>-4.0999999999999996</v>
      </c>
      <c r="AJ138" s="39">
        <v>-4.7</v>
      </c>
      <c r="AK138" s="39">
        <v>-7.2</v>
      </c>
      <c r="AL138" s="39">
        <v>-5.9</v>
      </c>
      <c r="AM138" s="39">
        <v>-5.2</v>
      </c>
      <c r="AN138" s="39">
        <v>-4.4000000000000004</v>
      </c>
      <c r="AO138" s="39">
        <v>-4</v>
      </c>
      <c r="AP138" s="39">
        <v>-3</v>
      </c>
      <c r="AQ138" s="39">
        <v>-2.5</v>
      </c>
      <c r="AR138" s="39">
        <v>-1.9</v>
      </c>
      <c r="AS138" s="39">
        <v>-1.9</v>
      </c>
      <c r="AT138" s="39">
        <v>-2</v>
      </c>
      <c r="AU138" s="39">
        <v>-2</v>
      </c>
      <c r="AV138" s="39">
        <v>-2</v>
      </c>
      <c r="AW138" s="39">
        <v>-2.1</v>
      </c>
      <c r="AX138" s="39">
        <v>-1.4</v>
      </c>
      <c r="AY138" s="40">
        <v>-1.4</v>
      </c>
      <c r="AZ138" s="40">
        <v>-0.7</v>
      </c>
      <c r="BA138" s="40">
        <v>-0.7</v>
      </c>
    </row>
    <row r="139" spans="1:53">
      <c r="A139" t="s">
        <v>1779</v>
      </c>
      <c r="B139" s="37"/>
      <c r="C139" s="38" t="s">
        <v>1638</v>
      </c>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40"/>
      <c r="AZ139" s="40"/>
      <c r="BA139" s="40"/>
    </row>
    <row r="140" spans="1:53">
      <c r="A140" t="s">
        <v>1780</v>
      </c>
      <c r="B140" s="37"/>
      <c r="C140" s="38" t="s">
        <v>1640</v>
      </c>
      <c r="D140" s="39">
        <v>0</v>
      </c>
      <c r="E140" s="39">
        <v>0</v>
      </c>
      <c r="F140" s="39">
        <v>0</v>
      </c>
      <c r="G140" s="39">
        <v>3.3</v>
      </c>
      <c r="H140" s="39">
        <v>5.2</v>
      </c>
      <c r="I140" s="39">
        <v>4.3</v>
      </c>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40"/>
      <c r="AZ140" s="40"/>
      <c r="BA140" s="40"/>
    </row>
    <row r="141" spans="1:53">
      <c r="A141" t="s">
        <v>1781</v>
      </c>
      <c r="B141" s="37"/>
      <c r="C141" s="38" t="s">
        <v>1642</v>
      </c>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40"/>
      <c r="AZ141" s="40"/>
      <c r="BA141" s="40"/>
    </row>
    <row r="142" spans="1:53">
      <c r="A142" t="s">
        <v>1782</v>
      </c>
      <c r="B142" s="41"/>
      <c r="C142" s="42" t="s">
        <v>1644</v>
      </c>
      <c r="D142" s="43">
        <v>0</v>
      </c>
      <c r="E142" s="43">
        <v>0</v>
      </c>
      <c r="F142" s="43">
        <v>2.2999999999999998</v>
      </c>
      <c r="G142" s="43">
        <v>4.9000000000000004</v>
      </c>
      <c r="H142" s="43">
        <v>5.3</v>
      </c>
      <c r="I142" s="43">
        <v>5.0999999999999996</v>
      </c>
      <c r="J142" s="43">
        <v>4.8</v>
      </c>
      <c r="K142" s="43">
        <v>1.8</v>
      </c>
      <c r="L142" s="43">
        <v>0.3</v>
      </c>
      <c r="M142" s="43">
        <v>0</v>
      </c>
      <c r="N142" s="43">
        <v>0</v>
      </c>
      <c r="O142" s="43">
        <v>0.7</v>
      </c>
      <c r="P142" s="43">
        <v>0.4</v>
      </c>
      <c r="Q142" s="43">
        <v>0.2</v>
      </c>
      <c r="R142" s="43">
        <v>1</v>
      </c>
      <c r="S142" s="43">
        <v>0.7</v>
      </c>
      <c r="T142" s="43">
        <v>0</v>
      </c>
      <c r="U142" s="43">
        <v>0.2</v>
      </c>
      <c r="V142" s="43">
        <v>0.2</v>
      </c>
      <c r="W142" s="43">
        <v>0.1</v>
      </c>
      <c r="X142" s="43">
        <v>-0.2</v>
      </c>
      <c r="Y142" s="43">
        <v>-0.2</v>
      </c>
      <c r="Z142" s="43">
        <v>-0.2</v>
      </c>
      <c r="AA142" s="43">
        <v>-0.4</v>
      </c>
      <c r="AB142" s="43">
        <v>-0.4</v>
      </c>
      <c r="AC142" s="43">
        <v>-0.6</v>
      </c>
      <c r="AD142" s="43">
        <v>-1.3</v>
      </c>
      <c r="AE142" s="43">
        <v>-2.2000000000000002</v>
      </c>
      <c r="AF142" s="43">
        <v>-3.6</v>
      </c>
      <c r="AG142" s="43">
        <v>-5.0999999999999996</v>
      </c>
      <c r="AH142" s="43">
        <v>-4.9000000000000004</v>
      </c>
      <c r="AI142" s="43">
        <v>-4.4000000000000004</v>
      </c>
      <c r="AJ142" s="43">
        <v>-4.0999999999999996</v>
      </c>
      <c r="AK142" s="43">
        <v>-5</v>
      </c>
      <c r="AL142" s="43">
        <v>-3.8</v>
      </c>
      <c r="AM142" s="43">
        <v>-3.7</v>
      </c>
      <c r="AN142" s="43">
        <v>-2.9</v>
      </c>
      <c r="AO142" s="43">
        <v>-3.1</v>
      </c>
      <c r="AP142" s="43">
        <v>-2.2999999999999998</v>
      </c>
      <c r="AQ142" s="43">
        <v>-2.1</v>
      </c>
      <c r="AR142" s="43">
        <v>-1.9</v>
      </c>
      <c r="AS142" s="43">
        <v>-1.7</v>
      </c>
      <c r="AT142" s="43">
        <v>-1.6</v>
      </c>
      <c r="AU142" s="43">
        <v>-1.5</v>
      </c>
      <c r="AV142" s="43">
        <v>-1.6</v>
      </c>
      <c r="AW142" s="43">
        <v>-1.6</v>
      </c>
      <c r="AX142" s="43">
        <v>-1.1000000000000001</v>
      </c>
      <c r="AY142" s="44">
        <v>-1.1000000000000001</v>
      </c>
      <c r="AZ142" s="44">
        <v>-0.7</v>
      </c>
      <c r="BA142" s="44">
        <v>-0.7</v>
      </c>
    </row>
    <row r="143" spans="1:53">
      <c r="A143" t="s">
        <v>1783</v>
      </c>
      <c r="B143" s="33" t="s">
        <v>1625</v>
      </c>
      <c r="C143" s="34" t="s">
        <v>500</v>
      </c>
      <c r="D143" s="35">
        <v>1</v>
      </c>
      <c r="E143" s="35">
        <v>2</v>
      </c>
      <c r="F143" s="35">
        <v>1.9</v>
      </c>
      <c r="G143" s="35">
        <v>5.4</v>
      </c>
      <c r="H143" s="35">
        <v>5.8</v>
      </c>
      <c r="I143" s="35">
        <v>5.2</v>
      </c>
      <c r="J143" s="35">
        <v>5.6</v>
      </c>
      <c r="K143" s="35">
        <v>0.6</v>
      </c>
      <c r="L143" s="35">
        <v>0</v>
      </c>
      <c r="M143" s="35">
        <v>0.9</v>
      </c>
      <c r="N143" s="35">
        <v>0.4</v>
      </c>
      <c r="O143" s="35">
        <v>0</v>
      </c>
      <c r="P143" s="35">
        <v>0</v>
      </c>
      <c r="Q143" s="35">
        <v>0</v>
      </c>
      <c r="R143" s="35">
        <v>0.2</v>
      </c>
      <c r="S143" s="35">
        <v>0.4</v>
      </c>
      <c r="T143" s="35">
        <v>1.9</v>
      </c>
      <c r="U143" s="35">
        <v>0.7</v>
      </c>
      <c r="V143" s="35">
        <v>-0.8</v>
      </c>
      <c r="W143" s="35">
        <v>-0.4</v>
      </c>
      <c r="X143" s="35">
        <v>-0.4</v>
      </c>
      <c r="Y143" s="35">
        <v>0.3</v>
      </c>
      <c r="Z143" s="35">
        <v>0</v>
      </c>
      <c r="AA143" s="35">
        <v>0</v>
      </c>
      <c r="AB143" s="35">
        <v>-0.2</v>
      </c>
      <c r="AC143" s="35">
        <v>-0.4</v>
      </c>
      <c r="AD143" s="35">
        <v>-0.9</v>
      </c>
      <c r="AE143" s="35">
        <v>-1.9</v>
      </c>
      <c r="AF143" s="35">
        <v>-2.2999999999999998</v>
      </c>
      <c r="AG143" s="35">
        <v>-2.9</v>
      </c>
      <c r="AH143" s="35">
        <v>-3.2</v>
      </c>
      <c r="AI143" s="35">
        <v>-3</v>
      </c>
      <c r="AJ143" s="35">
        <v>-3</v>
      </c>
      <c r="AK143" s="35">
        <v>-4</v>
      </c>
      <c r="AL143" s="35">
        <v>-3.2</v>
      </c>
      <c r="AM143" s="35">
        <v>-3.6</v>
      </c>
      <c r="AN143" s="35">
        <v>-3.5</v>
      </c>
      <c r="AO143" s="35">
        <v>-3.3</v>
      </c>
      <c r="AP143" s="35">
        <v>-2.8</v>
      </c>
      <c r="AQ143" s="35">
        <v>-2.1</v>
      </c>
      <c r="AR143" s="35">
        <v>-2.1</v>
      </c>
      <c r="AS143" s="35">
        <v>-2.1</v>
      </c>
      <c r="AT143" s="35">
        <v>-1.9</v>
      </c>
      <c r="AU143" s="35">
        <v>-1.9</v>
      </c>
      <c r="AV143" s="35">
        <v>-2</v>
      </c>
      <c r="AW143" s="35">
        <v>-2</v>
      </c>
      <c r="AX143" s="35">
        <v>-1.1000000000000001</v>
      </c>
      <c r="AY143" s="36">
        <v>-1</v>
      </c>
      <c r="AZ143" s="36">
        <v>-1</v>
      </c>
      <c r="BA143" s="36">
        <v>-0.8</v>
      </c>
    </row>
    <row r="144" spans="1:53">
      <c r="A144" t="s">
        <v>1784</v>
      </c>
      <c r="B144" s="37">
        <v>6322</v>
      </c>
      <c r="C144" s="38" t="s">
        <v>1634</v>
      </c>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40"/>
      <c r="AZ144" s="40"/>
      <c r="BA144" s="40"/>
    </row>
    <row r="145" spans="1:53">
      <c r="A145" t="s">
        <v>1785</v>
      </c>
      <c r="B145" s="37"/>
      <c r="C145" s="38" t="s">
        <v>1636</v>
      </c>
      <c r="D145" s="39">
        <v>0</v>
      </c>
      <c r="E145" s="39">
        <v>0</v>
      </c>
      <c r="F145" s="39">
        <v>0</v>
      </c>
      <c r="G145" s="39">
        <v>4.3</v>
      </c>
      <c r="H145" s="39">
        <v>6.2</v>
      </c>
      <c r="I145" s="39">
        <v>4.5</v>
      </c>
      <c r="J145" s="39"/>
      <c r="K145" s="39">
        <v>0</v>
      </c>
      <c r="L145" s="39">
        <v>0</v>
      </c>
      <c r="M145" s="39">
        <v>0</v>
      </c>
      <c r="N145" s="39">
        <v>0</v>
      </c>
      <c r="O145" s="39">
        <v>0</v>
      </c>
      <c r="P145" s="39">
        <v>0</v>
      </c>
      <c r="Q145" s="39">
        <v>0</v>
      </c>
      <c r="R145" s="39">
        <v>0</v>
      </c>
      <c r="S145" s="39">
        <v>0.7</v>
      </c>
      <c r="T145" s="39">
        <v>0.7</v>
      </c>
      <c r="U145" s="39">
        <v>0</v>
      </c>
      <c r="V145" s="39">
        <v>0</v>
      </c>
      <c r="W145" s="39"/>
      <c r="X145" s="39">
        <v>-1.7</v>
      </c>
      <c r="Y145" s="39">
        <v>0</v>
      </c>
      <c r="Z145" s="39">
        <v>0</v>
      </c>
      <c r="AA145" s="39">
        <v>0</v>
      </c>
      <c r="AB145" s="39">
        <v>0</v>
      </c>
      <c r="AC145" s="39">
        <v>-0.4</v>
      </c>
      <c r="AD145" s="39">
        <v>-2.2000000000000002</v>
      </c>
      <c r="AE145" s="39">
        <v>-3.6</v>
      </c>
      <c r="AF145" s="39">
        <v>-4.5999999999999996</v>
      </c>
      <c r="AG145" s="39">
        <v>-4.8</v>
      </c>
      <c r="AH145" s="39">
        <v>-5.0999999999999996</v>
      </c>
      <c r="AI145" s="39">
        <v>-4.3</v>
      </c>
      <c r="AJ145" s="39">
        <v>-3.9</v>
      </c>
      <c r="AK145" s="39">
        <v>-5.2</v>
      </c>
      <c r="AL145" s="39">
        <v>-4.3</v>
      </c>
      <c r="AM145" s="39">
        <v>-5.0999999999999996</v>
      </c>
      <c r="AN145" s="39">
        <v>-4.7</v>
      </c>
      <c r="AO145" s="39">
        <v>-4.3</v>
      </c>
      <c r="AP145" s="39">
        <v>-3.7</v>
      </c>
      <c r="AQ145" s="39">
        <v>-2.2999999999999998</v>
      </c>
      <c r="AR145" s="39"/>
      <c r="AS145" s="39">
        <v>-2.6</v>
      </c>
      <c r="AT145" s="39">
        <v>-2.6</v>
      </c>
      <c r="AU145" s="39">
        <v>-2.7</v>
      </c>
      <c r="AV145" s="39">
        <v>-3.2</v>
      </c>
      <c r="AW145" s="39">
        <v>-3.3</v>
      </c>
      <c r="AX145" s="39">
        <v>-2</v>
      </c>
      <c r="AY145" s="40">
        <v>-1.5</v>
      </c>
      <c r="AZ145" s="40">
        <v>-1</v>
      </c>
      <c r="BA145" s="40">
        <v>-0.5</v>
      </c>
    </row>
    <row r="146" spans="1:53">
      <c r="A146" t="s">
        <v>1786</v>
      </c>
      <c r="B146" s="37"/>
      <c r="C146" s="38" t="s">
        <v>1638</v>
      </c>
      <c r="D146" s="39"/>
      <c r="E146" s="39"/>
      <c r="F146" s="39">
        <v>0</v>
      </c>
      <c r="G146" s="39">
        <v>4.5999999999999996</v>
      </c>
      <c r="H146" s="39">
        <v>6.6</v>
      </c>
      <c r="I146" s="39">
        <v>4.8</v>
      </c>
      <c r="J146" s="39">
        <v>5.3</v>
      </c>
      <c r="K146" s="39"/>
      <c r="L146" s="39">
        <v>0</v>
      </c>
      <c r="M146" s="39">
        <v>0</v>
      </c>
      <c r="N146" s="39">
        <v>1.2</v>
      </c>
      <c r="O146" s="39">
        <v>1.2</v>
      </c>
      <c r="P146" s="39">
        <v>0</v>
      </c>
      <c r="Q146" s="39">
        <v>0</v>
      </c>
      <c r="R146" s="39">
        <v>0.6</v>
      </c>
      <c r="S146" s="39">
        <v>0</v>
      </c>
      <c r="T146" s="39">
        <v>0</v>
      </c>
      <c r="U146" s="39">
        <v>0</v>
      </c>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40"/>
      <c r="AZ146" s="40"/>
      <c r="BA146" s="40"/>
    </row>
    <row r="147" spans="1:53">
      <c r="A147" t="s">
        <v>1787</v>
      </c>
      <c r="B147" s="37"/>
      <c r="C147" s="38" t="s">
        <v>1640</v>
      </c>
      <c r="D147" s="39">
        <v>0</v>
      </c>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40"/>
      <c r="AZ147" s="40"/>
      <c r="BA147" s="40"/>
    </row>
    <row r="148" spans="1:53">
      <c r="A148" t="s">
        <v>1788</v>
      </c>
      <c r="B148" s="37"/>
      <c r="C148" s="38" t="s">
        <v>1642</v>
      </c>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40"/>
      <c r="AZ148" s="40"/>
      <c r="BA148" s="40"/>
    </row>
    <row r="149" spans="1:53">
      <c r="A149" t="s">
        <v>1789</v>
      </c>
      <c r="B149" s="41"/>
      <c r="C149" s="42" t="s">
        <v>1644</v>
      </c>
      <c r="D149" s="43">
        <v>0.6</v>
      </c>
      <c r="E149" s="43">
        <v>1.5</v>
      </c>
      <c r="F149" s="43">
        <v>1.2</v>
      </c>
      <c r="G149" s="43">
        <v>5</v>
      </c>
      <c r="H149" s="43">
        <v>6.1</v>
      </c>
      <c r="I149" s="43">
        <v>5</v>
      </c>
      <c r="J149" s="43">
        <v>5.5</v>
      </c>
      <c r="K149" s="43">
        <v>0.5</v>
      </c>
      <c r="L149" s="43">
        <v>0</v>
      </c>
      <c r="M149" s="43">
        <v>0.4</v>
      </c>
      <c r="N149" s="43">
        <v>0.5</v>
      </c>
      <c r="O149" s="43">
        <v>0.2</v>
      </c>
      <c r="P149" s="43">
        <v>0</v>
      </c>
      <c r="Q149" s="43">
        <v>0</v>
      </c>
      <c r="R149" s="43">
        <v>0.2</v>
      </c>
      <c r="S149" s="43">
        <v>0.4</v>
      </c>
      <c r="T149" s="43">
        <v>1.3</v>
      </c>
      <c r="U149" s="43">
        <v>0.4</v>
      </c>
      <c r="V149" s="43">
        <v>-0.5</v>
      </c>
      <c r="W149" s="43">
        <v>-0.4</v>
      </c>
      <c r="X149" s="43">
        <v>-0.7</v>
      </c>
      <c r="Y149" s="43">
        <v>0.3</v>
      </c>
      <c r="Z149" s="43">
        <v>0</v>
      </c>
      <c r="AA149" s="43">
        <v>0</v>
      </c>
      <c r="AB149" s="43">
        <v>-0.2</v>
      </c>
      <c r="AC149" s="43">
        <v>-0.4</v>
      </c>
      <c r="AD149" s="43">
        <v>-1.3</v>
      </c>
      <c r="AE149" s="43">
        <v>-2.2999999999999998</v>
      </c>
      <c r="AF149" s="43">
        <v>-2.9</v>
      </c>
      <c r="AG149" s="43">
        <v>-3.4</v>
      </c>
      <c r="AH149" s="43">
        <v>-3.7</v>
      </c>
      <c r="AI149" s="43">
        <v>-3.4</v>
      </c>
      <c r="AJ149" s="43">
        <v>-3.2</v>
      </c>
      <c r="AK149" s="43">
        <v>-4.3</v>
      </c>
      <c r="AL149" s="43">
        <v>-3.5</v>
      </c>
      <c r="AM149" s="43">
        <v>-4</v>
      </c>
      <c r="AN149" s="43">
        <v>-3.8</v>
      </c>
      <c r="AO149" s="43">
        <v>-3.6</v>
      </c>
      <c r="AP149" s="43">
        <v>-3.1</v>
      </c>
      <c r="AQ149" s="43">
        <v>-2.1</v>
      </c>
      <c r="AR149" s="43">
        <v>-2.1</v>
      </c>
      <c r="AS149" s="43">
        <v>-2.2000000000000002</v>
      </c>
      <c r="AT149" s="43">
        <v>-2.1</v>
      </c>
      <c r="AU149" s="43">
        <v>-2.1</v>
      </c>
      <c r="AV149" s="43">
        <v>-2.2999999999999998</v>
      </c>
      <c r="AW149" s="43">
        <v>-2.2999999999999998</v>
      </c>
      <c r="AX149" s="43">
        <v>-1.4</v>
      </c>
      <c r="AY149" s="44">
        <v>-1.2</v>
      </c>
      <c r="AZ149" s="44">
        <v>-1</v>
      </c>
      <c r="BA149" s="44">
        <v>-0.7</v>
      </c>
    </row>
    <row r="150" spans="1:53">
      <c r="A150" t="s">
        <v>1790</v>
      </c>
      <c r="B150" s="33" t="s">
        <v>1626</v>
      </c>
      <c r="C150" s="34" t="s">
        <v>500</v>
      </c>
      <c r="D150" s="35">
        <v>1.1000000000000001</v>
      </c>
      <c r="E150" s="35">
        <v>1.1000000000000001</v>
      </c>
      <c r="F150" s="35">
        <v>1.6</v>
      </c>
      <c r="G150" s="35">
        <v>2.7</v>
      </c>
      <c r="H150" s="35">
        <v>3</v>
      </c>
      <c r="I150" s="35">
        <v>4.4000000000000004</v>
      </c>
      <c r="J150" s="35">
        <v>4.9000000000000004</v>
      </c>
      <c r="K150" s="35">
        <v>2.7</v>
      </c>
      <c r="L150" s="35">
        <v>0.9</v>
      </c>
      <c r="M150" s="35">
        <v>0</v>
      </c>
      <c r="N150" s="35">
        <v>0.3</v>
      </c>
      <c r="O150" s="35">
        <v>0</v>
      </c>
      <c r="P150" s="35">
        <v>0.4</v>
      </c>
      <c r="Q150" s="35">
        <v>0.3</v>
      </c>
      <c r="R150" s="35">
        <v>0</v>
      </c>
      <c r="S150" s="35">
        <v>0.3</v>
      </c>
      <c r="T150" s="35">
        <v>0.3</v>
      </c>
      <c r="U150" s="35">
        <v>0</v>
      </c>
      <c r="V150" s="35">
        <v>0</v>
      </c>
      <c r="W150" s="35">
        <v>0</v>
      </c>
      <c r="X150" s="35">
        <v>0</v>
      </c>
      <c r="Y150" s="35">
        <v>0</v>
      </c>
      <c r="Z150" s="35">
        <v>0</v>
      </c>
      <c r="AA150" s="35">
        <v>0</v>
      </c>
      <c r="AB150" s="35">
        <v>0</v>
      </c>
      <c r="AC150" s="35">
        <v>0</v>
      </c>
      <c r="AD150" s="35">
        <v>-0.5</v>
      </c>
      <c r="AE150" s="35">
        <v>-1.5</v>
      </c>
      <c r="AF150" s="35">
        <v>-2.2999999999999998</v>
      </c>
      <c r="AG150" s="35">
        <v>-3.4</v>
      </c>
      <c r="AH150" s="35">
        <v>-4.3</v>
      </c>
      <c r="AI150" s="35">
        <v>-4.8</v>
      </c>
      <c r="AJ150" s="35">
        <v>-3.8</v>
      </c>
      <c r="AK150" s="35">
        <v>-4.2</v>
      </c>
      <c r="AL150" s="35">
        <v>-3.5</v>
      </c>
      <c r="AM150" s="35">
        <v>-4.0999999999999996</v>
      </c>
      <c r="AN150" s="35">
        <v>-3.8</v>
      </c>
      <c r="AO150" s="35">
        <v>-3.4</v>
      </c>
      <c r="AP150" s="35">
        <v>-2.6</v>
      </c>
      <c r="AQ150" s="35">
        <v>-2</v>
      </c>
      <c r="AR150" s="35">
        <v>-2</v>
      </c>
      <c r="AS150" s="35">
        <v>-2.1</v>
      </c>
      <c r="AT150" s="35">
        <v>-2</v>
      </c>
      <c r="AU150" s="35">
        <v>-2.1</v>
      </c>
      <c r="AV150" s="35">
        <v>-2</v>
      </c>
      <c r="AW150" s="35">
        <v>-2.1</v>
      </c>
      <c r="AX150" s="35">
        <v>-1.7</v>
      </c>
      <c r="AY150" s="36">
        <v>-1.1000000000000001</v>
      </c>
      <c r="AZ150" s="36">
        <v>-1.1000000000000001</v>
      </c>
      <c r="BA150" s="36">
        <v>-1.1000000000000001</v>
      </c>
    </row>
    <row r="151" spans="1:53">
      <c r="A151" t="s">
        <v>1791</v>
      </c>
      <c r="B151" s="37">
        <v>4981</v>
      </c>
      <c r="C151" s="38" t="s">
        <v>1634</v>
      </c>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40"/>
      <c r="AZ151" s="40"/>
      <c r="BA151" s="40"/>
    </row>
    <row r="152" spans="1:53">
      <c r="A152" t="s">
        <v>1792</v>
      </c>
      <c r="B152" s="37"/>
      <c r="C152" s="38" t="s">
        <v>1636</v>
      </c>
      <c r="D152" s="39">
        <v>0</v>
      </c>
      <c r="E152" s="39">
        <v>0</v>
      </c>
      <c r="F152" s="39">
        <v>0</v>
      </c>
      <c r="G152" s="39">
        <v>1.4</v>
      </c>
      <c r="H152" s="39">
        <v>1.4</v>
      </c>
      <c r="I152" s="39">
        <v>4.2</v>
      </c>
      <c r="J152" s="39">
        <v>3.3</v>
      </c>
      <c r="K152" s="39"/>
      <c r="L152" s="39">
        <v>0</v>
      </c>
      <c r="M152" s="39">
        <v>0</v>
      </c>
      <c r="N152" s="39">
        <v>0</v>
      </c>
      <c r="O152" s="39">
        <v>0</v>
      </c>
      <c r="P152" s="39">
        <v>0</v>
      </c>
      <c r="Q152" s="39">
        <v>0</v>
      </c>
      <c r="R152" s="39">
        <v>0</v>
      </c>
      <c r="S152" s="39">
        <v>0</v>
      </c>
      <c r="T152" s="39">
        <v>0</v>
      </c>
      <c r="U152" s="39">
        <v>0</v>
      </c>
      <c r="V152" s="39"/>
      <c r="W152" s="39">
        <v>-0.8</v>
      </c>
      <c r="X152" s="39">
        <v>-0.8</v>
      </c>
      <c r="Y152" s="39">
        <v>-0.8</v>
      </c>
      <c r="Z152" s="39">
        <v>-0.9</v>
      </c>
      <c r="AA152" s="39">
        <v>-0.4</v>
      </c>
      <c r="AB152" s="39">
        <v>-1.3</v>
      </c>
      <c r="AC152" s="39"/>
      <c r="AD152" s="39">
        <v>-1</v>
      </c>
      <c r="AE152" s="39">
        <v>-1.4</v>
      </c>
      <c r="AF152" s="39">
        <v>-2.4</v>
      </c>
      <c r="AG152" s="39">
        <v>-3.5</v>
      </c>
      <c r="AH152" s="39">
        <v>-4.0999999999999996</v>
      </c>
      <c r="AI152" s="39">
        <v>-4.3</v>
      </c>
      <c r="AJ152" s="39">
        <v>-4</v>
      </c>
      <c r="AK152" s="39">
        <v>-4.0999999999999996</v>
      </c>
      <c r="AL152" s="39">
        <v>-3.7</v>
      </c>
      <c r="AM152" s="39">
        <v>-4.5</v>
      </c>
      <c r="AN152" s="39">
        <v>-4</v>
      </c>
      <c r="AO152" s="39">
        <v>-3.5</v>
      </c>
      <c r="AP152" s="39">
        <v>-3.6</v>
      </c>
      <c r="AQ152" s="39">
        <v>-3.7</v>
      </c>
      <c r="AR152" s="39">
        <v>-3.1</v>
      </c>
      <c r="AS152" s="39">
        <v>-3.2</v>
      </c>
      <c r="AT152" s="39">
        <v>-3.3</v>
      </c>
      <c r="AU152" s="39">
        <v>-3.4</v>
      </c>
      <c r="AV152" s="39">
        <v>-3.5</v>
      </c>
      <c r="AW152" s="39">
        <v>-3.7</v>
      </c>
      <c r="AX152" s="39">
        <v>-2.9</v>
      </c>
      <c r="AY152" s="40">
        <v>-2</v>
      </c>
      <c r="AZ152" s="40">
        <v>-1.4</v>
      </c>
      <c r="BA152" s="40">
        <v>-1.4</v>
      </c>
    </row>
    <row r="153" spans="1:53">
      <c r="A153" t="s">
        <v>1793</v>
      </c>
      <c r="B153" s="37"/>
      <c r="C153" s="38" t="s">
        <v>1638</v>
      </c>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40"/>
      <c r="AZ153" s="40"/>
      <c r="BA153" s="40"/>
    </row>
    <row r="154" spans="1:53">
      <c r="A154" t="s">
        <v>1794</v>
      </c>
      <c r="B154" s="37"/>
      <c r="C154" s="38" t="s">
        <v>1640</v>
      </c>
      <c r="D154" s="39">
        <v>0</v>
      </c>
      <c r="E154" s="39">
        <v>0</v>
      </c>
      <c r="F154" s="39">
        <v>0</v>
      </c>
      <c r="G154" s="39">
        <v>3.1</v>
      </c>
      <c r="H154" s="39">
        <v>3</v>
      </c>
      <c r="I154" s="39">
        <v>2.9</v>
      </c>
      <c r="J154" s="39">
        <v>2.9</v>
      </c>
      <c r="K154" s="39"/>
      <c r="L154" s="39">
        <v>0.8</v>
      </c>
      <c r="M154" s="39">
        <v>0</v>
      </c>
      <c r="N154" s="39">
        <v>0</v>
      </c>
      <c r="O154" s="39">
        <v>0</v>
      </c>
      <c r="P154" s="39">
        <v>0</v>
      </c>
      <c r="Q154" s="39">
        <v>0</v>
      </c>
      <c r="R154" s="39"/>
      <c r="S154" s="39">
        <v>0.6</v>
      </c>
      <c r="T154" s="39">
        <v>0.6</v>
      </c>
      <c r="U154" s="39">
        <v>0.5</v>
      </c>
      <c r="V154" s="39">
        <v>0.5</v>
      </c>
      <c r="W154" s="39">
        <v>0.5</v>
      </c>
      <c r="X154" s="39">
        <v>0.5</v>
      </c>
      <c r="Y154" s="39">
        <v>0</v>
      </c>
      <c r="Z154" s="39">
        <v>0</v>
      </c>
      <c r="AA154" s="39">
        <v>0</v>
      </c>
      <c r="AB154" s="39">
        <v>-1.1000000000000001</v>
      </c>
      <c r="AC154" s="39">
        <v>-1.6</v>
      </c>
      <c r="AD154" s="39">
        <v>-4.4000000000000004</v>
      </c>
      <c r="AE154" s="39">
        <v>-4</v>
      </c>
      <c r="AF154" s="39">
        <v>-6.6</v>
      </c>
      <c r="AG154" s="39">
        <v>-7.1</v>
      </c>
      <c r="AH154" s="39">
        <v>-7.6</v>
      </c>
      <c r="AI154" s="39">
        <v>-7.5</v>
      </c>
      <c r="AJ154" s="39">
        <v>-4.9000000000000004</v>
      </c>
      <c r="AK154" s="39">
        <v>-5.0999999999999996</v>
      </c>
      <c r="AL154" s="39">
        <v>-3.6</v>
      </c>
      <c r="AM154" s="39">
        <v>-3.7</v>
      </c>
      <c r="AN154" s="39">
        <v>-2.9</v>
      </c>
      <c r="AO154" s="39">
        <v>-2.8</v>
      </c>
      <c r="AP154" s="39">
        <v>-2.8</v>
      </c>
      <c r="AQ154" s="39">
        <v>-2.6</v>
      </c>
      <c r="AR154" s="39">
        <v>-2.2000000000000002</v>
      </c>
      <c r="AS154" s="39">
        <v>-1.9</v>
      </c>
      <c r="AT154" s="39">
        <v>-1.5</v>
      </c>
      <c r="AU154" s="39">
        <v>-1.5</v>
      </c>
      <c r="AV154" s="39">
        <v>-1.5</v>
      </c>
      <c r="AW154" s="39">
        <v>-1.7</v>
      </c>
      <c r="AX154" s="39">
        <v>-1.2</v>
      </c>
      <c r="AY154" s="40">
        <v>-1.2</v>
      </c>
      <c r="AZ154" s="40">
        <v>-1.2</v>
      </c>
      <c r="BA154" s="40">
        <v>-1.1000000000000001</v>
      </c>
    </row>
    <row r="155" spans="1:53">
      <c r="A155" t="s">
        <v>1795</v>
      </c>
      <c r="B155" s="37"/>
      <c r="C155" s="38" t="s">
        <v>1642</v>
      </c>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40"/>
      <c r="AZ155" s="40"/>
      <c r="BA155" s="40"/>
    </row>
    <row r="156" spans="1:53">
      <c r="A156" t="s">
        <v>1796</v>
      </c>
      <c r="B156" s="41"/>
      <c r="C156" s="42" t="s">
        <v>1644</v>
      </c>
      <c r="D156" s="43">
        <v>0.7</v>
      </c>
      <c r="E156" s="43">
        <v>0.7</v>
      </c>
      <c r="F156" s="43">
        <v>1</v>
      </c>
      <c r="G156" s="43">
        <v>2.5</v>
      </c>
      <c r="H156" s="43">
        <v>2.6</v>
      </c>
      <c r="I156" s="43">
        <v>4</v>
      </c>
      <c r="J156" s="43">
        <v>4</v>
      </c>
      <c r="K156" s="43">
        <v>2.7</v>
      </c>
      <c r="L156" s="43">
        <v>0.7</v>
      </c>
      <c r="M156" s="43">
        <v>0</v>
      </c>
      <c r="N156" s="43">
        <v>0.2</v>
      </c>
      <c r="O156" s="43">
        <v>0</v>
      </c>
      <c r="P156" s="43">
        <v>0.2</v>
      </c>
      <c r="Q156" s="43">
        <v>0.2</v>
      </c>
      <c r="R156" s="43">
        <v>0</v>
      </c>
      <c r="S156" s="43">
        <v>0.3</v>
      </c>
      <c r="T156" s="43">
        <v>0.3</v>
      </c>
      <c r="U156" s="43">
        <v>0.1</v>
      </c>
      <c r="V156" s="43">
        <v>0.1</v>
      </c>
      <c r="W156" s="43">
        <v>-0.1</v>
      </c>
      <c r="X156" s="43">
        <v>-0.1</v>
      </c>
      <c r="Y156" s="43">
        <v>-0.2</v>
      </c>
      <c r="Z156" s="43">
        <v>-0.2</v>
      </c>
      <c r="AA156" s="43">
        <v>-0.1</v>
      </c>
      <c r="AB156" s="43">
        <v>-0.5</v>
      </c>
      <c r="AC156" s="43">
        <v>-0.4</v>
      </c>
      <c r="AD156" s="43">
        <v>-1.4</v>
      </c>
      <c r="AE156" s="43">
        <v>-2</v>
      </c>
      <c r="AF156" s="43">
        <v>-3.2</v>
      </c>
      <c r="AG156" s="43">
        <v>-4.2</v>
      </c>
      <c r="AH156" s="43">
        <v>-4.9000000000000004</v>
      </c>
      <c r="AI156" s="43">
        <v>-5.2</v>
      </c>
      <c r="AJ156" s="43">
        <v>-4.0999999999999996</v>
      </c>
      <c r="AK156" s="43">
        <v>-4.4000000000000004</v>
      </c>
      <c r="AL156" s="43">
        <v>-3.6</v>
      </c>
      <c r="AM156" s="43">
        <v>-4.0999999999999996</v>
      </c>
      <c r="AN156" s="43">
        <v>-3.7</v>
      </c>
      <c r="AO156" s="43">
        <v>-3.3</v>
      </c>
      <c r="AP156" s="43">
        <v>-2.8</v>
      </c>
      <c r="AQ156" s="43">
        <v>-2.5</v>
      </c>
      <c r="AR156" s="43">
        <v>-2.2999999999999998</v>
      </c>
      <c r="AS156" s="43">
        <v>-2.2999999999999998</v>
      </c>
      <c r="AT156" s="43">
        <v>-2.2000000000000002</v>
      </c>
      <c r="AU156" s="43">
        <v>-2.2000000000000002</v>
      </c>
      <c r="AV156" s="43">
        <v>-2.2000000000000002</v>
      </c>
      <c r="AW156" s="43">
        <v>-2.2999999999999998</v>
      </c>
      <c r="AX156" s="43">
        <v>-1.9</v>
      </c>
      <c r="AY156" s="44">
        <v>-1.3</v>
      </c>
      <c r="AZ156" s="44">
        <v>-1.2</v>
      </c>
      <c r="BA156" s="44">
        <v>-1.2</v>
      </c>
    </row>
    <row r="157" spans="1:53">
      <c r="A157" t="s">
        <v>1797</v>
      </c>
      <c r="B157" s="33" t="s">
        <v>1798</v>
      </c>
      <c r="C157" s="34" t="s">
        <v>500</v>
      </c>
      <c r="D157" s="35">
        <v>0</v>
      </c>
      <c r="E157" s="35">
        <v>0</v>
      </c>
      <c r="F157" s="35">
        <v>0.9</v>
      </c>
      <c r="G157" s="35">
        <v>3.2</v>
      </c>
      <c r="H157" s="35">
        <v>4.2</v>
      </c>
      <c r="I157" s="35">
        <v>4.5</v>
      </c>
      <c r="J157" s="35">
        <v>4.7</v>
      </c>
      <c r="K157" s="35">
        <v>0</v>
      </c>
      <c r="L157" s="35">
        <v>0</v>
      </c>
      <c r="M157" s="35">
        <v>0.7</v>
      </c>
      <c r="N157" s="35">
        <v>0</v>
      </c>
      <c r="O157" s="35">
        <v>0</v>
      </c>
      <c r="P157" s="35">
        <v>0</v>
      </c>
      <c r="Q157" s="35">
        <v>0</v>
      </c>
      <c r="R157" s="35">
        <v>0</v>
      </c>
      <c r="S157" s="35">
        <v>0</v>
      </c>
      <c r="T157" s="35">
        <v>0</v>
      </c>
      <c r="U157" s="35">
        <v>0</v>
      </c>
      <c r="V157" s="35">
        <v>0</v>
      </c>
      <c r="W157" s="35">
        <v>0</v>
      </c>
      <c r="X157" s="35">
        <v>0</v>
      </c>
      <c r="Y157" s="35">
        <v>0</v>
      </c>
      <c r="Z157" s="35">
        <v>0</v>
      </c>
      <c r="AA157" s="35">
        <v>0</v>
      </c>
      <c r="AB157" s="35">
        <v>0</v>
      </c>
      <c r="AC157" s="35">
        <v>-1</v>
      </c>
      <c r="AD157" s="35">
        <v>-1</v>
      </c>
      <c r="AE157" s="35">
        <v>-2</v>
      </c>
      <c r="AF157" s="35">
        <v>-2.4</v>
      </c>
      <c r="AG157" s="35">
        <v>-2.9</v>
      </c>
      <c r="AH157" s="35">
        <v>-3.1</v>
      </c>
      <c r="AI157" s="35">
        <v>-3.1</v>
      </c>
      <c r="AJ157" s="35">
        <v>-3</v>
      </c>
      <c r="AK157" s="35">
        <v>-3.4</v>
      </c>
      <c r="AL157" s="35">
        <v>-3.1</v>
      </c>
      <c r="AM157" s="35">
        <v>-3.1</v>
      </c>
      <c r="AN157" s="35">
        <v>-2.9</v>
      </c>
      <c r="AO157" s="35">
        <v>-2.9</v>
      </c>
      <c r="AP157" s="35">
        <v>-2.5</v>
      </c>
      <c r="AQ157" s="35">
        <v>-2.4</v>
      </c>
      <c r="AR157" s="35">
        <v>-2.4</v>
      </c>
      <c r="AS157" s="35">
        <v>-2.5</v>
      </c>
      <c r="AT157" s="35">
        <v>-2.4</v>
      </c>
      <c r="AU157" s="35">
        <v>-2.4</v>
      </c>
      <c r="AV157" s="35">
        <v>-2.5</v>
      </c>
      <c r="AW157" s="35">
        <v>-2.5</v>
      </c>
      <c r="AX157" s="35">
        <v>-1.2</v>
      </c>
      <c r="AY157" s="36">
        <v>-0.9</v>
      </c>
      <c r="AZ157" s="36">
        <v>-0.9</v>
      </c>
      <c r="BA157" s="36">
        <v>-0.9</v>
      </c>
    </row>
    <row r="158" spans="1:53">
      <c r="A158" t="s">
        <v>1799</v>
      </c>
      <c r="B158" s="37">
        <v>7797</v>
      </c>
      <c r="C158" s="38" t="s">
        <v>1634</v>
      </c>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40"/>
      <c r="AZ158" s="40"/>
      <c r="BA158" s="40"/>
    </row>
    <row r="159" spans="1:53">
      <c r="A159" t="s">
        <v>1800</v>
      </c>
      <c r="B159" s="37"/>
      <c r="C159" s="38" t="s">
        <v>1636</v>
      </c>
      <c r="D159" s="39">
        <v>-0.4</v>
      </c>
      <c r="E159" s="39">
        <v>0</v>
      </c>
      <c r="F159" s="39">
        <v>0</v>
      </c>
      <c r="G159" s="39">
        <v>0.8</v>
      </c>
      <c r="H159" s="39">
        <v>1.2</v>
      </c>
      <c r="I159" s="39">
        <v>3.6</v>
      </c>
      <c r="J159" s="39">
        <v>3.8</v>
      </c>
      <c r="K159" s="39">
        <v>0</v>
      </c>
      <c r="L159" s="39">
        <v>0</v>
      </c>
      <c r="M159" s="39">
        <v>0</v>
      </c>
      <c r="N159" s="39">
        <v>0</v>
      </c>
      <c r="O159" s="39">
        <v>0</v>
      </c>
      <c r="P159" s="39">
        <v>0</v>
      </c>
      <c r="Q159" s="39">
        <v>0</v>
      </c>
      <c r="R159" s="39">
        <v>0</v>
      </c>
      <c r="S159" s="39">
        <v>0</v>
      </c>
      <c r="T159" s="39">
        <v>0</v>
      </c>
      <c r="U159" s="39">
        <v>0</v>
      </c>
      <c r="V159" s="39">
        <v>0</v>
      </c>
      <c r="W159" s="39">
        <v>0</v>
      </c>
      <c r="X159" s="39">
        <v>-0.7</v>
      </c>
      <c r="Y159" s="39">
        <v>-0.7</v>
      </c>
      <c r="Z159" s="39">
        <v>-1.5</v>
      </c>
      <c r="AA159" s="39">
        <v>-1.5</v>
      </c>
      <c r="AB159" s="39">
        <v>-1.5</v>
      </c>
      <c r="AC159" s="39">
        <v>-1.6</v>
      </c>
      <c r="AD159" s="39">
        <v>-1.6</v>
      </c>
      <c r="AE159" s="39">
        <v>-2</v>
      </c>
      <c r="AF159" s="39">
        <v>-2.9</v>
      </c>
      <c r="AG159" s="39">
        <v>-3.4</v>
      </c>
      <c r="AH159" s="39">
        <v>-4.4000000000000004</v>
      </c>
      <c r="AI159" s="39">
        <v>-4.5999999999999996</v>
      </c>
      <c r="AJ159" s="39">
        <v>-3.8</v>
      </c>
      <c r="AK159" s="39"/>
      <c r="AL159" s="39"/>
      <c r="AM159" s="39"/>
      <c r="AN159" s="39"/>
      <c r="AO159" s="39">
        <v>-1.6</v>
      </c>
      <c r="AP159" s="39">
        <v>-1.6</v>
      </c>
      <c r="AQ159" s="39">
        <v>-1.6</v>
      </c>
      <c r="AR159" s="39">
        <v>-1.6</v>
      </c>
      <c r="AS159" s="39">
        <v>-1.7</v>
      </c>
      <c r="AT159" s="39">
        <v>-1.7</v>
      </c>
      <c r="AU159" s="39">
        <v>-1.7</v>
      </c>
      <c r="AV159" s="39">
        <v>-1.8</v>
      </c>
      <c r="AW159" s="39">
        <v>-1.8</v>
      </c>
      <c r="AX159" s="39">
        <v>-0.9</v>
      </c>
      <c r="AY159" s="40">
        <v>-0.9</v>
      </c>
      <c r="AZ159" s="40">
        <v>-0.9</v>
      </c>
      <c r="BA159" s="40">
        <v>-0.9</v>
      </c>
    </row>
    <row r="160" spans="1:53">
      <c r="A160" t="s">
        <v>1801</v>
      </c>
      <c r="B160" s="37"/>
      <c r="C160" s="38" t="s">
        <v>1638</v>
      </c>
      <c r="D160" s="39"/>
      <c r="E160" s="39"/>
      <c r="F160" s="39"/>
      <c r="G160" s="39"/>
      <c r="H160" s="39"/>
      <c r="I160" s="39"/>
      <c r="J160" s="39"/>
      <c r="K160" s="39"/>
      <c r="L160" s="39">
        <v>0</v>
      </c>
      <c r="M160" s="39">
        <v>0</v>
      </c>
      <c r="N160" s="39">
        <v>0</v>
      </c>
      <c r="O160" s="39">
        <v>0</v>
      </c>
      <c r="P160" s="39">
        <v>0</v>
      </c>
      <c r="Q160" s="39">
        <v>0</v>
      </c>
      <c r="R160" s="39">
        <v>0</v>
      </c>
      <c r="S160" s="39">
        <v>0</v>
      </c>
      <c r="T160" s="39">
        <v>4.9000000000000004</v>
      </c>
      <c r="U160" s="39"/>
      <c r="V160" s="39">
        <v>2.2000000000000002</v>
      </c>
      <c r="W160" s="39">
        <v>1.4</v>
      </c>
      <c r="X160" s="39">
        <v>0</v>
      </c>
      <c r="Y160" s="39">
        <v>0</v>
      </c>
      <c r="Z160" s="39">
        <v>0</v>
      </c>
      <c r="AA160" s="39"/>
      <c r="AB160" s="39">
        <v>0</v>
      </c>
      <c r="AC160" s="39">
        <v>0</v>
      </c>
      <c r="AD160" s="39">
        <v>0</v>
      </c>
      <c r="AE160" s="39">
        <v>-0.7</v>
      </c>
      <c r="AF160" s="39">
        <v>-0.7</v>
      </c>
      <c r="AG160" s="39">
        <v>-0.7</v>
      </c>
      <c r="AH160" s="39">
        <v>-0.7</v>
      </c>
      <c r="AI160" s="39">
        <v>-0.7</v>
      </c>
      <c r="AJ160" s="39">
        <v>-0.7</v>
      </c>
      <c r="AK160" s="39">
        <v>-2.9</v>
      </c>
      <c r="AL160" s="39">
        <v>-2.2000000000000002</v>
      </c>
      <c r="AM160" s="39">
        <v>-1.5</v>
      </c>
      <c r="AN160" s="39">
        <v>-1.5</v>
      </c>
      <c r="AO160" s="39"/>
      <c r="AP160" s="39"/>
      <c r="AQ160" s="39"/>
      <c r="AR160" s="39"/>
      <c r="AS160" s="39"/>
      <c r="AT160" s="39"/>
      <c r="AU160" s="39"/>
      <c r="AV160" s="39"/>
      <c r="AW160" s="39"/>
      <c r="AX160" s="39"/>
      <c r="AY160" s="40"/>
      <c r="AZ160" s="40"/>
      <c r="BA160" s="40"/>
    </row>
    <row r="161" spans="1:53">
      <c r="A161" t="s">
        <v>1802</v>
      </c>
      <c r="B161" s="37"/>
      <c r="C161" s="38" t="s">
        <v>1640</v>
      </c>
      <c r="D161" s="39">
        <v>0</v>
      </c>
      <c r="E161" s="39">
        <v>0</v>
      </c>
      <c r="F161" s="39">
        <v>0</v>
      </c>
      <c r="G161" s="39">
        <v>1.8</v>
      </c>
      <c r="H161" s="39">
        <v>1.8</v>
      </c>
      <c r="I161" s="39">
        <v>2.6</v>
      </c>
      <c r="J161" s="39">
        <v>4.3</v>
      </c>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40"/>
      <c r="AZ161" s="40"/>
      <c r="BA161" s="40"/>
    </row>
    <row r="162" spans="1:53">
      <c r="A162" t="s">
        <v>1803</v>
      </c>
      <c r="B162" s="37"/>
      <c r="C162" s="38" t="s">
        <v>1642</v>
      </c>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40"/>
      <c r="AZ162" s="40"/>
      <c r="BA162" s="40"/>
    </row>
    <row r="163" spans="1:53">
      <c r="A163" t="s">
        <v>1804</v>
      </c>
      <c r="B163" s="41"/>
      <c r="C163" s="42" t="s">
        <v>1644</v>
      </c>
      <c r="D163" s="43">
        <v>-0.1</v>
      </c>
      <c r="E163" s="43">
        <v>0</v>
      </c>
      <c r="F163" s="43">
        <v>0.5</v>
      </c>
      <c r="G163" s="43">
        <v>2.5</v>
      </c>
      <c r="H163" s="43">
        <v>3.1</v>
      </c>
      <c r="I163" s="43">
        <v>3.9</v>
      </c>
      <c r="J163" s="43">
        <v>4.4000000000000004</v>
      </c>
      <c r="K163" s="43">
        <v>0</v>
      </c>
      <c r="L163" s="43">
        <v>0</v>
      </c>
      <c r="M163" s="43">
        <v>0.4</v>
      </c>
      <c r="N163" s="43">
        <v>0</v>
      </c>
      <c r="O163" s="43">
        <v>0</v>
      </c>
      <c r="P163" s="43">
        <v>0</v>
      </c>
      <c r="Q163" s="43">
        <v>0</v>
      </c>
      <c r="R163" s="43">
        <v>0</v>
      </c>
      <c r="S163" s="43">
        <v>0</v>
      </c>
      <c r="T163" s="43">
        <v>1.2</v>
      </c>
      <c r="U163" s="43">
        <v>0</v>
      </c>
      <c r="V163" s="43">
        <v>0.4</v>
      </c>
      <c r="W163" s="43">
        <v>0.3</v>
      </c>
      <c r="X163" s="43">
        <v>-0.1</v>
      </c>
      <c r="Y163" s="43">
        <v>-0.1</v>
      </c>
      <c r="Z163" s="43">
        <v>-0.3</v>
      </c>
      <c r="AA163" s="43">
        <v>-0.4</v>
      </c>
      <c r="AB163" s="43">
        <v>-0.3</v>
      </c>
      <c r="AC163" s="43">
        <v>-0.9</v>
      </c>
      <c r="AD163" s="43">
        <v>-0.9</v>
      </c>
      <c r="AE163" s="43">
        <v>-1.7</v>
      </c>
      <c r="AF163" s="43">
        <v>-2.1</v>
      </c>
      <c r="AG163" s="43">
        <v>-2.5</v>
      </c>
      <c r="AH163" s="43">
        <v>-2.8</v>
      </c>
      <c r="AI163" s="43">
        <v>-2.9</v>
      </c>
      <c r="AJ163" s="43">
        <v>-2.6</v>
      </c>
      <c r="AK163" s="43">
        <v>-3.2</v>
      </c>
      <c r="AL163" s="43">
        <v>-2.8</v>
      </c>
      <c r="AM163" s="43">
        <v>-2.6</v>
      </c>
      <c r="AN163" s="43">
        <v>-2.4</v>
      </c>
      <c r="AO163" s="43">
        <v>-2.4</v>
      </c>
      <c r="AP163" s="43">
        <v>-2.2000000000000002</v>
      </c>
      <c r="AQ163" s="43">
        <v>-2.1</v>
      </c>
      <c r="AR163" s="43">
        <v>-2.1</v>
      </c>
      <c r="AS163" s="43">
        <v>-2.2000000000000002</v>
      </c>
      <c r="AT163" s="43">
        <v>-2.1</v>
      </c>
      <c r="AU163" s="43">
        <v>-2.1</v>
      </c>
      <c r="AV163" s="43">
        <v>-2.2000000000000002</v>
      </c>
      <c r="AW163" s="43">
        <v>-2.2999999999999998</v>
      </c>
      <c r="AX163" s="43">
        <v>-1.1000000000000001</v>
      </c>
      <c r="AY163" s="44">
        <v>-0.9</v>
      </c>
      <c r="AZ163" s="44">
        <v>-0.9</v>
      </c>
      <c r="BA163" s="44">
        <v>-0.9</v>
      </c>
    </row>
    <row r="164" spans="1:53">
      <c r="A164" t="s">
        <v>1916</v>
      </c>
      <c r="B164" s="33" t="s">
        <v>1917</v>
      </c>
      <c r="C164" s="34" t="s">
        <v>500</v>
      </c>
      <c r="D164" s="35">
        <v>0</v>
      </c>
      <c r="E164" s="35">
        <v>0</v>
      </c>
      <c r="F164" s="35">
        <v>1.2</v>
      </c>
      <c r="G164" s="35">
        <v>3.6</v>
      </c>
      <c r="H164" s="35">
        <v>6.7</v>
      </c>
      <c r="I164" s="35">
        <v>5.4</v>
      </c>
      <c r="J164" s="35">
        <v>5.4</v>
      </c>
      <c r="K164" s="35">
        <v>0.7</v>
      </c>
      <c r="L164" s="35">
        <v>0</v>
      </c>
      <c r="M164" s="35">
        <v>0</v>
      </c>
      <c r="N164" s="35">
        <v>0</v>
      </c>
      <c r="O164" s="35">
        <v>0</v>
      </c>
      <c r="P164" s="35">
        <v>0</v>
      </c>
      <c r="Q164" s="35">
        <v>0</v>
      </c>
      <c r="R164" s="35">
        <v>0</v>
      </c>
      <c r="S164" s="35">
        <v>0</v>
      </c>
      <c r="T164" s="35">
        <v>0.4</v>
      </c>
      <c r="U164" s="35">
        <v>0</v>
      </c>
      <c r="V164" s="35">
        <v>0.2</v>
      </c>
      <c r="W164" s="35">
        <v>-0.4</v>
      </c>
      <c r="X164" s="35">
        <v>0</v>
      </c>
      <c r="Y164" s="35">
        <v>0</v>
      </c>
      <c r="Z164" s="35">
        <v>0</v>
      </c>
      <c r="AA164" s="35">
        <v>0</v>
      </c>
      <c r="AB164" s="35">
        <v>-0.2</v>
      </c>
      <c r="AC164" s="35">
        <v>-0.4</v>
      </c>
      <c r="AD164" s="35">
        <v>-0.7</v>
      </c>
      <c r="AE164" s="35">
        <v>-0.9</v>
      </c>
      <c r="AF164" s="35">
        <v>-1.7</v>
      </c>
      <c r="AG164" s="35">
        <v>-2.4</v>
      </c>
      <c r="AH164" s="35">
        <v>-3.8</v>
      </c>
      <c r="AI164" s="35">
        <v>-4.0999999999999996</v>
      </c>
      <c r="AJ164" s="35">
        <v>-4.0999999999999996</v>
      </c>
      <c r="AK164" s="35">
        <v>-4.9000000000000004</v>
      </c>
      <c r="AL164" s="35">
        <v>-4.2</v>
      </c>
      <c r="AM164" s="35">
        <v>-4.0999999999999996</v>
      </c>
      <c r="AN164" s="35">
        <v>-3.3</v>
      </c>
      <c r="AO164" s="35">
        <v>-2.9</v>
      </c>
      <c r="AP164" s="35">
        <v>-2.7</v>
      </c>
      <c r="AQ164" s="35">
        <v>-2.7</v>
      </c>
      <c r="AR164" s="35">
        <v>-1.9</v>
      </c>
      <c r="AS164" s="35">
        <v>-1.7</v>
      </c>
      <c r="AT164" s="35">
        <v>-1.6</v>
      </c>
      <c r="AU164" s="35">
        <v>-1.5</v>
      </c>
      <c r="AV164" s="35">
        <v>-1.4</v>
      </c>
      <c r="AW164" s="35">
        <v>-1.4</v>
      </c>
      <c r="AX164" s="35">
        <v>-1</v>
      </c>
      <c r="AY164" s="36">
        <v>-0.6</v>
      </c>
      <c r="AZ164" s="36">
        <v>-0.5</v>
      </c>
      <c r="BA164" s="36">
        <v>-0.5</v>
      </c>
    </row>
    <row r="165" spans="1:53">
      <c r="A165" t="s">
        <v>1918</v>
      </c>
      <c r="B165" s="37">
        <v>4887</v>
      </c>
      <c r="C165" s="38" t="s">
        <v>1634</v>
      </c>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40"/>
      <c r="AZ165" s="40"/>
      <c r="BA165" s="40"/>
    </row>
    <row r="166" spans="1:53">
      <c r="A166" t="s">
        <v>1919</v>
      </c>
      <c r="B166" s="37"/>
      <c r="C166" s="38" t="s">
        <v>1636</v>
      </c>
      <c r="D166" s="39">
        <v>0</v>
      </c>
      <c r="E166" s="39">
        <v>0</v>
      </c>
      <c r="F166" s="39">
        <v>0</v>
      </c>
      <c r="G166" s="39">
        <v>2.1</v>
      </c>
      <c r="H166" s="39">
        <v>4.0999999999999996</v>
      </c>
      <c r="I166" s="39">
        <v>4.9000000000000004</v>
      </c>
      <c r="J166" s="39">
        <v>3.7</v>
      </c>
      <c r="K166" s="39"/>
      <c r="L166" s="39">
        <v>0</v>
      </c>
      <c r="M166" s="39">
        <v>0</v>
      </c>
      <c r="N166" s="39">
        <v>0</v>
      </c>
      <c r="O166" s="39">
        <v>0</v>
      </c>
      <c r="P166" s="39">
        <v>0</v>
      </c>
      <c r="Q166" s="39">
        <v>0</v>
      </c>
      <c r="R166" s="39">
        <v>0</v>
      </c>
      <c r="S166" s="39">
        <v>3.9</v>
      </c>
      <c r="T166" s="39">
        <v>1.3</v>
      </c>
      <c r="U166" s="39">
        <v>0.6</v>
      </c>
      <c r="V166" s="39"/>
      <c r="W166" s="39">
        <v>-0.5</v>
      </c>
      <c r="X166" s="39">
        <v>-0.5</v>
      </c>
      <c r="Y166" s="39">
        <v>-1.1000000000000001</v>
      </c>
      <c r="Z166" s="39">
        <v>-1.1000000000000001</v>
      </c>
      <c r="AA166" s="39">
        <v>-0.5</v>
      </c>
      <c r="AB166" s="39">
        <v>-0.5</v>
      </c>
      <c r="AC166" s="39">
        <v>-1.1000000000000001</v>
      </c>
      <c r="AD166" s="39">
        <v>-1.1000000000000001</v>
      </c>
      <c r="AE166" s="39">
        <v>-1.7</v>
      </c>
      <c r="AF166" s="39">
        <v>-2.2999999999999998</v>
      </c>
      <c r="AG166" s="39">
        <v>-2.9</v>
      </c>
      <c r="AH166" s="39">
        <v>-4.8</v>
      </c>
      <c r="AI166" s="39">
        <v>-5.0999999999999996</v>
      </c>
      <c r="AJ166" s="39">
        <v>-4.7</v>
      </c>
      <c r="AK166" s="39">
        <v>-6.3</v>
      </c>
      <c r="AL166" s="39">
        <v>-4.5</v>
      </c>
      <c r="AM166" s="39">
        <v>-3.9</v>
      </c>
      <c r="AN166" s="39">
        <v>-3.3</v>
      </c>
      <c r="AO166" s="39">
        <v>-3.4</v>
      </c>
      <c r="AP166" s="39">
        <v>-3.5</v>
      </c>
      <c r="AQ166" s="39">
        <v>-2.7</v>
      </c>
      <c r="AR166" s="39">
        <v>-2.8</v>
      </c>
      <c r="AS166" s="39">
        <v>-2.9</v>
      </c>
      <c r="AT166" s="39">
        <v>-2.8</v>
      </c>
      <c r="AU166" s="39">
        <v>-2.7</v>
      </c>
      <c r="AV166" s="39">
        <v>-2.7</v>
      </c>
      <c r="AW166" s="39">
        <v>-2.7</v>
      </c>
      <c r="AX166" s="39">
        <v>-0.6</v>
      </c>
      <c r="AY166" s="40">
        <v>-0.4</v>
      </c>
      <c r="AZ166" s="40">
        <v>-0.4</v>
      </c>
      <c r="BA166" s="40">
        <v>-0.4</v>
      </c>
    </row>
    <row r="167" spans="1:53">
      <c r="A167" t="s">
        <v>1920</v>
      </c>
      <c r="B167" s="37"/>
      <c r="C167" s="38" t="s">
        <v>1638</v>
      </c>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40"/>
      <c r="AZ167" s="40"/>
      <c r="BA167" s="40"/>
    </row>
    <row r="168" spans="1:53">
      <c r="A168" t="s">
        <v>1921</v>
      </c>
      <c r="B168" s="37"/>
      <c r="C168" s="38" t="s">
        <v>1640</v>
      </c>
      <c r="D168" s="39">
        <v>0</v>
      </c>
      <c r="E168" s="39">
        <v>0</v>
      </c>
      <c r="F168" s="39">
        <v>0</v>
      </c>
      <c r="G168" s="39">
        <v>2.9</v>
      </c>
      <c r="H168" s="39">
        <v>5.7</v>
      </c>
      <c r="I168" s="39">
        <v>2.7</v>
      </c>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40"/>
      <c r="AZ168" s="40"/>
      <c r="BA168" s="40"/>
    </row>
    <row r="169" spans="1:53">
      <c r="A169" t="s">
        <v>1922</v>
      </c>
      <c r="B169" s="37"/>
      <c r="C169" s="38" t="s">
        <v>1642</v>
      </c>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40"/>
      <c r="AZ169" s="40"/>
      <c r="BA169" s="40"/>
    </row>
    <row r="170" spans="1:53">
      <c r="A170" t="s">
        <v>1923</v>
      </c>
      <c r="B170" s="41"/>
      <c r="C170" s="42" t="s">
        <v>1644</v>
      </c>
      <c r="D170" s="43">
        <v>0</v>
      </c>
      <c r="E170" s="43">
        <v>0</v>
      </c>
      <c r="F170" s="43">
        <v>0.7</v>
      </c>
      <c r="G170" s="43">
        <v>3.1</v>
      </c>
      <c r="H170" s="43">
        <v>5.8</v>
      </c>
      <c r="I170" s="43">
        <v>4.7</v>
      </c>
      <c r="J170" s="43">
        <v>4.8</v>
      </c>
      <c r="K170" s="43">
        <v>0.7</v>
      </c>
      <c r="L170" s="43">
        <v>0</v>
      </c>
      <c r="M170" s="43">
        <v>0</v>
      </c>
      <c r="N170" s="43">
        <v>0</v>
      </c>
      <c r="O170" s="43">
        <v>0</v>
      </c>
      <c r="P170" s="43">
        <v>0</v>
      </c>
      <c r="Q170" s="43">
        <v>0</v>
      </c>
      <c r="R170" s="43">
        <v>0</v>
      </c>
      <c r="S170" s="43">
        <v>2</v>
      </c>
      <c r="T170" s="43">
        <v>0.7</v>
      </c>
      <c r="U170" s="43">
        <v>0.2</v>
      </c>
      <c r="V170" s="43">
        <v>0.2</v>
      </c>
      <c r="W170" s="43">
        <v>-0.4</v>
      </c>
      <c r="X170" s="43">
        <v>-0.1</v>
      </c>
      <c r="Y170" s="43">
        <v>-0.3</v>
      </c>
      <c r="Z170" s="43">
        <v>-0.3</v>
      </c>
      <c r="AA170" s="43">
        <v>-0.1</v>
      </c>
      <c r="AB170" s="43">
        <v>-0.3</v>
      </c>
      <c r="AC170" s="43">
        <v>-0.6</v>
      </c>
      <c r="AD170" s="43">
        <v>-0.8</v>
      </c>
      <c r="AE170" s="43">
        <v>-1.1000000000000001</v>
      </c>
      <c r="AF170" s="43">
        <v>-1.9</v>
      </c>
      <c r="AG170" s="43">
        <v>-2.5</v>
      </c>
      <c r="AH170" s="43">
        <v>-4.0999999999999996</v>
      </c>
      <c r="AI170" s="43">
        <v>-4.4000000000000004</v>
      </c>
      <c r="AJ170" s="43">
        <v>-4.3</v>
      </c>
      <c r="AK170" s="43">
        <v>-5.3</v>
      </c>
      <c r="AL170" s="43">
        <v>-4.3</v>
      </c>
      <c r="AM170" s="43">
        <v>-4.0999999999999996</v>
      </c>
      <c r="AN170" s="43">
        <v>-3.3</v>
      </c>
      <c r="AO170" s="43">
        <v>-3</v>
      </c>
      <c r="AP170" s="43">
        <v>-2.9</v>
      </c>
      <c r="AQ170" s="43">
        <v>-2.7</v>
      </c>
      <c r="AR170" s="43">
        <v>-2.1</v>
      </c>
      <c r="AS170" s="43">
        <v>-2</v>
      </c>
      <c r="AT170" s="43">
        <v>-1.9</v>
      </c>
      <c r="AU170" s="43">
        <v>-1.8</v>
      </c>
      <c r="AV170" s="43">
        <v>-1.8</v>
      </c>
      <c r="AW170" s="43">
        <v>-1.7</v>
      </c>
      <c r="AX170" s="43">
        <v>-0.9</v>
      </c>
      <c r="AY170" s="44">
        <v>-0.5</v>
      </c>
      <c r="AZ170" s="44">
        <v>-0.5</v>
      </c>
      <c r="BA170" s="44">
        <v>-0.5</v>
      </c>
    </row>
    <row r="171" spans="1:53">
      <c r="A171" t="s">
        <v>1805</v>
      </c>
      <c r="B171" s="33" t="s">
        <v>1806</v>
      </c>
      <c r="C171" s="34" t="s">
        <v>500</v>
      </c>
      <c r="D171" s="35">
        <v>2.2000000000000002</v>
      </c>
      <c r="E171" s="35">
        <v>2.1</v>
      </c>
      <c r="F171" s="35">
        <v>2.1</v>
      </c>
      <c r="G171" s="35">
        <v>2.6</v>
      </c>
      <c r="H171" s="35">
        <v>3.4</v>
      </c>
      <c r="I171" s="35">
        <v>5.3</v>
      </c>
      <c r="J171" s="35">
        <v>4</v>
      </c>
      <c r="K171" s="35">
        <v>0</v>
      </c>
      <c r="L171" s="35">
        <v>0</v>
      </c>
      <c r="M171" s="35">
        <v>0</v>
      </c>
      <c r="N171" s="35">
        <v>0</v>
      </c>
      <c r="O171" s="35">
        <v>0</v>
      </c>
      <c r="P171" s="35">
        <v>0</v>
      </c>
      <c r="Q171" s="35">
        <v>0</v>
      </c>
      <c r="R171" s="35">
        <v>0</v>
      </c>
      <c r="S171" s="35">
        <v>0</v>
      </c>
      <c r="T171" s="35">
        <v>0.5</v>
      </c>
      <c r="U171" s="35">
        <v>0.3</v>
      </c>
      <c r="V171" s="35">
        <v>0</v>
      </c>
      <c r="W171" s="35">
        <v>0</v>
      </c>
      <c r="X171" s="35">
        <v>0</v>
      </c>
      <c r="Y171" s="35">
        <v>0</v>
      </c>
      <c r="Z171" s="35">
        <v>0</v>
      </c>
      <c r="AA171" s="35">
        <v>0.2</v>
      </c>
      <c r="AB171" s="35">
        <v>0</v>
      </c>
      <c r="AC171" s="35">
        <v>0</v>
      </c>
      <c r="AD171" s="35">
        <v>-0.9</v>
      </c>
      <c r="AE171" s="35">
        <v>-1.2</v>
      </c>
      <c r="AF171" s="35">
        <v>-1.9</v>
      </c>
      <c r="AG171" s="35">
        <v>-2</v>
      </c>
      <c r="AH171" s="35">
        <v>-2.5</v>
      </c>
      <c r="AI171" s="35">
        <v>-2.6</v>
      </c>
      <c r="AJ171" s="35">
        <v>-2.8</v>
      </c>
      <c r="AK171" s="35">
        <v>-3.9</v>
      </c>
      <c r="AL171" s="35">
        <v>-3.2</v>
      </c>
      <c r="AM171" s="35">
        <v>-4</v>
      </c>
      <c r="AN171" s="35">
        <v>-3.6</v>
      </c>
      <c r="AO171" s="35">
        <v>-3.6</v>
      </c>
      <c r="AP171" s="35">
        <v>-2.9</v>
      </c>
      <c r="AQ171" s="35">
        <v>-2.4</v>
      </c>
      <c r="AR171" s="35">
        <v>-2.4</v>
      </c>
      <c r="AS171" s="35">
        <v>-3</v>
      </c>
      <c r="AT171" s="35">
        <v>-2.8</v>
      </c>
      <c r="AU171" s="35">
        <v>-2.2000000000000002</v>
      </c>
      <c r="AV171" s="35">
        <v>-2.2000000000000002</v>
      </c>
      <c r="AW171" s="35">
        <v>-2.2000000000000002</v>
      </c>
      <c r="AX171" s="35">
        <v>-1.7</v>
      </c>
      <c r="AY171" s="36">
        <v>-1</v>
      </c>
      <c r="AZ171" s="36">
        <v>-1.1000000000000001</v>
      </c>
      <c r="BA171" s="36">
        <v>-1.1000000000000001</v>
      </c>
    </row>
    <row r="172" spans="1:53">
      <c r="A172" t="s">
        <v>1807</v>
      </c>
      <c r="B172" s="37">
        <v>6884</v>
      </c>
      <c r="C172" s="38" t="s">
        <v>1634</v>
      </c>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40"/>
      <c r="AZ172" s="40"/>
      <c r="BA172" s="40"/>
    </row>
    <row r="173" spans="1:53">
      <c r="A173" t="s">
        <v>1808</v>
      </c>
      <c r="B173" s="37"/>
      <c r="C173" s="38" t="s">
        <v>1636</v>
      </c>
      <c r="D173" s="39">
        <v>-0.4</v>
      </c>
      <c r="E173" s="39">
        <v>0</v>
      </c>
      <c r="F173" s="39">
        <v>0</v>
      </c>
      <c r="G173" s="39">
        <v>1.5</v>
      </c>
      <c r="H173" s="39">
        <v>1.4</v>
      </c>
      <c r="I173" s="39">
        <v>3.2</v>
      </c>
      <c r="J173" s="39">
        <v>0</v>
      </c>
      <c r="K173" s="39">
        <v>0</v>
      </c>
      <c r="L173" s="39">
        <v>0</v>
      </c>
      <c r="M173" s="39"/>
      <c r="N173" s="39">
        <v>0</v>
      </c>
      <c r="O173" s="39">
        <v>0</v>
      </c>
      <c r="P173" s="39">
        <v>0</v>
      </c>
      <c r="Q173" s="39">
        <v>0</v>
      </c>
      <c r="R173" s="39">
        <v>0</v>
      </c>
      <c r="S173" s="39">
        <v>0</v>
      </c>
      <c r="T173" s="39">
        <v>0</v>
      </c>
      <c r="U173" s="39">
        <v>0</v>
      </c>
      <c r="V173" s="39"/>
      <c r="W173" s="39">
        <v>-0.7</v>
      </c>
      <c r="X173" s="39">
        <v>-1.1000000000000001</v>
      </c>
      <c r="Y173" s="39">
        <v>-1.1000000000000001</v>
      </c>
      <c r="Z173" s="39">
        <v>-1.1000000000000001</v>
      </c>
      <c r="AA173" s="39">
        <v>-0.7</v>
      </c>
      <c r="AB173" s="39">
        <v>-1.1000000000000001</v>
      </c>
      <c r="AC173" s="39">
        <v>-1.1000000000000001</v>
      </c>
      <c r="AD173" s="39">
        <v>-1.5</v>
      </c>
      <c r="AE173" s="39">
        <v>-2.7</v>
      </c>
      <c r="AF173" s="39">
        <v>-4.8</v>
      </c>
      <c r="AG173" s="39">
        <v>-5</v>
      </c>
      <c r="AH173" s="39">
        <v>-4.9000000000000004</v>
      </c>
      <c r="AI173" s="39">
        <v>-4.7</v>
      </c>
      <c r="AJ173" s="39">
        <v>-4.9000000000000004</v>
      </c>
      <c r="AK173" s="39"/>
      <c r="AL173" s="39"/>
      <c r="AM173" s="39"/>
      <c r="AN173" s="39"/>
      <c r="AO173" s="39"/>
      <c r="AP173" s="39"/>
      <c r="AQ173" s="39"/>
      <c r="AR173" s="39"/>
      <c r="AS173" s="39"/>
      <c r="AT173" s="39"/>
      <c r="AU173" s="39"/>
      <c r="AV173" s="39"/>
      <c r="AW173" s="39"/>
      <c r="AX173" s="39"/>
      <c r="AY173" s="40"/>
      <c r="AZ173" s="40"/>
      <c r="BA173" s="40"/>
    </row>
    <row r="174" spans="1:53">
      <c r="A174" t="s">
        <v>1809</v>
      </c>
      <c r="B174" s="37"/>
      <c r="C174" s="38" t="s">
        <v>1638</v>
      </c>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40"/>
      <c r="AZ174" s="40"/>
      <c r="BA174" s="40"/>
    </row>
    <row r="175" spans="1:53">
      <c r="A175" t="s">
        <v>1810</v>
      </c>
      <c r="B175" s="37"/>
      <c r="C175" s="38" t="s">
        <v>1640</v>
      </c>
      <c r="D175" s="39">
        <v>0</v>
      </c>
      <c r="E175" s="39">
        <v>0</v>
      </c>
      <c r="F175" s="39">
        <v>0</v>
      </c>
      <c r="G175" s="39">
        <v>3.2</v>
      </c>
      <c r="H175" s="39">
        <v>3.1</v>
      </c>
      <c r="I175" s="39">
        <v>3</v>
      </c>
      <c r="J175" s="39">
        <v>2.9</v>
      </c>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40"/>
      <c r="AZ175" s="40"/>
      <c r="BA175" s="40"/>
    </row>
    <row r="176" spans="1:53">
      <c r="A176" t="s">
        <v>1811</v>
      </c>
      <c r="B176" s="37"/>
      <c r="C176" s="38" t="s">
        <v>1642</v>
      </c>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40"/>
      <c r="AZ176" s="40"/>
      <c r="BA176" s="40"/>
    </row>
    <row r="177" spans="1:53">
      <c r="A177" t="s">
        <v>1812</v>
      </c>
      <c r="B177" s="41"/>
      <c r="C177" s="42" t="s">
        <v>1644</v>
      </c>
      <c r="D177" s="43">
        <v>1.2</v>
      </c>
      <c r="E177" s="43">
        <v>1.3</v>
      </c>
      <c r="F177" s="43">
        <v>1.3</v>
      </c>
      <c r="G177" s="43">
        <v>2.5</v>
      </c>
      <c r="H177" s="43">
        <v>2.9</v>
      </c>
      <c r="I177" s="43">
        <v>4.4000000000000004</v>
      </c>
      <c r="J177" s="43">
        <v>2.2999999999999998</v>
      </c>
      <c r="K177" s="43">
        <v>0</v>
      </c>
      <c r="L177" s="43">
        <v>0</v>
      </c>
      <c r="M177" s="43">
        <v>0</v>
      </c>
      <c r="N177" s="43">
        <v>0</v>
      </c>
      <c r="O177" s="43">
        <v>0</v>
      </c>
      <c r="P177" s="43">
        <v>0</v>
      </c>
      <c r="Q177" s="43">
        <v>0</v>
      </c>
      <c r="R177" s="43">
        <v>0</v>
      </c>
      <c r="S177" s="43">
        <v>0</v>
      </c>
      <c r="T177" s="43">
        <v>0.4</v>
      </c>
      <c r="U177" s="43">
        <v>0.2</v>
      </c>
      <c r="V177" s="43">
        <v>0</v>
      </c>
      <c r="W177" s="43">
        <v>-0.2</v>
      </c>
      <c r="X177" s="43">
        <v>-0.3</v>
      </c>
      <c r="Y177" s="43">
        <v>-0.3</v>
      </c>
      <c r="Z177" s="43">
        <v>-0.3</v>
      </c>
      <c r="AA177" s="43">
        <v>0</v>
      </c>
      <c r="AB177" s="43">
        <v>-0.3</v>
      </c>
      <c r="AC177" s="43">
        <v>-0.3</v>
      </c>
      <c r="AD177" s="43">
        <v>-1.1000000000000001</v>
      </c>
      <c r="AE177" s="43">
        <v>-1.6</v>
      </c>
      <c r="AF177" s="43">
        <v>-2.7</v>
      </c>
      <c r="AG177" s="43">
        <v>-2.7</v>
      </c>
      <c r="AH177" s="43">
        <v>-3.1</v>
      </c>
      <c r="AI177" s="43">
        <v>-3.1</v>
      </c>
      <c r="AJ177" s="43">
        <v>-3.3</v>
      </c>
      <c r="AK177" s="43">
        <v>-3.9</v>
      </c>
      <c r="AL177" s="43">
        <v>-3.2</v>
      </c>
      <c r="AM177" s="43">
        <v>-4</v>
      </c>
      <c r="AN177" s="43">
        <v>-3.6</v>
      </c>
      <c r="AO177" s="43">
        <v>-3.6</v>
      </c>
      <c r="AP177" s="43">
        <v>-2.9</v>
      </c>
      <c r="AQ177" s="43">
        <v>-2.4</v>
      </c>
      <c r="AR177" s="43">
        <v>-2.4</v>
      </c>
      <c r="AS177" s="43">
        <v>-3</v>
      </c>
      <c r="AT177" s="43">
        <v>-2.8</v>
      </c>
      <c r="AU177" s="43">
        <v>-2.2000000000000002</v>
      </c>
      <c r="AV177" s="43">
        <v>-2.2000000000000002</v>
      </c>
      <c r="AW177" s="43">
        <v>-2.2000000000000002</v>
      </c>
      <c r="AX177" s="43">
        <v>-1.7</v>
      </c>
      <c r="AY177" s="44">
        <v>-1</v>
      </c>
      <c r="AZ177" s="44">
        <v>-1.1000000000000001</v>
      </c>
      <c r="BA177" s="44">
        <v>-1.1000000000000001</v>
      </c>
    </row>
    <row r="178" spans="1:53">
      <c r="A178" t="s">
        <v>1924</v>
      </c>
      <c r="B178" s="33" t="s">
        <v>1925</v>
      </c>
      <c r="C178" s="34" t="s">
        <v>500</v>
      </c>
      <c r="D178" s="35">
        <v>0</v>
      </c>
      <c r="E178" s="35">
        <v>2.4</v>
      </c>
      <c r="F178" s="35">
        <v>0</v>
      </c>
      <c r="G178" s="35">
        <v>2.2999999999999998</v>
      </c>
      <c r="H178" s="35">
        <v>4.3</v>
      </c>
      <c r="I178" s="35">
        <v>4.2</v>
      </c>
      <c r="J178" s="35">
        <v>4</v>
      </c>
      <c r="K178" s="35">
        <v>0</v>
      </c>
      <c r="L178" s="35">
        <v>0</v>
      </c>
      <c r="M178" s="35">
        <v>0</v>
      </c>
      <c r="N178" s="35">
        <v>0</v>
      </c>
      <c r="O178" s="35">
        <v>0</v>
      </c>
      <c r="P178" s="35">
        <v>0</v>
      </c>
      <c r="Q178" s="35">
        <v>0</v>
      </c>
      <c r="R178" s="35">
        <v>0</v>
      </c>
      <c r="S178" s="35">
        <v>0</v>
      </c>
      <c r="T178" s="35">
        <v>0</v>
      </c>
      <c r="U178" s="35">
        <v>0</v>
      </c>
      <c r="V178" s="35">
        <v>0</v>
      </c>
      <c r="W178" s="35">
        <v>0</v>
      </c>
      <c r="X178" s="35">
        <v>0</v>
      </c>
      <c r="Y178" s="35">
        <v>0</v>
      </c>
      <c r="Z178" s="35">
        <v>-0.3</v>
      </c>
      <c r="AA178" s="35">
        <v>-0.5</v>
      </c>
      <c r="AB178" s="35">
        <v>-0.3</v>
      </c>
      <c r="AC178" s="35">
        <v>-0.8</v>
      </c>
      <c r="AD178" s="35">
        <v>-0.8</v>
      </c>
      <c r="AE178" s="35">
        <v>-0.9</v>
      </c>
      <c r="AF178" s="35">
        <v>-1.7</v>
      </c>
      <c r="AG178" s="35">
        <v>-1.8</v>
      </c>
      <c r="AH178" s="35">
        <v>-2.8</v>
      </c>
      <c r="AI178" s="35">
        <v>-2.2000000000000002</v>
      </c>
      <c r="AJ178" s="35">
        <v>-2.9</v>
      </c>
      <c r="AK178" s="35">
        <v>-3.7</v>
      </c>
      <c r="AL178" s="35">
        <v>-4.5</v>
      </c>
      <c r="AM178" s="35">
        <v>-4</v>
      </c>
      <c r="AN178" s="35">
        <v>-3.6</v>
      </c>
      <c r="AO178" s="35">
        <v>-3.4</v>
      </c>
      <c r="AP178" s="35">
        <v>-3.2</v>
      </c>
      <c r="AQ178" s="35">
        <v>-3</v>
      </c>
      <c r="AR178" s="35">
        <v>-2.8</v>
      </c>
      <c r="AS178" s="35">
        <v>-2.7</v>
      </c>
      <c r="AT178" s="35">
        <v>-2.8</v>
      </c>
      <c r="AU178" s="35">
        <v>-2.8</v>
      </c>
      <c r="AV178" s="35">
        <v>-2.8</v>
      </c>
      <c r="AW178" s="35">
        <v>-2.8</v>
      </c>
      <c r="AX178" s="35">
        <v>-1.9</v>
      </c>
      <c r="AY178" s="36">
        <v>-1.3</v>
      </c>
      <c r="AZ178" s="36">
        <v>-1.1000000000000001</v>
      </c>
      <c r="BA178" s="36">
        <v>-0.9</v>
      </c>
    </row>
    <row r="179" spans="1:53">
      <c r="A179" t="s">
        <v>1926</v>
      </c>
      <c r="B179" s="37">
        <v>2939</v>
      </c>
      <c r="C179" s="38" t="s">
        <v>1634</v>
      </c>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40"/>
      <c r="AZ179" s="40"/>
      <c r="BA179" s="40"/>
    </row>
    <row r="180" spans="1:53">
      <c r="A180" t="s">
        <v>1927</v>
      </c>
      <c r="B180" s="37"/>
      <c r="C180" s="38" t="s">
        <v>1636</v>
      </c>
      <c r="D180" s="39">
        <v>0</v>
      </c>
      <c r="E180" s="39">
        <v>0</v>
      </c>
      <c r="F180" s="39">
        <v>0</v>
      </c>
      <c r="G180" s="39">
        <v>2.2000000000000002</v>
      </c>
      <c r="H180" s="39">
        <v>2.2000000000000002</v>
      </c>
      <c r="I180" s="39">
        <v>3.7</v>
      </c>
      <c r="J180" s="39"/>
      <c r="K180" s="39">
        <v>0</v>
      </c>
      <c r="L180" s="39">
        <v>0</v>
      </c>
      <c r="M180" s="39">
        <v>0</v>
      </c>
      <c r="N180" s="39">
        <v>0</v>
      </c>
      <c r="O180" s="39">
        <v>0</v>
      </c>
      <c r="P180" s="39">
        <v>0</v>
      </c>
      <c r="Q180" s="39">
        <v>0</v>
      </c>
      <c r="R180" s="39">
        <v>0</v>
      </c>
      <c r="S180" s="39">
        <v>0</v>
      </c>
      <c r="T180" s="39">
        <v>0</v>
      </c>
      <c r="U180" s="39"/>
      <c r="V180" s="39">
        <v>0</v>
      </c>
      <c r="W180" s="39">
        <v>0</v>
      </c>
      <c r="X180" s="39">
        <v>-1.5</v>
      </c>
      <c r="Y180" s="39">
        <v>-1</v>
      </c>
      <c r="Z180" s="39">
        <v>-1</v>
      </c>
      <c r="AA180" s="39">
        <v>-1.6</v>
      </c>
      <c r="AB180" s="39">
        <v>-1.1000000000000001</v>
      </c>
      <c r="AC180" s="39">
        <v>-1.1000000000000001</v>
      </c>
      <c r="AD180" s="39">
        <v>-1.1000000000000001</v>
      </c>
      <c r="AE180" s="39">
        <v>-2.2000000000000002</v>
      </c>
      <c r="AF180" s="39">
        <v>-2.2000000000000002</v>
      </c>
      <c r="AG180" s="39">
        <v>-4.5</v>
      </c>
      <c r="AH180" s="39">
        <v>-5.4</v>
      </c>
      <c r="AI180" s="39">
        <v>-4.4000000000000004</v>
      </c>
      <c r="AJ180" s="39">
        <v>-5.9</v>
      </c>
      <c r="AK180" s="39">
        <v>-7.7</v>
      </c>
      <c r="AL180" s="39">
        <v>-6.8</v>
      </c>
      <c r="AM180" s="39">
        <v>-5.7</v>
      </c>
      <c r="AN180" s="39">
        <v>-4.3</v>
      </c>
      <c r="AO180" s="39">
        <v>-3.6</v>
      </c>
      <c r="AP180" s="39">
        <v>-3.7</v>
      </c>
      <c r="AQ180" s="39">
        <v>-3.2</v>
      </c>
      <c r="AR180" s="39">
        <v>-3.2</v>
      </c>
      <c r="AS180" s="39">
        <v>-3</v>
      </c>
      <c r="AT180" s="39">
        <v>-3.1</v>
      </c>
      <c r="AU180" s="39">
        <v>-3</v>
      </c>
      <c r="AV180" s="39">
        <v>-3</v>
      </c>
      <c r="AW180" s="39">
        <v>-3</v>
      </c>
      <c r="AX180" s="39">
        <v>-1.9</v>
      </c>
      <c r="AY180" s="40">
        <v>-1.6</v>
      </c>
      <c r="AZ180" s="40">
        <v>-1.5</v>
      </c>
      <c r="BA180" s="40">
        <v>-1.5</v>
      </c>
    </row>
    <row r="181" spans="1:53">
      <c r="A181" t="s">
        <v>1928</v>
      </c>
      <c r="B181" s="37"/>
      <c r="C181" s="38" t="s">
        <v>1638</v>
      </c>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40"/>
      <c r="AZ181" s="40"/>
      <c r="BA181" s="40"/>
    </row>
    <row r="182" spans="1:53">
      <c r="A182" t="s">
        <v>1929</v>
      </c>
      <c r="B182" s="37"/>
      <c r="C182" s="38" t="s">
        <v>1640</v>
      </c>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40"/>
      <c r="AZ182" s="40"/>
      <c r="BA182" s="40"/>
    </row>
    <row r="183" spans="1:53">
      <c r="A183" t="s">
        <v>1930</v>
      </c>
      <c r="B183" s="37"/>
      <c r="C183" s="38" t="s">
        <v>1642</v>
      </c>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40"/>
      <c r="AZ183" s="40"/>
      <c r="BA183" s="40"/>
    </row>
    <row r="184" spans="1:53">
      <c r="A184" t="s">
        <v>1931</v>
      </c>
      <c r="B184" s="41"/>
      <c r="C184" s="42" t="s">
        <v>1644</v>
      </c>
      <c r="D184" s="43">
        <v>0</v>
      </c>
      <c r="E184" s="43">
        <v>1.6</v>
      </c>
      <c r="F184" s="43">
        <v>0</v>
      </c>
      <c r="G184" s="43">
        <v>2.2000000000000002</v>
      </c>
      <c r="H184" s="43">
        <v>3.3</v>
      </c>
      <c r="I184" s="43">
        <v>4</v>
      </c>
      <c r="J184" s="43">
        <v>4</v>
      </c>
      <c r="K184" s="43">
        <v>0</v>
      </c>
      <c r="L184" s="43">
        <v>0</v>
      </c>
      <c r="M184" s="43">
        <v>0</v>
      </c>
      <c r="N184" s="43">
        <v>0</v>
      </c>
      <c r="O184" s="43">
        <v>0</v>
      </c>
      <c r="P184" s="43">
        <v>0</v>
      </c>
      <c r="Q184" s="43">
        <v>0</v>
      </c>
      <c r="R184" s="43">
        <v>0</v>
      </c>
      <c r="S184" s="43">
        <v>0</v>
      </c>
      <c r="T184" s="43">
        <v>0</v>
      </c>
      <c r="U184" s="43">
        <v>0</v>
      </c>
      <c r="V184" s="43">
        <v>0</v>
      </c>
      <c r="W184" s="43">
        <v>0</v>
      </c>
      <c r="X184" s="43">
        <v>-0.4</v>
      </c>
      <c r="Y184" s="43">
        <v>-0.3</v>
      </c>
      <c r="Z184" s="43">
        <v>-0.5</v>
      </c>
      <c r="AA184" s="43">
        <v>-0.9</v>
      </c>
      <c r="AB184" s="43">
        <v>-0.5</v>
      </c>
      <c r="AC184" s="43">
        <v>-0.9</v>
      </c>
      <c r="AD184" s="43">
        <v>-0.9</v>
      </c>
      <c r="AE184" s="43">
        <v>-1.2</v>
      </c>
      <c r="AF184" s="43">
        <v>-1.8</v>
      </c>
      <c r="AG184" s="43">
        <v>-2.5</v>
      </c>
      <c r="AH184" s="43">
        <v>-3.4</v>
      </c>
      <c r="AI184" s="43">
        <v>-2.8</v>
      </c>
      <c r="AJ184" s="43">
        <v>-3.9</v>
      </c>
      <c r="AK184" s="43">
        <v>-5</v>
      </c>
      <c r="AL184" s="43">
        <v>-5.3</v>
      </c>
      <c r="AM184" s="43">
        <v>-4.5</v>
      </c>
      <c r="AN184" s="43">
        <v>-3.8</v>
      </c>
      <c r="AO184" s="43">
        <v>-3.5</v>
      </c>
      <c r="AP184" s="43">
        <v>-3.3</v>
      </c>
      <c r="AQ184" s="43">
        <v>-3</v>
      </c>
      <c r="AR184" s="43">
        <v>-2.9</v>
      </c>
      <c r="AS184" s="43">
        <v>-2.8</v>
      </c>
      <c r="AT184" s="43">
        <v>-2.9</v>
      </c>
      <c r="AU184" s="43">
        <v>-2.8</v>
      </c>
      <c r="AV184" s="43">
        <v>-2.8</v>
      </c>
      <c r="AW184" s="43">
        <v>-2.8</v>
      </c>
      <c r="AX184" s="43">
        <v>-1.9</v>
      </c>
      <c r="AY184" s="44">
        <v>-1.4</v>
      </c>
      <c r="AZ184" s="44">
        <v>-1.2</v>
      </c>
      <c r="BA184" s="44">
        <v>-1.1000000000000001</v>
      </c>
    </row>
    <row r="185" spans="1:53">
      <c r="A185" t="s">
        <v>1932</v>
      </c>
      <c r="B185" s="33" t="s">
        <v>1933</v>
      </c>
      <c r="C185" s="34" t="s">
        <v>500</v>
      </c>
      <c r="D185" s="35">
        <v>0</v>
      </c>
      <c r="E185" s="35">
        <v>0</v>
      </c>
      <c r="F185" s="35">
        <v>0</v>
      </c>
      <c r="G185" s="35">
        <v>2.2999999999999998</v>
      </c>
      <c r="H185" s="35">
        <v>4.5</v>
      </c>
      <c r="I185" s="35">
        <v>4.3</v>
      </c>
      <c r="J185" s="35">
        <v>4.3</v>
      </c>
      <c r="K185" s="35">
        <v>0</v>
      </c>
      <c r="L185" s="35">
        <v>0</v>
      </c>
      <c r="M185" s="35">
        <v>0</v>
      </c>
      <c r="N185" s="35">
        <v>0</v>
      </c>
      <c r="O185" s="35">
        <v>0</v>
      </c>
      <c r="P185" s="35">
        <v>0</v>
      </c>
      <c r="Q185" s="35">
        <v>0</v>
      </c>
      <c r="R185" s="35">
        <v>0</v>
      </c>
      <c r="S185" s="35">
        <v>0</v>
      </c>
      <c r="T185" s="35">
        <v>0</v>
      </c>
      <c r="U185" s="35">
        <v>0</v>
      </c>
      <c r="V185" s="35">
        <v>0</v>
      </c>
      <c r="W185" s="35">
        <v>0</v>
      </c>
      <c r="X185" s="35">
        <v>0</v>
      </c>
      <c r="Y185" s="35">
        <v>0</v>
      </c>
      <c r="Z185" s="35">
        <v>-0.8</v>
      </c>
      <c r="AA185" s="35">
        <v>-0.4</v>
      </c>
      <c r="AB185" s="35">
        <v>-0.4</v>
      </c>
      <c r="AC185" s="35">
        <v>-0.5</v>
      </c>
      <c r="AD185" s="35">
        <v>-0.8</v>
      </c>
      <c r="AE185" s="35">
        <v>-1.3</v>
      </c>
      <c r="AF185" s="35">
        <v>-1.5</v>
      </c>
      <c r="AG185" s="35">
        <v>-1.5</v>
      </c>
      <c r="AH185" s="35">
        <v>-2.1</v>
      </c>
      <c r="AI185" s="35">
        <v>-2.2000000000000002</v>
      </c>
      <c r="AJ185" s="35">
        <v>-3.3</v>
      </c>
      <c r="AK185" s="35">
        <v>-5.0999999999999996</v>
      </c>
      <c r="AL185" s="35">
        <v>-4.7</v>
      </c>
      <c r="AM185" s="35">
        <v>-4.5999999999999996</v>
      </c>
      <c r="AN185" s="35">
        <v>-3.8</v>
      </c>
      <c r="AO185" s="35">
        <v>-3.7</v>
      </c>
      <c r="AP185" s="35">
        <v>-3.2</v>
      </c>
      <c r="AQ185" s="35">
        <v>-3.2</v>
      </c>
      <c r="AR185" s="35">
        <v>-3.1</v>
      </c>
      <c r="AS185" s="35">
        <v>-3.1</v>
      </c>
      <c r="AT185" s="35">
        <v>-3.1</v>
      </c>
      <c r="AU185" s="35">
        <v>-2.8</v>
      </c>
      <c r="AV185" s="35">
        <v>-2.7</v>
      </c>
      <c r="AW185" s="35">
        <v>-2.8</v>
      </c>
      <c r="AX185" s="35">
        <v>-1.8</v>
      </c>
      <c r="AY185" s="36">
        <v>-1.3</v>
      </c>
      <c r="AZ185" s="36">
        <v>-1.4</v>
      </c>
      <c r="BA185" s="36">
        <v>-1.4</v>
      </c>
    </row>
    <row r="186" spans="1:53">
      <c r="A186" t="s">
        <v>1934</v>
      </c>
      <c r="B186" s="37">
        <v>3871</v>
      </c>
      <c r="C186" s="38" t="s">
        <v>1634</v>
      </c>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40"/>
      <c r="AZ186" s="40"/>
      <c r="BA186" s="40"/>
    </row>
    <row r="187" spans="1:53">
      <c r="A187" t="s">
        <v>1935</v>
      </c>
      <c r="B187" s="37"/>
      <c r="C187" s="38" t="s">
        <v>1636</v>
      </c>
      <c r="D187" s="39">
        <v>0</v>
      </c>
      <c r="E187" s="39">
        <v>0</v>
      </c>
      <c r="F187" s="39">
        <v>0</v>
      </c>
      <c r="G187" s="39">
        <v>2.4</v>
      </c>
      <c r="H187" s="39"/>
      <c r="I187" s="39">
        <v>5</v>
      </c>
      <c r="J187" s="39">
        <v>4.8</v>
      </c>
      <c r="K187" s="39"/>
      <c r="L187" s="39">
        <v>0</v>
      </c>
      <c r="M187" s="39">
        <v>0</v>
      </c>
      <c r="N187" s="39">
        <v>0</v>
      </c>
      <c r="O187" s="39">
        <v>0</v>
      </c>
      <c r="P187" s="39">
        <v>0</v>
      </c>
      <c r="Q187" s="39">
        <v>0</v>
      </c>
      <c r="R187" s="39">
        <v>0</v>
      </c>
      <c r="S187" s="39">
        <v>0</v>
      </c>
      <c r="T187" s="39">
        <v>0</v>
      </c>
      <c r="U187" s="39">
        <v>0</v>
      </c>
      <c r="V187" s="39">
        <v>1</v>
      </c>
      <c r="W187" s="39">
        <v>0</v>
      </c>
      <c r="X187" s="39">
        <v>0</v>
      </c>
      <c r="Y187" s="39">
        <v>-0.9</v>
      </c>
      <c r="Z187" s="39">
        <v>-1.9</v>
      </c>
      <c r="AA187" s="39">
        <v>-1</v>
      </c>
      <c r="AB187" s="39">
        <v>-1</v>
      </c>
      <c r="AC187" s="39">
        <v>-1</v>
      </c>
      <c r="AD187" s="39">
        <v>-1</v>
      </c>
      <c r="AE187" s="39">
        <v>-1.6</v>
      </c>
      <c r="AF187" s="39">
        <v>-2</v>
      </c>
      <c r="AG187" s="39">
        <v>-2</v>
      </c>
      <c r="AH187" s="39">
        <v>-2.1</v>
      </c>
      <c r="AI187" s="39">
        <v>-2.1</v>
      </c>
      <c r="AJ187" s="39">
        <v>-3</v>
      </c>
      <c r="AK187" s="39">
        <v>-4.5999999999999996</v>
      </c>
      <c r="AL187" s="39">
        <v>-4.0999999999999996</v>
      </c>
      <c r="AM187" s="39">
        <v>-4</v>
      </c>
      <c r="AN187" s="39">
        <v>-3.5</v>
      </c>
      <c r="AO187" s="39">
        <v>-3.5</v>
      </c>
      <c r="AP187" s="39">
        <v>-3.8</v>
      </c>
      <c r="AQ187" s="39">
        <v>-3.8</v>
      </c>
      <c r="AR187" s="39">
        <v>-3.6</v>
      </c>
      <c r="AS187" s="39">
        <v>-3.8</v>
      </c>
      <c r="AT187" s="39">
        <v>-3.8</v>
      </c>
      <c r="AU187" s="39">
        <v>-3.6</v>
      </c>
      <c r="AV187" s="39">
        <v>-3.5</v>
      </c>
      <c r="AW187" s="39">
        <v>-2.9</v>
      </c>
      <c r="AX187" s="39">
        <v>-1.9</v>
      </c>
      <c r="AY187" s="40">
        <v>-1.2</v>
      </c>
      <c r="AZ187" s="40">
        <v>-1.2</v>
      </c>
      <c r="BA187" s="40">
        <v>-1.2</v>
      </c>
    </row>
    <row r="188" spans="1:53">
      <c r="A188" t="s">
        <v>1936</v>
      </c>
      <c r="B188" s="37"/>
      <c r="C188" s="38" t="s">
        <v>1638</v>
      </c>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40"/>
      <c r="AZ188" s="40"/>
      <c r="BA188" s="40"/>
    </row>
    <row r="189" spans="1:53">
      <c r="A189" t="s">
        <v>1937</v>
      </c>
      <c r="B189" s="37"/>
      <c r="C189" s="38" t="s">
        <v>1640</v>
      </c>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40"/>
      <c r="AZ189" s="40"/>
      <c r="BA189" s="40"/>
    </row>
    <row r="190" spans="1:53">
      <c r="A190" t="s">
        <v>1938</v>
      </c>
      <c r="B190" s="37"/>
      <c r="C190" s="38" t="s">
        <v>1642</v>
      </c>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40"/>
      <c r="AZ190" s="40"/>
      <c r="BA190" s="40"/>
    </row>
    <row r="191" spans="1:53">
      <c r="A191" t="s">
        <v>1939</v>
      </c>
      <c r="B191" s="41"/>
      <c r="C191" s="42" t="s">
        <v>1644</v>
      </c>
      <c r="D191" s="43">
        <v>0</v>
      </c>
      <c r="E191" s="43">
        <v>0</v>
      </c>
      <c r="F191" s="43">
        <v>0</v>
      </c>
      <c r="G191" s="43">
        <v>2.2999999999999998</v>
      </c>
      <c r="H191" s="43">
        <v>4.5</v>
      </c>
      <c r="I191" s="43">
        <v>4.5</v>
      </c>
      <c r="J191" s="43">
        <v>4.5999999999999996</v>
      </c>
      <c r="K191" s="43">
        <v>0</v>
      </c>
      <c r="L191" s="43">
        <v>0</v>
      </c>
      <c r="M191" s="43">
        <v>0</v>
      </c>
      <c r="N191" s="43">
        <v>0</v>
      </c>
      <c r="O191" s="43">
        <v>0</v>
      </c>
      <c r="P191" s="43">
        <v>0</v>
      </c>
      <c r="Q191" s="43">
        <v>0</v>
      </c>
      <c r="R191" s="43">
        <v>0</v>
      </c>
      <c r="S191" s="43">
        <v>0</v>
      </c>
      <c r="T191" s="43">
        <v>0</v>
      </c>
      <c r="U191" s="43">
        <v>0</v>
      </c>
      <c r="V191" s="43">
        <v>0.3</v>
      </c>
      <c r="W191" s="43">
        <v>0</v>
      </c>
      <c r="X191" s="43">
        <v>0</v>
      </c>
      <c r="Y191" s="43">
        <v>-0.2</v>
      </c>
      <c r="Z191" s="43">
        <v>-1.1000000000000001</v>
      </c>
      <c r="AA191" s="43">
        <v>-0.6</v>
      </c>
      <c r="AB191" s="43">
        <v>-0.6</v>
      </c>
      <c r="AC191" s="43">
        <v>-0.6</v>
      </c>
      <c r="AD191" s="43">
        <v>-0.8</v>
      </c>
      <c r="AE191" s="43">
        <v>-1.4</v>
      </c>
      <c r="AF191" s="43">
        <v>-1.6</v>
      </c>
      <c r="AG191" s="43">
        <v>-1.6</v>
      </c>
      <c r="AH191" s="43">
        <v>-2.1</v>
      </c>
      <c r="AI191" s="43">
        <v>-2.2000000000000002</v>
      </c>
      <c r="AJ191" s="43">
        <v>-3.2</v>
      </c>
      <c r="AK191" s="43">
        <v>-5</v>
      </c>
      <c r="AL191" s="43">
        <v>-4.5999999999999996</v>
      </c>
      <c r="AM191" s="43">
        <v>-4.4000000000000004</v>
      </c>
      <c r="AN191" s="43">
        <v>-3.7</v>
      </c>
      <c r="AO191" s="43">
        <v>-3.7</v>
      </c>
      <c r="AP191" s="43">
        <v>-3.3</v>
      </c>
      <c r="AQ191" s="43">
        <v>-3.4</v>
      </c>
      <c r="AR191" s="43">
        <v>-3.2</v>
      </c>
      <c r="AS191" s="43">
        <v>-3.3</v>
      </c>
      <c r="AT191" s="43">
        <v>-3.3</v>
      </c>
      <c r="AU191" s="43">
        <v>-3.1</v>
      </c>
      <c r="AV191" s="43">
        <v>-2.9</v>
      </c>
      <c r="AW191" s="43">
        <v>-2.9</v>
      </c>
      <c r="AX191" s="43">
        <v>-1.8</v>
      </c>
      <c r="AY191" s="44">
        <v>-1.3</v>
      </c>
      <c r="AZ191" s="44">
        <v>-1.3</v>
      </c>
      <c r="BA191" s="44">
        <v>-1.3</v>
      </c>
    </row>
    <row r="192" spans="1:53">
      <c r="A192" t="s">
        <v>1940</v>
      </c>
      <c r="B192" s="33" t="s">
        <v>1941</v>
      </c>
      <c r="C192" s="34" t="s">
        <v>500</v>
      </c>
      <c r="D192" s="35">
        <v>0</v>
      </c>
      <c r="E192" s="35">
        <v>0</v>
      </c>
      <c r="F192" s="35">
        <v>0</v>
      </c>
      <c r="G192" s="35">
        <v>3.2</v>
      </c>
      <c r="H192" s="35">
        <v>4.7</v>
      </c>
      <c r="I192" s="35">
        <v>4</v>
      </c>
      <c r="J192" s="35">
        <v>5.3</v>
      </c>
      <c r="K192" s="35">
        <v>0</v>
      </c>
      <c r="L192" s="35">
        <v>0</v>
      </c>
      <c r="M192" s="35">
        <v>0</v>
      </c>
      <c r="N192" s="35">
        <v>0</v>
      </c>
      <c r="O192" s="35">
        <v>0</v>
      </c>
      <c r="P192" s="35">
        <v>0</v>
      </c>
      <c r="Q192" s="35">
        <v>0</v>
      </c>
      <c r="R192" s="35">
        <v>0</v>
      </c>
      <c r="S192" s="35">
        <v>0</v>
      </c>
      <c r="T192" s="35">
        <v>0</v>
      </c>
      <c r="U192" s="35">
        <v>0</v>
      </c>
      <c r="V192" s="35">
        <v>0</v>
      </c>
      <c r="W192" s="35">
        <v>0</v>
      </c>
      <c r="X192" s="35">
        <v>-0.3</v>
      </c>
      <c r="Y192" s="35">
        <v>-0.3</v>
      </c>
      <c r="Z192" s="35">
        <v>-0.5</v>
      </c>
      <c r="AA192" s="35">
        <v>-0.4</v>
      </c>
      <c r="AB192" s="35">
        <v>-0.7</v>
      </c>
      <c r="AC192" s="35">
        <v>-0.7</v>
      </c>
      <c r="AD192" s="35">
        <v>-0.7</v>
      </c>
      <c r="AE192" s="35">
        <v>-1.7</v>
      </c>
      <c r="AF192" s="35">
        <v>-1.8</v>
      </c>
      <c r="AG192" s="35">
        <v>-1.9</v>
      </c>
      <c r="AH192" s="35">
        <v>-1.9</v>
      </c>
      <c r="AI192" s="35">
        <v>-1.9</v>
      </c>
      <c r="AJ192" s="35">
        <v>-2.7</v>
      </c>
      <c r="AK192" s="35">
        <v>-4.4000000000000004</v>
      </c>
      <c r="AL192" s="35">
        <v>-4.2</v>
      </c>
      <c r="AM192" s="35">
        <v>-4.4000000000000004</v>
      </c>
      <c r="AN192" s="35">
        <v>-3.5</v>
      </c>
      <c r="AO192" s="35">
        <v>-3.6</v>
      </c>
      <c r="AP192" s="35">
        <v>-3.1</v>
      </c>
      <c r="AQ192" s="35">
        <v>-3.1</v>
      </c>
      <c r="AR192" s="35">
        <v>-3.1</v>
      </c>
      <c r="AS192" s="35">
        <v>-3</v>
      </c>
      <c r="AT192" s="35">
        <v>-2.8</v>
      </c>
      <c r="AU192" s="35">
        <v>-2.6</v>
      </c>
      <c r="AV192" s="35">
        <v>-2.7</v>
      </c>
      <c r="AW192" s="35">
        <v>-2.7</v>
      </c>
      <c r="AX192" s="35">
        <v>-1.8</v>
      </c>
      <c r="AY192" s="36">
        <v>-1.4</v>
      </c>
      <c r="AZ192" s="36">
        <v>-1.1000000000000001</v>
      </c>
      <c r="BA192" s="36">
        <v>-1.1000000000000001</v>
      </c>
    </row>
    <row r="193" spans="1:53">
      <c r="A193" t="s">
        <v>1942</v>
      </c>
      <c r="B193" s="37">
        <v>4071</v>
      </c>
      <c r="C193" s="38" t="s">
        <v>1634</v>
      </c>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40"/>
      <c r="AZ193" s="40"/>
      <c r="BA193" s="40"/>
    </row>
    <row r="194" spans="1:53">
      <c r="A194" t="s">
        <v>1943</v>
      </c>
      <c r="B194" s="37"/>
      <c r="C194" s="38" t="s">
        <v>1636</v>
      </c>
      <c r="D194" s="39">
        <v>0</v>
      </c>
      <c r="E194" s="39">
        <v>0</v>
      </c>
      <c r="F194" s="39">
        <v>0</v>
      </c>
      <c r="G194" s="39">
        <v>1.1000000000000001</v>
      </c>
      <c r="H194" s="39">
        <v>2.2000000000000002</v>
      </c>
      <c r="I194" s="39">
        <v>3.2</v>
      </c>
      <c r="J194" s="39">
        <v>3.1</v>
      </c>
      <c r="K194" s="39"/>
      <c r="L194" s="39">
        <v>0</v>
      </c>
      <c r="M194" s="39">
        <v>0</v>
      </c>
      <c r="N194" s="39">
        <v>0</v>
      </c>
      <c r="O194" s="39">
        <v>0</v>
      </c>
      <c r="P194" s="39">
        <v>0</v>
      </c>
      <c r="Q194" s="39">
        <v>0</v>
      </c>
      <c r="R194" s="39">
        <v>0</v>
      </c>
      <c r="S194" s="39">
        <v>0</v>
      </c>
      <c r="T194" s="39">
        <v>0</v>
      </c>
      <c r="U194" s="39">
        <v>0</v>
      </c>
      <c r="V194" s="39">
        <v>0</v>
      </c>
      <c r="W194" s="39">
        <v>0</v>
      </c>
      <c r="X194" s="39">
        <v>-0.7</v>
      </c>
      <c r="Y194" s="39">
        <v>-0.7</v>
      </c>
      <c r="Z194" s="39">
        <v>-0.7</v>
      </c>
      <c r="AA194" s="39">
        <v>-0.7</v>
      </c>
      <c r="AB194" s="39">
        <v>-0.8</v>
      </c>
      <c r="AC194" s="39">
        <v>-0.8</v>
      </c>
      <c r="AD194" s="39">
        <v>-2.2999999999999998</v>
      </c>
      <c r="AE194" s="39">
        <v>-3.1</v>
      </c>
      <c r="AF194" s="39">
        <v>-4</v>
      </c>
      <c r="AG194" s="39">
        <v>-3.4</v>
      </c>
      <c r="AH194" s="39">
        <v>-3.5</v>
      </c>
      <c r="AI194" s="39">
        <v>-2.7</v>
      </c>
      <c r="AJ194" s="39">
        <v>-3.7</v>
      </c>
      <c r="AK194" s="39">
        <v>-4.8</v>
      </c>
      <c r="AL194" s="39">
        <v>-5.0999999999999996</v>
      </c>
      <c r="AM194" s="39">
        <v>-5.3</v>
      </c>
      <c r="AN194" s="39">
        <v>-5.0999999999999996</v>
      </c>
      <c r="AO194" s="39">
        <v>-4.0999999999999996</v>
      </c>
      <c r="AP194" s="39">
        <v>-4.0999999999999996</v>
      </c>
      <c r="AQ194" s="39">
        <v>-4.0999999999999996</v>
      </c>
      <c r="AR194" s="39">
        <v>-4</v>
      </c>
      <c r="AS194" s="39">
        <v>-3.9</v>
      </c>
      <c r="AT194" s="39">
        <v>-3.5</v>
      </c>
      <c r="AU194" s="39">
        <v>-3.5</v>
      </c>
      <c r="AV194" s="39">
        <v>-3.1</v>
      </c>
      <c r="AW194" s="39">
        <v>-3.2</v>
      </c>
      <c r="AX194" s="39">
        <v>-2.5</v>
      </c>
      <c r="AY194" s="40">
        <v>-1.9</v>
      </c>
      <c r="AZ194" s="40">
        <v>-1.6</v>
      </c>
      <c r="BA194" s="40">
        <v>-2.1</v>
      </c>
    </row>
    <row r="195" spans="1:53">
      <c r="A195" t="s">
        <v>1944</v>
      </c>
      <c r="B195" s="37"/>
      <c r="C195" s="38" t="s">
        <v>1638</v>
      </c>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40"/>
      <c r="AZ195" s="40"/>
      <c r="BA195" s="40"/>
    </row>
    <row r="196" spans="1:53">
      <c r="A196" t="s">
        <v>1945</v>
      </c>
      <c r="B196" s="37"/>
      <c r="C196" s="38" t="s">
        <v>1640</v>
      </c>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40"/>
      <c r="AZ196" s="40"/>
      <c r="BA196" s="40"/>
    </row>
    <row r="197" spans="1:53">
      <c r="A197" t="s">
        <v>1946</v>
      </c>
      <c r="B197" s="37"/>
      <c r="C197" s="38" t="s">
        <v>1642</v>
      </c>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40"/>
      <c r="AZ197" s="40"/>
      <c r="BA197" s="40"/>
    </row>
    <row r="198" spans="1:53">
      <c r="A198" t="s">
        <v>1947</v>
      </c>
      <c r="B198" s="41"/>
      <c r="C198" s="42" t="s">
        <v>1644</v>
      </c>
      <c r="D198" s="43">
        <v>0</v>
      </c>
      <c r="E198" s="43">
        <v>0</v>
      </c>
      <c r="F198" s="43">
        <v>0</v>
      </c>
      <c r="G198" s="43">
        <v>2.5</v>
      </c>
      <c r="H198" s="43">
        <v>3.5</v>
      </c>
      <c r="I198" s="43">
        <v>3.7</v>
      </c>
      <c r="J198" s="43">
        <v>4.2</v>
      </c>
      <c r="K198" s="43">
        <v>0</v>
      </c>
      <c r="L198" s="43">
        <v>0</v>
      </c>
      <c r="M198" s="43">
        <v>0</v>
      </c>
      <c r="N198" s="43">
        <v>0</v>
      </c>
      <c r="O198" s="43">
        <v>0</v>
      </c>
      <c r="P198" s="43">
        <v>0</v>
      </c>
      <c r="Q198" s="43">
        <v>0</v>
      </c>
      <c r="R198" s="43">
        <v>0</v>
      </c>
      <c r="S198" s="43">
        <v>0</v>
      </c>
      <c r="T198" s="43">
        <v>0</v>
      </c>
      <c r="U198" s="43">
        <v>0</v>
      </c>
      <c r="V198" s="43">
        <v>0</v>
      </c>
      <c r="W198" s="43">
        <v>0</v>
      </c>
      <c r="X198" s="43">
        <v>-0.4</v>
      </c>
      <c r="Y198" s="43">
        <v>-0.4</v>
      </c>
      <c r="Z198" s="43">
        <v>-0.5</v>
      </c>
      <c r="AA198" s="43">
        <v>-0.5</v>
      </c>
      <c r="AB198" s="43">
        <v>-0.8</v>
      </c>
      <c r="AC198" s="43">
        <v>-0.7</v>
      </c>
      <c r="AD198" s="43">
        <v>-1.1000000000000001</v>
      </c>
      <c r="AE198" s="43">
        <v>-2.1</v>
      </c>
      <c r="AF198" s="43">
        <v>-2.4</v>
      </c>
      <c r="AG198" s="43">
        <v>-2.2999999999999998</v>
      </c>
      <c r="AH198" s="43">
        <v>-2.2999999999999998</v>
      </c>
      <c r="AI198" s="43">
        <v>-2.1</v>
      </c>
      <c r="AJ198" s="43">
        <v>-2.9</v>
      </c>
      <c r="AK198" s="43">
        <v>-4.5</v>
      </c>
      <c r="AL198" s="43">
        <v>-4.5</v>
      </c>
      <c r="AM198" s="43">
        <v>-4.5999999999999996</v>
      </c>
      <c r="AN198" s="43">
        <v>-3.9</v>
      </c>
      <c r="AO198" s="43">
        <v>-3.7</v>
      </c>
      <c r="AP198" s="43">
        <v>-3.4</v>
      </c>
      <c r="AQ198" s="43">
        <v>-3.4</v>
      </c>
      <c r="AR198" s="43">
        <v>-3.3</v>
      </c>
      <c r="AS198" s="43">
        <v>-3.2</v>
      </c>
      <c r="AT198" s="43">
        <v>-3</v>
      </c>
      <c r="AU198" s="43">
        <v>-2.8</v>
      </c>
      <c r="AV198" s="43">
        <v>-2.8</v>
      </c>
      <c r="AW198" s="43">
        <v>-2.9</v>
      </c>
      <c r="AX198" s="43">
        <v>-2</v>
      </c>
      <c r="AY198" s="44">
        <v>-1.5</v>
      </c>
      <c r="AZ198" s="44">
        <v>-1.2</v>
      </c>
      <c r="BA198" s="44">
        <v>-1.4</v>
      </c>
    </row>
    <row r="199" spans="1:53">
      <c r="A199" t="s">
        <v>1813</v>
      </c>
      <c r="B199" s="33" t="s">
        <v>1814</v>
      </c>
      <c r="C199" s="34" t="s">
        <v>500</v>
      </c>
      <c r="D199" s="35">
        <v>0</v>
      </c>
      <c r="E199" s="35">
        <v>0</v>
      </c>
      <c r="F199" s="35">
        <v>2.9</v>
      </c>
      <c r="G199" s="35">
        <v>4.8</v>
      </c>
      <c r="H199" s="35">
        <v>8.1</v>
      </c>
      <c r="I199" s="35">
        <v>7.4</v>
      </c>
      <c r="J199" s="35">
        <v>5.0999999999999996</v>
      </c>
      <c r="K199" s="35">
        <v>0</v>
      </c>
      <c r="L199" s="35">
        <v>0.2</v>
      </c>
      <c r="M199" s="35">
        <v>0.2</v>
      </c>
      <c r="N199" s="35">
        <v>0.2</v>
      </c>
      <c r="O199" s="35">
        <v>0</v>
      </c>
      <c r="P199" s="35">
        <v>0.4</v>
      </c>
      <c r="Q199" s="35">
        <v>0.4</v>
      </c>
      <c r="R199" s="35">
        <v>0</v>
      </c>
      <c r="S199" s="35">
        <v>0</v>
      </c>
      <c r="T199" s="35">
        <v>1.5</v>
      </c>
      <c r="U199" s="35">
        <v>1.4</v>
      </c>
      <c r="V199" s="35">
        <v>1.8</v>
      </c>
      <c r="W199" s="35">
        <v>1.9</v>
      </c>
      <c r="X199" s="35">
        <v>2.1</v>
      </c>
      <c r="Y199" s="35">
        <v>3.2</v>
      </c>
      <c r="Z199" s="35">
        <v>2.1</v>
      </c>
      <c r="AA199" s="35">
        <v>0.4</v>
      </c>
      <c r="AB199" s="35">
        <v>0.3</v>
      </c>
      <c r="AC199" s="35">
        <v>0</v>
      </c>
      <c r="AD199" s="35">
        <v>-0.7</v>
      </c>
      <c r="AE199" s="35">
        <v>-2</v>
      </c>
      <c r="AF199" s="35">
        <v>-3.3</v>
      </c>
      <c r="AG199" s="35">
        <v>-4.3</v>
      </c>
      <c r="AH199" s="35">
        <v>-4.7</v>
      </c>
      <c r="AI199" s="35">
        <v>-3.3</v>
      </c>
      <c r="AJ199" s="35">
        <v>-3.1</v>
      </c>
      <c r="AK199" s="35">
        <v>-4.4000000000000004</v>
      </c>
      <c r="AL199" s="35">
        <v>-3.7</v>
      </c>
      <c r="AM199" s="35">
        <v>-3.4</v>
      </c>
      <c r="AN199" s="35">
        <v>-2.2999999999999998</v>
      </c>
      <c r="AO199" s="35">
        <v>-1.9</v>
      </c>
      <c r="AP199" s="35">
        <v>-1.3</v>
      </c>
      <c r="AQ199" s="35">
        <v>-0.7</v>
      </c>
      <c r="AR199" s="35">
        <v>-0.1</v>
      </c>
      <c r="AS199" s="35">
        <v>-0.1</v>
      </c>
      <c r="AT199" s="35">
        <v>-0.5</v>
      </c>
      <c r="AU199" s="35">
        <v>-0.3</v>
      </c>
      <c r="AV199" s="35">
        <v>-0.3</v>
      </c>
      <c r="AW199" s="35">
        <v>-0.3</v>
      </c>
      <c r="AX199" s="35">
        <v>0.2</v>
      </c>
      <c r="AY199" s="36">
        <v>0.2</v>
      </c>
      <c r="AZ199" s="36">
        <v>0.3</v>
      </c>
      <c r="BA199" s="36">
        <v>0.3</v>
      </c>
    </row>
    <row r="200" spans="1:53">
      <c r="A200" t="s">
        <v>1815</v>
      </c>
      <c r="B200" s="37">
        <v>22094</v>
      </c>
      <c r="C200" s="38" t="s">
        <v>1634</v>
      </c>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40"/>
      <c r="AZ200" s="40"/>
      <c r="BA200" s="40"/>
    </row>
    <row r="201" spans="1:53">
      <c r="A201" t="s">
        <v>1816</v>
      </c>
      <c r="B201" s="37"/>
      <c r="C201" s="38" t="s">
        <v>1636</v>
      </c>
      <c r="D201" s="39">
        <v>0</v>
      </c>
      <c r="E201" s="39">
        <v>0</v>
      </c>
      <c r="F201" s="39">
        <v>0</v>
      </c>
      <c r="G201" s="39">
        <v>5</v>
      </c>
      <c r="H201" s="39">
        <v>5.0999999999999996</v>
      </c>
      <c r="I201" s="39">
        <v>6.8</v>
      </c>
      <c r="J201" s="39">
        <v>4.5</v>
      </c>
      <c r="K201" s="39"/>
      <c r="L201" s="39">
        <v>0</v>
      </c>
      <c r="M201" s="39">
        <v>0</v>
      </c>
      <c r="N201" s="39">
        <v>0</v>
      </c>
      <c r="O201" s="39">
        <v>0</v>
      </c>
      <c r="P201" s="39">
        <v>0</v>
      </c>
      <c r="Q201" s="39">
        <v>0</v>
      </c>
      <c r="R201" s="39">
        <v>0</v>
      </c>
      <c r="S201" s="39">
        <v>0</v>
      </c>
      <c r="T201" s="39">
        <v>0</v>
      </c>
      <c r="U201" s="39">
        <v>0</v>
      </c>
      <c r="V201" s="39">
        <v>0</v>
      </c>
      <c r="W201" s="39"/>
      <c r="X201" s="39">
        <v>0</v>
      </c>
      <c r="Y201" s="39">
        <v>0</v>
      </c>
      <c r="Z201" s="39">
        <v>0</v>
      </c>
      <c r="AA201" s="39">
        <v>0</v>
      </c>
      <c r="AB201" s="39">
        <v>-0.2</v>
      </c>
      <c r="AC201" s="39">
        <v>-2.9</v>
      </c>
      <c r="AD201" s="39">
        <v>-3.5</v>
      </c>
      <c r="AE201" s="39">
        <v>-4.8</v>
      </c>
      <c r="AF201" s="39">
        <v>-5.3</v>
      </c>
      <c r="AG201" s="39">
        <v>-6.4</v>
      </c>
      <c r="AH201" s="39">
        <v>-7.4</v>
      </c>
      <c r="AI201" s="39">
        <v>-6</v>
      </c>
      <c r="AJ201" s="39"/>
      <c r="AK201" s="39">
        <v>-4.5999999999999996</v>
      </c>
      <c r="AL201" s="39">
        <v>-3.8</v>
      </c>
      <c r="AM201" s="39">
        <v>-3.1</v>
      </c>
      <c r="AN201" s="39">
        <v>-2.7</v>
      </c>
      <c r="AO201" s="39">
        <v>-2.5</v>
      </c>
      <c r="AP201" s="39">
        <v>-2.2999999999999998</v>
      </c>
      <c r="AQ201" s="39">
        <v>-2</v>
      </c>
      <c r="AR201" s="39">
        <v>-1.5</v>
      </c>
      <c r="AS201" s="39">
        <v>-1.2</v>
      </c>
      <c r="AT201" s="39">
        <v>-1.2</v>
      </c>
      <c r="AU201" s="39">
        <v>-1.2</v>
      </c>
      <c r="AV201" s="39">
        <v>-0.9</v>
      </c>
      <c r="AW201" s="39">
        <v>-0.9</v>
      </c>
      <c r="AX201" s="39">
        <v>-0.6</v>
      </c>
      <c r="AY201" s="40">
        <v>-0.3</v>
      </c>
      <c r="AZ201" s="40">
        <v>-0.3</v>
      </c>
      <c r="BA201" s="40">
        <v>-0.3</v>
      </c>
    </row>
    <row r="202" spans="1:53">
      <c r="A202" t="s">
        <v>1817</v>
      </c>
      <c r="B202" s="37"/>
      <c r="C202" s="38" t="s">
        <v>1638</v>
      </c>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40"/>
      <c r="AZ202" s="40"/>
      <c r="BA202" s="40"/>
    </row>
    <row r="203" spans="1:53">
      <c r="A203" t="s">
        <v>1818</v>
      </c>
      <c r="B203" s="37"/>
      <c r="C203" s="38" t="s">
        <v>1640</v>
      </c>
      <c r="D203" s="39">
        <v>0</v>
      </c>
      <c r="E203" s="39">
        <v>0</v>
      </c>
      <c r="F203" s="39">
        <v>0</v>
      </c>
      <c r="G203" s="39">
        <v>5.0999999999999996</v>
      </c>
      <c r="H203" s="39">
        <v>4.9000000000000004</v>
      </c>
      <c r="I203" s="39">
        <v>4.7</v>
      </c>
      <c r="J203" s="39">
        <v>3.1</v>
      </c>
      <c r="K203" s="39"/>
      <c r="L203" s="39">
        <v>0</v>
      </c>
      <c r="M203" s="39">
        <v>0</v>
      </c>
      <c r="N203" s="39">
        <v>0</v>
      </c>
      <c r="O203" s="39">
        <v>0</v>
      </c>
      <c r="P203" s="39">
        <v>0</v>
      </c>
      <c r="Q203" s="39">
        <v>0</v>
      </c>
      <c r="R203" s="39">
        <v>0</v>
      </c>
      <c r="S203" s="39">
        <v>0</v>
      </c>
      <c r="T203" s="39">
        <v>1.3</v>
      </c>
      <c r="U203" s="39">
        <v>0</v>
      </c>
      <c r="V203" s="39">
        <v>0</v>
      </c>
      <c r="W203" s="39">
        <v>0</v>
      </c>
      <c r="X203" s="39">
        <v>0</v>
      </c>
      <c r="Y203" s="39">
        <v>0</v>
      </c>
      <c r="Z203" s="39">
        <v>0</v>
      </c>
      <c r="AA203" s="39">
        <v>0</v>
      </c>
      <c r="AB203" s="39">
        <v>0</v>
      </c>
      <c r="AC203" s="39">
        <v>0</v>
      </c>
      <c r="AD203" s="39">
        <v>-3.8</v>
      </c>
      <c r="AE203" s="39">
        <v>-4</v>
      </c>
      <c r="AF203" s="39">
        <v>-4.2</v>
      </c>
      <c r="AG203" s="39">
        <v>-4.3</v>
      </c>
      <c r="AH203" s="39">
        <v>-4.5</v>
      </c>
      <c r="AI203" s="39"/>
      <c r="AJ203" s="39">
        <v>-2.8</v>
      </c>
      <c r="AK203" s="39">
        <v>-7.1</v>
      </c>
      <c r="AL203" s="39">
        <v>-5.6</v>
      </c>
      <c r="AM203" s="39">
        <v>-4.8</v>
      </c>
      <c r="AN203" s="39">
        <v>-4.0999999999999996</v>
      </c>
      <c r="AO203" s="39">
        <v>-3.6</v>
      </c>
      <c r="AP203" s="39">
        <v>-2.5</v>
      </c>
      <c r="AQ203" s="39">
        <v>-1.9</v>
      </c>
      <c r="AR203" s="39">
        <v>-1.3</v>
      </c>
      <c r="AS203" s="39">
        <v>-1</v>
      </c>
      <c r="AT203" s="39">
        <v>-0.7</v>
      </c>
      <c r="AU203" s="39">
        <v>-0.7</v>
      </c>
      <c r="AV203" s="39">
        <v>-0.7</v>
      </c>
      <c r="AW203" s="39">
        <v>-0.7</v>
      </c>
      <c r="AX203" s="39">
        <v>0</v>
      </c>
      <c r="AY203" s="40">
        <v>0</v>
      </c>
      <c r="AZ203" s="40">
        <v>0</v>
      </c>
      <c r="BA203" s="40">
        <v>0</v>
      </c>
    </row>
    <row r="204" spans="1:53">
      <c r="A204" t="s">
        <v>1819</v>
      </c>
      <c r="B204" s="37"/>
      <c r="C204" s="38" t="s">
        <v>1642</v>
      </c>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40"/>
      <c r="AZ204" s="40"/>
      <c r="BA204" s="40"/>
    </row>
    <row r="205" spans="1:53">
      <c r="A205" t="s">
        <v>1820</v>
      </c>
      <c r="B205" s="41"/>
      <c r="C205" s="42" t="s">
        <v>1644</v>
      </c>
      <c r="D205" s="43">
        <v>0</v>
      </c>
      <c r="E205" s="43">
        <v>0</v>
      </c>
      <c r="F205" s="43">
        <v>1.7</v>
      </c>
      <c r="G205" s="43">
        <v>4.9000000000000004</v>
      </c>
      <c r="H205" s="43">
        <v>6.9</v>
      </c>
      <c r="I205" s="43">
        <v>6.9</v>
      </c>
      <c r="J205" s="43">
        <v>4.5999999999999996</v>
      </c>
      <c r="K205" s="43">
        <v>0</v>
      </c>
      <c r="L205" s="43">
        <v>0.1</v>
      </c>
      <c r="M205" s="43">
        <v>0.1</v>
      </c>
      <c r="N205" s="43">
        <v>0.1</v>
      </c>
      <c r="O205" s="43">
        <v>0</v>
      </c>
      <c r="P205" s="43">
        <v>0.2</v>
      </c>
      <c r="Q205" s="43">
        <v>0.2</v>
      </c>
      <c r="R205" s="43">
        <v>0</v>
      </c>
      <c r="S205" s="43">
        <v>0</v>
      </c>
      <c r="T205" s="43">
        <v>1.1000000000000001</v>
      </c>
      <c r="U205" s="43">
        <v>0.9</v>
      </c>
      <c r="V205" s="43">
        <v>1.1000000000000001</v>
      </c>
      <c r="W205" s="43">
        <v>1.2</v>
      </c>
      <c r="X205" s="43">
        <v>1.3</v>
      </c>
      <c r="Y205" s="43">
        <v>1.9</v>
      </c>
      <c r="Z205" s="43">
        <v>1.3</v>
      </c>
      <c r="AA205" s="43">
        <v>0.3</v>
      </c>
      <c r="AB205" s="43">
        <v>0.1</v>
      </c>
      <c r="AC205" s="43">
        <v>-0.6</v>
      </c>
      <c r="AD205" s="43">
        <v>-1.9</v>
      </c>
      <c r="AE205" s="43">
        <v>-2.9</v>
      </c>
      <c r="AF205" s="43">
        <v>-4</v>
      </c>
      <c r="AG205" s="43">
        <v>-4.7</v>
      </c>
      <c r="AH205" s="43">
        <v>-5.2</v>
      </c>
      <c r="AI205" s="43">
        <v>-4</v>
      </c>
      <c r="AJ205" s="43">
        <v>-3</v>
      </c>
      <c r="AK205" s="43">
        <v>-5</v>
      </c>
      <c r="AL205" s="43">
        <v>-4.0999999999999996</v>
      </c>
      <c r="AM205" s="43">
        <v>-3.6</v>
      </c>
      <c r="AN205" s="43">
        <v>-2.7</v>
      </c>
      <c r="AO205" s="43">
        <v>-2.4</v>
      </c>
      <c r="AP205" s="43">
        <v>-1.7</v>
      </c>
      <c r="AQ205" s="43">
        <v>-1.2</v>
      </c>
      <c r="AR205" s="43">
        <v>-0.6</v>
      </c>
      <c r="AS205" s="43">
        <v>-0.5</v>
      </c>
      <c r="AT205" s="43">
        <v>-0.7</v>
      </c>
      <c r="AU205" s="43">
        <v>-0.5</v>
      </c>
      <c r="AV205" s="43">
        <v>-0.5</v>
      </c>
      <c r="AW205" s="43">
        <v>-0.5</v>
      </c>
      <c r="AX205" s="43">
        <v>0</v>
      </c>
      <c r="AY205" s="44">
        <v>0.1</v>
      </c>
      <c r="AZ205" s="44">
        <v>0.1</v>
      </c>
      <c r="BA205" s="44">
        <v>0.1</v>
      </c>
    </row>
    <row r="206" spans="1:53">
      <c r="A206" t="s">
        <v>1821</v>
      </c>
      <c r="B206" s="33" t="s">
        <v>1822</v>
      </c>
      <c r="C206" s="34" t="s">
        <v>500</v>
      </c>
      <c r="D206" s="35">
        <v>0.6</v>
      </c>
      <c r="E206" s="35">
        <v>0</v>
      </c>
      <c r="F206" s="35">
        <v>2.2000000000000002</v>
      </c>
      <c r="G206" s="35">
        <v>3.1</v>
      </c>
      <c r="H206" s="35">
        <v>4.4000000000000004</v>
      </c>
      <c r="I206" s="35">
        <v>5.6</v>
      </c>
      <c r="J206" s="35">
        <v>4.8</v>
      </c>
      <c r="K206" s="35">
        <v>0</v>
      </c>
      <c r="L206" s="35">
        <v>0</v>
      </c>
      <c r="M206" s="35">
        <v>0</v>
      </c>
      <c r="N206" s="35">
        <v>0</v>
      </c>
      <c r="O206" s="35">
        <v>0</v>
      </c>
      <c r="P206" s="35">
        <v>0</v>
      </c>
      <c r="Q206" s="35">
        <v>0</v>
      </c>
      <c r="R206" s="35">
        <v>0.3</v>
      </c>
      <c r="S206" s="35">
        <v>1</v>
      </c>
      <c r="T206" s="35">
        <v>1.1000000000000001</v>
      </c>
      <c r="U206" s="35">
        <v>0</v>
      </c>
      <c r="V206" s="35">
        <v>0.6</v>
      </c>
      <c r="W206" s="35">
        <v>0</v>
      </c>
      <c r="X206" s="35">
        <v>0.3</v>
      </c>
      <c r="Y206" s="35">
        <v>0</v>
      </c>
      <c r="Z206" s="35">
        <v>0</v>
      </c>
      <c r="AA206" s="35">
        <v>0</v>
      </c>
      <c r="AB206" s="35">
        <v>-0.3</v>
      </c>
      <c r="AC206" s="35">
        <v>-0.1</v>
      </c>
      <c r="AD206" s="35">
        <v>-0.8</v>
      </c>
      <c r="AE206" s="35">
        <v>-2.2000000000000002</v>
      </c>
      <c r="AF206" s="35">
        <v>-4.8</v>
      </c>
      <c r="AG206" s="35">
        <v>-5.9</v>
      </c>
      <c r="AH206" s="35">
        <v>-5.7</v>
      </c>
      <c r="AI206" s="35">
        <v>-5.7</v>
      </c>
      <c r="AJ206" s="35">
        <v>-4.9000000000000004</v>
      </c>
      <c r="AK206" s="35">
        <v>-5.7</v>
      </c>
      <c r="AL206" s="35">
        <v>-4.0999999999999996</v>
      </c>
      <c r="AM206" s="35">
        <v>-4.9000000000000004</v>
      </c>
      <c r="AN206" s="35">
        <v>-2.6</v>
      </c>
      <c r="AO206" s="35">
        <v>-2.7</v>
      </c>
      <c r="AP206" s="35">
        <v>-2</v>
      </c>
      <c r="AQ206" s="35">
        <v>-1.2</v>
      </c>
      <c r="AR206" s="35">
        <v>-1.2</v>
      </c>
      <c r="AS206" s="35">
        <v>-1.2</v>
      </c>
      <c r="AT206" s="35">
        <v>-1.2</v>
      </c>
      <c r="AU206" s="35">
        <v>-1.3</v>
      </c>
      <c r="AV206" s="35">
        <v>-1.3</v>
      </c>
      <c r="AW206" s="35">
        <v>-1.3</v>
      </c>
      <c r="AX206" s="35">
        <v>-1.1000000000000001</v>
      </c>
      <c r="AY206" s="36">
        <v>-1.3</v>
      </c>
      <c r="AZ206" s="36">
        <v>-1.1000000000000001</v>
      </c>
      <c r="BA206" s="36">
        <v>-1</v>
      </c>
    </row>
    <row r="207" spans="1:53">
      <c r="A207" t="s">
        <v>1823</v>
      </c>
      <c r="B207" s="37">
        <v>13971</v>
      </c>
      <c r="C207" s="38" t="s">
        <v>1634</v>
      </c>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40"/>
      <c r="AZ207" s="40"/>
      <c r="BA207" s="40"/>
    </row>
    <row r="208" spans="1:53">
      <c r="A208" t="s">
        <v>1824</v>
      </c>
      <c r="B208" s="37"/>
      <c r="C208" s="38" t="s">
        <v>1636</v>
      </c>
      <c r="D208" s="39">
        <v>0</v>
      </c>
      <c r="E208" s="39">
        <v>0</v>
      </c>
      <c r="F208" s="39">
        <v>0</v>
      </c>
      <c r="G208" s="39">
        <v>0.9</v>
      </c>
      <c r="H208" s="39">
        <v>4.2</v>
      </c>
      <c r="I208" s="39">
        <v>6.6</v>
      </c>
      <c r="J208" s="39"/>
      <c r="K208" s="39">
        <v>0</v>
      </c>
      <c r="L208" s="39">
        <v>0</v>
      </c>
      <c r="M208" s="39">
        <v>0</v>
      </c>
      <c r="N208" s="39">
        <v>0</v>
      </c>
      <c r="O208" s="39">
        <v>0</v>
      </c>
      <c r="P208" s="39">
        <v>0</v>
      </c>
      <c r="Q208" s="39">
        <v>0</v>
      </c>
      <c r="R208" s="39">
        <v>0</v>
      </c>
      <c r="S208" s="39">
        <v>0</v>
      </c>
      <c r="T208" s="39">
        <v>0</v>
      </c>
      <c r="U208" s="39">
        <v>0</v>
      </c>
      <c r="V208" s="39">
        <v>0</v>
      </c>
      <c r="W208" s="39">
        <v>0</v>
      </c>
      <c r="X208" s="39">
        <v>-1.1000000000000001</v>
      </c>
      <c r="Y208" s="39">
        <v>-1.5</v>
      </c>
      <c r="Z208" s="39">
        <v>-2.2999999999999998</v>
      </c>
      <c r="AA208" s="39">
        <v>-1</v>
      </c>
      <c r="AB208" s="39">
        <v>-3.3</v>
      </c>
      <c r="AC208" s="39">
        <v>-2</v>
      </c>
      <c r="AD208" s="39">
        <v>-3.9</v>
      </c>
      <c r="AE208" s="39">
        <v>-4.5</v>
      </c>
      <c r="AF208" s="39">
        <v>-8.1</v>
      </c>
      <c r="AG208" s="39"/>
      <c r="AH208" s="39">
        <v>-7.7</v>
      </c>
      <c r="AI208" s="39">
        <v>-8</v>
      </c>
      <c r="AJ208" s="39">
        <v>-7.8</v>
      </c>
      <c r="AK208" s="39">
        <v>-8.1</v>
      </c>
      <c r="AL208" s="39">
        <v>-5</v>
      </c>
      <c r="AM208" s="39">
        <v>-6</v>
      </c>
      <c r="AN208" s="39">
        <v>-4.3</v>
      </c>
      <c r="AO208" s="39">
        <v>-4</v>
      </c>
      <c r="AP208" s="39">
        <v>-2.8</v>
      </c>
      <c r="AQ208" s="39">
        <v>-2.4</v>
      </c>
      <c r="AR208" s="39">
        <v>-2</v>
      </c>
      <c r="AS208" s="39">
        <v>-2</v>
      </c>
      <c r="AT208" s="39">
        <v>-2</v>
      </c>
      <c r="AU208" s="39">
        <v>-2.1</v>
      </c>
      <c r="AV208" s="39">
        <v>-2.1</v>
      </c>
      <c r="AW208" s="39">
        <v>-2.7</v>
      </c>
      <c r="AX208" s="39">
        <v>-2.2000000000000002</v>
      </c>
      <c r="AY208" s="40"/>
      <c r="AZ208" s="40">
        <v>0.7</v>
      </c>
      <c r="BA208" s="40">
        <v>0</v>
      </c>
    </row>
    <row r="209" spans="1:53">
      <c r="A209" t="s">
        <v>1825</v>
      </c>
      <c r="B209" s="37"/>
      <c r="C209" s="38" t="s">
        <v>1638</v>
      </c>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40"/>
      <c r="AZ209" s="40"/>
      <c r="BA209" s="40"/>
    </row>
    <row r="210" spans="1:53">
      <c r="A210" t="s">
        <v>1826</v>
      </c>
      <c r="B210" s="37"/>
      <c r="C210" s="38" t="s">
        <v>1640</v>
      </c>
      <c r="D210" s="39">
        <v>0</v>
      </c>
      <c r="E210" s="39">
        <v>0</v>
      </c>
      <c r="F210" s="39">
        <v>0</v>
      </c>
      <c r="G210" s="39">
        <v>1.6</v>
      </c>
      <c r="H210" s="39">
        <v>3.2</v>
      </c>
      <c r="I210" s="39">
        <v>6.2</v>
      </c>
      <c r="J210" s="39">
        <v>5.0999999999999996</v>
      </c>
      <c r="K210" s="39"/>
      <c r="L210" s="39">
        <v>0</v>
      </c>
      <c r="M210" s="39">
        <v>0</v>
      </c>
      <c r="N210" s="39">
        <v>0</v>
      </c>
      <c r="O210" s="39">
        <v>0</v>
      </c>
      <c r="P210" s="39">
        <v>0</v>
      </c>
      <c r="Q210" s="39">
        <v>-1.3</v>
      </c>
      <c r="R210" s="39">
        <v>0</v>
      </c>
      <c r="S210" s="39">
        <v>0</v>
      </c>
      <c r="T210" s="39">
        <v>0</v>
      </c>
      <c r="U210" s="39">
        <v>0</v>
      </c>
      <c r="V210" s="39"/>
      <c r="W210" s="39">
        <v>0</v>
      </c>
      <c r="X210" s="39">
        <v>0</v>
      </c>
      <c r="Y210" s="39">
        <v>0</v>
      </c>
      <c r="Z210" s="39">
        <v>0</v>
      </c>
      <c r="AA210" s="39">
        <v>0</v>
      </c>
      <c r="AB210" s="39">
        <v>0</v>
      </c>
      <c r="AC210" s="39">
        <v>0</v>
      </c>
      <c r="AD210" s="39">
        <v>0</v>
      </c>
      <c r="AE210" s="39">
        <v>-1.4</v>
      </c>
      <c r="AF210" s="39">
        <v>-2.8</v>
      </c>
      <c r="AG210" s="39">
        <v>-6.2</v>
      </c>
      <c r="AH210" s="39"/>
      <c r="AI210" s="39"/>
      <c r="AJ210" s="39"/>
      <c r="AK210" s="39"/>
      <c r="AL210" s="39"/>
      <c r="AM210" s="39"/>
      <c r="AN210" s="39"/>
      <c r="AO210" s="39"/>
      <c r="AP210" s="39"/>
      <c r="AQ210" s="39"/>
      <c r="AR210" s="39"/>
      <c r="AS210" s="39"/>
      <c r="AT210" s="39"/>
      <c r="AU210" s="39"/>
      <c r="AV210" s="39"/>
      <c r="AW210" s="39"/>
      <c r="AX210" s="39"/>
      <c r="AY210" s="40"/>
      <c r="AZ210" s="40"/>
      <c r="BA210" s="40"/>
    </row>
    <row r="211" spans="1:53">
      <c r="A211" t="s">
        <v>1827</v>
      </c>
      <c r="B211" s="37"/>
      <c r="C211" s="38" t="s">
        <v>1642</v>
      </c>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40"/>
      <c r="AZ211" s="40"/>
      <c r="BA211" s="40"/>
    </row>
    <row r="212" spans="1:53">
      <c r="A212" t="s">
        <v>1828</v>
      </c>
      <c r="B212" s="41"/>
      <c r="C212" s="42" t="s">
        <v>1644</v>
      </c>
      <c r="D212" s="43">
        <v>0.3</v>
      </c>
      <c r="E212" s="43">
        <v>0</v>
      </c>
      <c r="F212" s="43">
        <v>1.3</v>
      </c>
      <c r="G212" s="43">
        <v>2.2999999999999998</v>
      </c>
      <c r="H212" s="43">
        <v>4.0999999999999996</v>
      </c>
      <c r="I212" s="43">
        <v>5.9</v>
      </c>
      <c r="J212" s="43">
        <v>4.9000000000000004</v>
      </c>
      <c r="K212" s="43">
        <v>0</v>
      </c>
      <c r="L212" s="43">
        <v>0</v>
      </c>
      <c r="M212" s="43">
        <v>0</v>
      </c>
      <c r="N212" s="43">
        <v>0</v>
      </c>
      <c r="O212" s="43">
        <v>0</v>
      </c>
      <c r="P212" s="43">
        <v>0</v>
      </c>
      <c r="Q212" s="43">
        <v>-0.3</v>
      </c>
      <c r="R212" s="43">
        <v>0.2</v>
      </c>
      <c r="S212" s="43">
        <v>0.6</v>
      </c>
      <c r="T212" s="43">
        <v>0.7</v>
      </c>
      <c r="U212" s="43">
        <v>0</v>
      </c>
      <c r="V212" s="43">
        <v>0.4</v>
      </c>
      <c r="W212" s="43">
        <v>0</v>
      </c>
      <c r="X212" s="43">
        <v>-0.1</v>
      </c>
      <c r="Y212" s="43">
        <v>-0.3</v>
      </c>
      <c r="Z212" s="43">
        <v>-0.6</v>
      </c>
      <c r="AA212" s="43">
        <v>-0.2</v>
      </c>
      <c r="AB212" s="43">
        <v>-0.8</v>
      </c>
      <c r="AC212" s="43">
        <v>-0.5</v>
      </c>
      <c r="AD212" s="43">
        <v>-1.3</v>
      </c>
      <c r="AE212" s="43">
        <v>-2.5</v>
      </c>
      <c r="AF212" s="43">
        <v>-5.0999999999999996</v>
      </c>
      <c r="AG212" s="43">
        <v>-6</v>
      </c>
      <c r="AH212" s="43">
        <v>-6.2</v>
      </c>
      <c r="AI212" s="43">
        <v>-6.3</v>
      </c>
      <c r="AJ212" s="43">
        <v>-5.8</v>
      </c>
      <c r="AK212" s="43">
        <v>-6.5</v>
      </c>
      <c r="AL212" s="43">
        <v>-4.4000000000000004</v>
      </c>
      <c r="AM212" s="43">
        <v>-5.3</v>
      </c>
      <c r="AN212" s="43">
        <v>-3.2</v>
      </c>
      <c r="AO212" s="43">
        <v>-3.1</v>
      </c>
      <c r="AP212" s="43">
        <v>-2.2000000000000002</v>
      </c>
      <c r="AQ212" s="43">
        <v>-1.6</v>
      </c>
      <c r="AR212" s="43">
        <v>-1.4</v>
      </c>
      <c r="AS212" s="43">
        <v>-1.4</v>
      </c>
      <c r="AT212" s="43">
        <v>-1.5</v>
      </c>
      <c r="AU212" s="43">
        <v>-1.5</v>
      </c>
      <c r="AV212" s="43">
        <v>-1.5</v>
      </c>
      <c r="AW212" s="43">
        <v>-1.7</v>
      </c>
      <c r="AX212" s="43">
        <v>-1.4</v>
      </c>
      <c r="AY212" s="44">
        <v>-1.3</v>
      </c>
      <c r="AZ212" s="44">
        <v>-0.5</v>
      </c>
      <c r="BA212" s="44">
        <v>-0.6</v>
      </c>
    </row>
    <row r="213" spans="1:53">
      <c r="A213" t="s">
        <v>1829</v>
      </c>
      <c r="B213" s="33" t="s">
        <v>1830</v>
      </c>
      <c r="C213" s="34" t="s">
        <v>500</v>
      </c>
      <c r="D213" s="35">
        <v>1.7</v>
      </c>
      <c r="E213" s="35">
        <v>2.1</v>
      </c>
      <c r="F213" s="35">
        <v>1.7</v>
      </c>
      <c r="G213" s="35">
        <v>3.4</v>
      </c>
      <c r="H213" s="35">
        <v>6</v>
      </c>
      <c r="I213" s="35">
        <v>6.4</v>
      </c>
      <c r="J213" s="35">
        <v>4.9000000000000004</v>
      </c>
      <c r="K213" s="35">
        <v>2.2999999999999998</v>
      </c>
      <c r="L213" s="35">
        <v>0.3</v>
      </c>
      <c r="M213" s="35">
        <v>0.2</v>
      </c>
      <c r="N213" s="35">
        <v>0.4</v>
      </c>
      <c r="O213" s="35">
        <v>0</v>
      </c>
      <c r="P213" s="35">
        <v>0</v>
      </c>
      <c r="Q213" s="35">
        <v>0</v>
      </c>
      <c r="R213" s="35">
        <v>0</v>
      </c>
      <c r="S213" s="35">
        <v>0</v>
      </c>
      <c r="T213" s="35">
        <v>0.5</v>
      </c>
      <c r="U213" s="35">
        <v>0.7</v>
      </c>
      <c r="V213" s="35">
        <v>0.8</v>
      </c>
      <c r="W213" s="35">
        <v>0.8</v>
      </c>
      <c r="X213" s="35">
        <v>0.6</v>
      </c>
      <c r="Y213" s="35">
        <v>0.3</v>
      </c>
      <c r="Z213" s="35">
        <v>0.1</v>
      </c>
      <c r="AA213" s="35">
        <v>0</v>
      </c>
      <c r="AB213" s="35">
        <v>0</v>
      </c>
      <c r="AC213" s="35">
        <v>0</v>
      </c>
      <c r="AD213" s="35">
        <v>-2.2000000000000002</v>
      </c>
      <c r="AE213" s="35">
        <v>-2.9</v>
      </c>
      <c r="AF213" s="35">
        <v>-3.2</v>
      </c>
      <c r="AG213" s="35">
        <v>-4.4000000000000004</v>
      </c>
      <c r="AH213" s="35">
        <v>-5</v>
      </c>
      <c r="AI213" s="35">
        <v>-3.3</v>
      </c>
      <c r="AJ213" s="35">
        <v>-1.4</v>
      </c>
      <c r="AK213" s="35">
        <v>-1.4</v>
      </c>
      <c r="AL213" s="35">
        <v>-2</v>
      </c>
      <c r="AM213" s="35">
        <v>-3</v>
      </c>
      <c r="AN213" s="35">
        <v>-3.1</v>
      </c>
      <c r="AO213" s="35">
        <v>-3.1</v>
      </c>
      <c r="AP213" s="35">
        <v>-2.5</v>
      </c>
      <c r="AQ213" s="35">
        <v>-1.6</v>
      </c>
      <c r="AR213" s="35">
        <v>-1.6</v>
      </c>
      <c r="AS213" s="35">
        <v>-1.7</v>
      </c>
      <c r="AT213" s="35">
        <v>-1.7</v>
      </c>
      <c r="AU213" s="35">
        <v>-1.7</v>
      </c>
      <c r="AV213" s="35">
        <v>-1.7</v>
      </c>
      <c r="AW213" s="35">
        <v>-1.7</v>
      </c>
      <c r="AX213" s="35">
        <v>-1.1000000000000001</v>
      </c>
      <c r="AY213" s="36">
        <v>-0.7</v>
      </c>
      <c r="AZ213" s="36">
        <v>-0.7</v>
      </c>
      <c r="BA213" s="36">
        <v>-0.6</v>
      </c>
    </row>
    <row r="214" spans="1:53">
      <c r="A214" t="s">
        <v>1831</v>
      </c>
      <c r="B214" s="37">
        <v>6938</v>
      </c>
      <c r="C214" s="38" t="s">
        <v>1634</v>
      </c>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40"/>
      <c r="AZ214" s="40"/>
      <c r="BA214" s="40"/>
    </row>
    <row r="215" spans="1:53">
      <c r="A215" t="s">
        <v>1832</v>
      </c>
      <c r="B215" s="37"/>
      <c r="C215" s="38" t="s">
        <v>1636</v>
      </c>
      <c r="D215" s="39">
        <v>0</v>
      </c>
      <c r="E215" s="39">
        <v>0</v>
      </c>
      <c r="F215" s="39">
        <v>0</v>
      </c>
      <c r="G215" s="39">
        <v>0</v>
      </c>
      <c r="H215" s="39">
        <v>3.4</v>
      </c>
      <c r="I215" s="39">
        <v>5.7</v>
      </c>
      <c r="J215" s="39"/>
      <c r="K215" s="39">
        <v>1</v>
      </c>
      <c r="L215" s="39">
        <v>0</v>
      </c>
      <c r="M215" s="39">
        <v>0</v>
      </c>
      <c r="N215" s="39">
        <v>0.2</v>
      </c>
      <c r="O215" s="39">
        <v>0</v>
      </c>
      <c r="P215" s="39">
        <v>0</v>
      </c>
      <c r="Q215" s="39">
        <v>0</v>
      </c>
      <c r="R215" s="39">
        <v>0</v>
      </c>
      <c r="S215" s="39">
        <v>0</v>
      </c>
      <c r="T215" s="39">
        <v>1.4</v>
      </c>
      <c r="U215" s="39">
        <v>0.8</v>
      </c>
      <c r="V215" s="39"/>
      <c r="W215" s="39">
        <v>0</v>
      </c>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40"/>
      <c r="AZ215" s="40"/>
      <c r="BA215" s="40"/>
    </row>
    <row r="216" spans="1:53">
      <c r="A216" t="s">
        <v>1833</v>
      </c>
      <c r="B216" s="37"/>
      <c r="C216" s="38" t="s">
        <v>1638</v>
      </c>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40"/>
      <c r="AZ216" s="40"/>
      <c r="BA216" s="40"/>
    </row>
    <row r="217" spans="1:53">
      <c r="A217" t="s">
        <v>1834</v>
      </c>
      <c r="B217" s="37"/>
      <c r="C217" s="38" t="s">
        <v>1640</v>
      </c>
      <c r="D217" s="39">
        <v>0</v>
      </c>
      <c r="E217" s="39">
        <v>0</v>
      </c>
      <c r="F217" s="39">
        <v>0</v>
      </c>
      <c r="G217" s="39">
        <v>0</v>
      </c>
      <c r="H217" s="39">
        <v>2.9</v>
      </c>
      <c r="I217" s="39">
        <v>2.8</v>
      </c>
      <c r="J217" s="39">
        <v>1.4</v>
      </c>
      <c r="K217" s="39"/>
      <c r="L217" s="39">
        <v>0</v>
      </c>
      <c r="M217" s="39">
        <v>3.1</v>
      </c>
      <c r="N217" s="39"/>
      <c r="O217" s="39">
        <v>0</v>
      </c>
      <c r="P217" s="39">
        <v>0</v>
      </c>
      <c r="Q217" s="39">
        <v>0</v>
      </c>
      <c r="R217" s="39">
        <v>0</v>
      </c>
      <c r="S217" s="39">
        <v>0</v>
      </c>
      <c r="T217" s="39">
        <v>0</v>
      </c>
      <c r="U217" s="39">
        <v>0</v>
      </c>
      <c r="V217" s="39">
        <v>0</v>
      </c>
      <c r="W217" s="39">
        <v>0</v>
      </c>
      <c r="X217" s="39">
        <v>0</v>
      </c>
      <c r="Y217" s="39">
        <v>0</v>
      </c>
      <c r="Z217" s="39">
        <v>-1</v>
      </c>
      <c r="AA217" s="39">
        <v>-1</v>
      </c>
      <c r="AB217" s="39">
        <v>-1.5</v>
      </c>
      <c r="AC217" s="39">
        <v>-1.5</v>
      </c>
      <c r="AD217" s="39">
        <v>-7</v>
      </c>
      <c r="AE217" s="39">
        <v>-7.5</v>
      </c>
      <c r="AF217" s="39">
        <v>-7</v>
      </c>
      <c r="AG217" s="39">
        <v>-7.5</v>
      </c>
      <c r="AH217" s="39">
        <v>-7.4</v>
      </c>
      <c r="AI217" s="39">
        <v>-5.8</v>
      </c>
      <c r="AJ217" s="39">
        <v>-6.2</v>
      </c>
      <c r="AK217" s="39">
        <v>-8.3000000000000007</v>
      </c>
      <c r="AL217" s="39">
        <v>-7.2</v>
      </c>
      <c r="AM217" s="39"/>
      <c r="AN217" s="39">
        <v>-3.6</v>
      </c>
      <c r="AO217" s="39">
        <v>-3.5</v>
      </c>
      <c r="AP217" s="39">
        <v>-2.8</v>
      </c>
      <c r="AQ217" s="39">
        <v>-1.8</v>
      </c>
      <c r="AR217" s="39">
        <v>-1.1000000000000001</v>
      </c>
      <c r="AS217" s="39">
        <v>-1.1000000000000001</v>
      </c>
      <c r="AT217" s="39">
        <v>-1.1000000000000001</v>
      </c>
      <c r="AU217" s="39">
        <v>-1.1000000000000001</v>
      </c>
      <c r="AV217" s="39">
        <v>-1.1000000000000001</v>
      </c>
      <c r="AW217" s="39">
        <v>-1.1000000000000001</v>
      </c>
      <c r="AX217" s="39">
        <v>-0.4</v>
      </c>
      <c r="AY217" s="40">
        <v>-0.3</v>
      </c>
      <c r="AZ217" s="40">
        <v>-0.4</v>
      </c>
      <c r="BA217" s="40">
        <v>-0.4</v>
      </c>
    </row>
    <row r="218" spans="1:53">
      <c r="A218" t="s">
        <v>1835</v>
      </c>
      <c r="B218" s="37"/>
      <c r="C218" s="38" t="s">
        <v>1642</v>
      </c>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40"/>
      <c r="AZ218" s="40"/>
      <c r="BA218" s="40"/>
    </row>
    <row r="219" spans="1:53">
      <c r="A219" t="s">
        <v>1836</v>
      </c>
      <c r="B219" s="41"/>
      <c r="C219" s="42" t="s">
        <v>1644</v>
      </c>
      <c r="D219" s="43">
        <v>1</v>
      </c>
      <c r="E219" s="43">
        <v>1.3</v>
      </c>
      <c r="F219" s="43">
        <v>1</v>
      </c>
      <c r="G219" s="43">
        <v>2.1</v>
      </c>
      <c r="H219" s="43">
        <v>4.8</v>
      </c>
      <c r="I219" s="43">
        <v>5.3</v>
      </c>
      <c r="J219" s="43">
        <v>3.7</v>
      </c>
      <c r="K219" s="43">
        <v>1.7</v>
      </c>
      <c r="L219" s="43">
        <v>0.2</v>
      </c>
      <c r="M219" s="43">
        <v>0.8</v>
      </c>
      <c r="N219" s="43">
        <v>0.3</v>
      </c>
      <c r="O219" s="43">
        <v>0</v>
      </c>
      <c r="P219" s="43">
        <v>0</v>
      </c>
      <c r="Q219" s="43">
        <v>0</v>
      </c>
      <c r="R219" s="43">
        <v>0</v>
      </c>
      <c r="S219" s="43">
        <v>0</v>
      </c>
      <c r="T219" s="43">
        <v>0.6</v>
      </c>
      <c r="U219" s="43">
        <v>0.6</v>
      </c>
      <c r="V219" s="43">
        <v>0.6</v>
      </c>
      <c r="W219" s="43">
        <v>0.5</v>
      </c>
      <c r="X219" s="43">
        <v>0.5</v>
      </c>
      <c r="Y219" s="43">
        <v>0.2</v>
      </c>
      <c r="Z219" s="43">
        <v>-0.1</v>
      </c>
      <c r="AA219" s="43">
        <v>-0.3</v>
      </c>
      <c r="AB219" s="43">
        <v>-0.5</v>
      </c>
      <c r="AC219" s="43">
        <v>-0.4</v>
      </c>
      <c r="AD219" s="43">
        <v>-3.4</v>
      </c>
      <c r="AE219" s="43">
        <v>-4.0999999999999996</v>
      </c>
      <c r="AF219" s="43">
        <v>-4.2</v>
      </c>
      <c r="AG219" s="43">
        <v>-5.2</v>
      </c>
      <c r="AH219" s="43">
        <v>-5.8</v>
      </c>
      <c r="AI219" s="43">
        <v>-3.9</v>
      </c>
      <c r="AJ219" s="43">
        <v>-3</v>
      </c>
      <c r="AK219" s="43">
        <v>-3.7</v>
      </c>
      <c r="AL219" s="43">
        <v>-3.7</v>
      </c>
      <c r="AM219" s="43">
        <v>-3</v>
      </c>
      <c r="AN219" s="43">
        <v>-3.2</v>
      </c>
      <c r="AO219" s="43">
        <v>-3.2</v>
      </c>
      <c r="AP219" s="43">
        <v>-2.6</v>
      </c>
      <c r="AQ219" s="43">
        <v>-1.6</v>
      </c>
      <c r="AR219" s="43">
        <v>-1.4</v>
      </c>
      <c r="AS219" s="43">
        <v>-1.5</v>
      </c>
      <c r="AT219" s="43">
        <v>-1.5</v>
      </c>
      <c r="AU219" s="43">
        <v>-1.5</v>
      </c>
      <c r="AV219" s="43">
        <v>-1.5</v>
      </c>
      <c r="AW219" s="43">
        <v>-1.5</v>
      </c>
      <c r="AX219" s="43">
        <v>-0.8</v>
      </c>
      <c r="AY219" s="44">
        <v>-0.5</v>
      </c>
      <c r="AZ219" s="44">
        <v>-0.6</v>
      </c>
      <c r="BA219" s="44">
        <v>-0.5</v>
      </c>
    </row>
    <row r="220" spans="1:53">
      <c r="A220" t="s">
        <v>1837</v>
      </c>
      <c r="B220" s="33" t="s">
        <v>1838</v>
      </c>
      <c r="C220" s="34" t="s">
        <v>500</v>
      </c>
      <c r="D220" s="35">
        <v>1.6</v>
      </c>
      <c r="E220" s="35">
        <v>2.5</v>
      </c>
      <c r="F220" s="35">
        <v>2.1</v>
      </c>
      <c r="G220" s="35">
        <v>4.5</v>
      </c>
      <c r="H220" s="35">
        <v>6.4</v>
      </c>
      <c r="I220" s="35">
        <v>5.6</v>
      </c>
      <c r="J220" s="35">
        <v>5.7</v>
      </c>
      <c r="K220" s="35">
        <v>0.4</v>
      </c>
      <c r="L220" s="35">
        <v>0</v>
      </c>
      <c r="M220" s="35">
        <v>0</v>
      </c>
      <c r="N220" s="35">
        <v>0.3</v>
      </c>
      <c r="O220" s="35">
        <v>0.3</v>
      </c>
      <c r="P220" s="35">
        <v>0.3</v>
      </c>
      <c r="Q220" s="35">
        <v>0.3</v>
      </c>
      <c r="R220" s="35">
        <v>0.3</v>
      </c>
      <c r="S220" s="35">
        <v>0.7</v>
      </c>
      <c r="T220" s="35">
        <v>0.5</v>
      </c>
      <c r="U220" s="35">
        <v>0.5</v>
      </c>
      <c r="V220" s="35">
        <v>0</v>
      </c>
      <c r="W220" s="35">
        <v>0.3</v>
      </c>
      <c r="X220" s="35">
        <v>0.7</v>
      </c>
      <c r="Y220" s="35">
        <v>1.3</v>
      </c>
      <c r="Z220" s="35">
        <v>1</v>
      </c>
      <c r="AA220" s="35">
        <v>0</v>
      </c>
      <c r="AB220" s="35">
        <v>0</v>
      </c>
      <c r="AC220" s="35">
        <v>0</v>
      </c>
      <c r="AD220" s="35">
        <v>-1.1000000000000001</v>
      </c>
      <c r="AE220" s="35">
        <v>-2.4</v>
      </c>
      <c r="AF220" s="35">
        <v>-2.7</v>
      </c>
      <c r="AG220" s="35">
        <v>-3.5</v>
      </c>
      <c r="AH220" s="35">
        <v>-5.3</v>
      </c>
      <c r="AI220" s="35">
        <v>-5.4</v>
      </c>
      <c r="AJ220" s="35">
        <v>-5.0999999999999996</v>
      </c>
      <c r="AK220" s="35">
        <v>-5.8</v>
      </c>
      <c r="AL220" s="35">
        <v>-5.3</v>
      </c>
      <c r="AM220" s="35">
        <v>-4</v>
      </c>
      <c r="AN220" s="35">
        <v>-2.1</v>
      </c>
      <c r="AO220" s="35">
        <v>-2.1</v>
      </c>
      <c r="AP220" s="35">
        <v>-1.8</v>
      </c>
      <c r="AQ220" s="35">
        <v>-1.2</v>
      </c>
      <c r="AR220" s="35">
        <v>-1.1000000000000001</v>
      </c>
      <c r="AS220" s="35">
        <v>-1.4</v>
      </c>
      <c r="AT220" s="35">
        <v>-1.4</v>
      </c>
      <c r="AU220" s="35">
        <v>-1.4</v>
      </c>
      <c r="AV220" s="35">
        <v>-1.4</v>
      </c>
      <c r="AW220" s="35">
        <v>-1.4</v>
      </c>
      <c r="AX220" s="35">
        <v>-0.9</v>
      </c>
      <c r="AY220" s="36">
        <v>-0.5</v>
      </c>
      <c r="AZ220" s="36">
        <v>-0.3</v>
      </c>
      <c r="BA220" s="36">
        <v>-0.2</v>
      </c>
    </row>
    <row r="221" spans="1:53">
      <c r="A221" t="s">
        <v>1839</v>
      </c>
      <c r="B221" s="37">
        <v>12758</v>
      </c>
      <c r="C221" s="38" t="s">
        <v>1634</v>
      </c>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40"/>
      <c r="AZ221" s="40"/>
      <c r="BA221" s="40"/>
    </row>
    <row r="222" spans="1:53">
      <c r="A222" t="s">
        <v>1840</v>
      </c>
      <c r="B222" s="37"/>
      <c r="C222" s="38" t="s">
        <v>1636</v>
      </c>
      <c r="D222" s="39">
        <v>0</v>
      </c>
      <c r="E222" s="39">
        <v>0</v>
      </c>
      <c r="F222" s="39">
        <v>0</v>
      </c>
      <c r="G222" s="39">
        <v>0</v>
      </c>
      <c r="H222" s="39">
        <v>3.4</v>
      </c>
      <c r="I222" s="39">
        <v>4.5</v>
      </c>
      <c r="J222" s="39">
        <v>4.5999999999999996</v>
      </c>
      <c r="K222" s="39"/>
      <c r="L222" s="39">
        <v>0</v>
      </c>
      <c r="M222" s="39">
        <v>0</v>
      </c>
      <c r="N222" s="39">
        <v>0</v>
      </c>
      <c r="O222" s="39">
        <v>0.4</v>
      </c>
      <c r="P222" s="39">
        <v>0</v>
      </c>
      <c r="Q222" s="39">
        <v>0</v>
      </c>
      <c r="R222" s="39">
        <v>0</v>
      </c>
      <c r="S222" s="39">
        <v>0</v>
      </c>
      <c r="T222" s="39">
        <v>0</v>
      </c>
      <c r="U222" s="39">
        <v>2</v>
      </c>
      <c r="V222" s="39"/>
      <c r="W222" s="39">
        <v>-0.4</v>
      </c>
      <c r="X222" s="39">
        <v>-4.5999999999999996</v>
      </c>
      <c r="Y222" s="39">
        <v>-2</v>
      </c>
      <c r="Z222" s="39">
        <v>-3.7</v>
      </c>
      <c r="AA222" s="39">
        <v>-3.9</v>
      </c>
      <c r="AB222" s="39">
        <v>-2.7</v>
      </c>
      <c r="AC222" s="39">
        <v>-2.8</v>
      </c>
      <c r="AD222" s="39">
        <v>-2.4</v>
      </c>
      <c r="AE222" s="39">
        <v>-3.4</v>
      </c>
      <c r="AF222" s="39">
        <v>-6.5</v>
      </c>
      <c r="AG222" s="39">
        <v>-7</v>
      </c>
      <c r="AH222" s="39">
        <v>-7.5</v>
      </c>
      <c r="AI222" s="39">
        <v>-6.8</v>
      </c>
      <c r="AJ222" s="39">
        <v>-6.7</v>
      </c>
      <c r="AK222" s="39">
        <v>-7.1</v>
      </c>
      <c r="AL222" s="39">
        <v>-6.2</v>
      </c>
      <c r="AM222" s="39">
        <v>-4.9000000000000004</v>
      </c>
      <c r="AN222" s="39">
        <v>-3.4</v>
      </c>
      <c r="AO222" s="39">
        <v>-3.6</v>
      </c>
      <c r="AP222" s="39">
        <v>-2.8</v>
      </c>
      <c r="AQ222" s="39">
        <v>-1.9</v>
      </c>
      <c r="AR222" s="39">
        <v>-1.9</v>
      </c>
      <c r="AS222" s="39"/>
      <c r="AT222" s="39">
        <v>-2.6</v>
      </c>
      <c r="AU222" s="39">
        <v>-2.6</v>
      </c>
      <c r="AV222" s="39">
        <v>-2.6</v>
      </c>
      <c r="AW222" s="39">
        <v>-2.7</v>
      </c>
      <c r="AX222" s="39">
        <v>-2</v>
      </c>
      <c r="AY222" s="40">
        <v>-1.3</v>
      </c>
      <c r="AZ222" s="40">
        <v>-0.6</v>
      </c>
      <c r="BA222" s="40">
        <v>-0.4</v>
      </c>
    </row>
    <row r="223" spans="1:53">
      <c r="A223" t="s">
        <v>1841</v>
      </c>
      <c r="B223" s="37"/>
      <c r="C223" s="38" t="s">
        <v>1638</v>
      </c>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40"/>
      <c r="AZ223" s="40"/>
      <c r="BA223" s="40"/>
    </row>
    <row r="224" spans="1:53">
      <c r="A224" t="s">
        <v>1842</v>
      </c>
      <c r="B224" s="37"/>
      <c r="C224" s="38" t="s">
        <v>1640</v>
      </c>
      <c r="D224" s="39">
        <v>0</v>
      </c>
      <c r="E224" s="39">
        <v>0</v>
      </c>
      <c r="F224" s="39">
        <v>0</v>
      </c>
      <c r="G224" s="39">
        <v>0</v>
      </c>
      <c r="H224" s="39">
        <v>5.3</v>
      </c>
      <c r="I224" s="39">
        <v>5</v>
      </c>
      <c r="J224" s="39"/>
      <c r="K224" s="39">
        <v>0</v>
      </c>
      <c r="L224" s="39"/>
      <c r="M224" s="39"/>
      <c r="N224" s="39"/>
      <c r="O224" s="39"/>
      <c r="P224" s="39"/>
      <c r="Q224" s="39"/>
      <c r="R224" s="39"/>
      <c r="S224" s="39"/>
      <c r="T224" s="39"/>
      <c r="U224" s="39"/>
      <c r="V224" s="39">
        <v>0</v>
      </c>
      <c r="W224" s="39">
        <v>0</v>
      </c>
      <c r="X224" s="39">
        <v>0</v>
      </c>
      <c r="Y224" s="39">
        <v>0</v>
      </c>
      <c r="Z224" s="39">
        <v>0</v>
      </c>
      <c r="AA224" s="39">
        <v>0</v>
      </c>
      <c r="AB224" s="39">
        <v>-0.6</v>
      </c>
      <c r="AC224" s="39">
        <v>-0.6</v>
      </c>
      <c r="AD224" s="39">
        <v>-4.5</v>
      </c>
      <c r="AE224" s="39">
        <v>-7.6</v>
      </c>
      <c r="AF224" s="39">
        <v>-8.9</v>
      </c>
      <c r="AG224" s="39">
        <v>-9.1</v>
      </c>
      <c r="AH224" s="39">
        <v>-9.1999999999999993</v>
      </c>
      <c r="AI224" s="39">
        <v>-8.5</v>
      </c>
      <c r="AJ224" s="39">
        <v>-8.3000000000000007</v>
      </c>
      <c r="AK224" s="39">
        <v>-8.5</v>
      </c>
      <c r="AL224" s="39">
        <v>-5.0999999999999996</v>
      </c>
      <c r="AM224" s="39">
        <v>-5.8</v>
      </c>
      <c r="AN224" s="39">
        <v>-4.9000000000000004</v>
      </c>
      <c r="AO224" s="39">
        <v>-3.9</v>
      </c>
      <c r="AP224" s="39">
        <v>-3.4</v>
      </c>
      <c r="AQ224" s="39">
        <v>-3.1</v>
      </c>
      <c r="AR224" s="39">
        <v>-2.5</v>
      </c>
      <c r="AS224" s="39">
        <v>-2.1</v>
      </c>
      <c r="AT224" s="39">
        <v>-2</v>
      </c>
      <c r="AU224" s="39">
        <v>-0.9</v>
      </c>
      <c r="AV224" s="39">
        <v>-0.9</v>
      </c>
      <c r="AW224" s="39">
        <v>-0.9</v>
      </c>
      <c r="AX224" s="39">
        <v>-0.8</v>
      </c>
      <c r="AY224" s="40">
        <v>-0.5</v>
      </c>
      <c r="AZ224" s="40">
        <v>0</v>
      </c>
      <c r="BA224" s="40">
        <v>0</v>
      </c>
    </row>
    <row r="225" spans="1:53">
      <c r="A225" t="s">
        <v>1843</v>
      </c>
      <c r="B225" s="37"/>
      <c r="C225" s="38" t="s">
        <v>1642</v>
      </c>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40"/>
      <c r="AZ225" s="40"/>
      <c r="BA225" s="40"/>
    </row>
    <row r="226" spans="1:53">
      <c r="A226" t="s">
        <v>1844</v>
      </c>
      <c r="B226" s="41"/>
      <c r="C226" s="42" t="s">
        <v>1644</v>
      </c>
      <c r="D226" s="43">
        <v>0.9</v>
      </c>
      <c r="E226" s="43">
        <v>1.5</v>
      </c>
      <c r="F226" s="43">
        <v>1.2</v>
      </c>
      <c r="G226" s="43">
        <v>2.7</v>
      </c>
      <c r="H226" s="43">
        <v>5</v>
      </c>
      <c r="I226" s="43">
        <v>5.2</v>
      </c>
      <c r="J226" s="43">
        <v>5.4</v>
      </c>
      <c r="K226" s="43">
        <v>0.3</v>
      </c>
      <c r="L226" s="43">
        <v>0</v>
      </c>
      <c r="M226" s="43">
        <v>0</v>
      </c>
      <c r="N226" s="43">
        <v>0.3</v>
      </c>
      <c r="O226" s="43">
        <v>0.4</v>
      </c>
      <c r="P226" s="43">
        <v>0.3</v>
      </c>
      <c r="Q226" s="43">
        <v>0.3</v>
      </c>
      <c r="R226" s="43">
        <v>0.3</v>
      </c>
      <c r="S226" s="43">
        <v>0.5</v>
      </c>
      <c r="T226" s="43">
        <v>0.3</v>
      </c>
      <c r="U226" s="43">
        <v>0.9</v>
      </c>
      <c r="V226" s="43">
        <v>0</v>
      </c>
      <c r="W226" s="43">
        <v>0.1</v>
      </c>
      <c r="X226" s="43">
        <v>-0.5</v>
      </c>
      <c r="Y226" s="43">
        <v>0.4</v>
      </c>
      <c r="Z226" s="43">
        <v>-0.2</v>
      </c>
      <c r="AA226" s="43">
        <v>-0.8</v>
      </c>
      <c r="AB226" s="43">
        <v>-0.7</v>
      </c>
      <c r="AC226" s="43">
        <v>-0.7</v>
      </c>
      <c r="AD226" s="43">
        <v>-2.1</v>
      </c>
      <c r="AE226" s="43">
        <v>-3.6</v>
      </c>
      <c r="AF226" s="43">
        <v>-4.7</v>
      </c>
      <c r="AG226" s="43">
        <v>-5.3</v>
      </c>
      <c r="AH226" s="43">
        <v>-6.5</v>
      </c>
      <c r="AI226" s="43">
        <v>-6.3</v>
      </c>
      <c r="AJ226" s="43">
        <v>-6.3</v>
      </c>
      <c r="AK226" s="43">
        <v>-6.8</v>
      </c>
      <c r="AL226" s="43">
        <v>-5.5</v>
      </c>
      <c r="AM226" s="43">
        <v>-4.7</v>
      </c>
      <c r="AN226" s="43">
        <v>-3.1</v>
      </c>
      <c r="AO226" s="43">
        <v>-2.9</v>
      </c>
      <c r="AP226" s="43">
        <v>-2.5</v>
      </c>
      <c r="AQ226" s="43">
        <v>-1.9</v>
      </c>
      <c r="AR226" s="43">
        <v>-1.7</v>
      </c>
      <c r="AS226" s="43">
        <v>-1.6</v>
      </c>
      <c r="AT226" s="43">
        <v>-1.9</v>
      </c>
      <c r="AU226" s="43">
        <v>-1.6</v>
      </c>
      <c r="AV226" s="43">
        <v>-1.6</v>
      </c>
      <c r="AW226" s="43">
        <v>-1.6</v>
      </c>
      <c r="AX226" s="43">
        <v>-1.2</v>
      </c>
      <c r="AY226" s="44">
        <v>-0.7</v>
      </c>
      <c r="AZ226" s="44">
        <v>-0.3</v>
      </c>
      <c r="BA226" s="44">
        <v>-0.2</v>
      </c>
    </row>
    <row r="227" spans="1:53">
      <c r="A227" t="s">
        <v>1948</v>
      </c>
      <c r="B227" s="33" t="s">
        <v>1949</v>
      </c>
      <c r="C227" s="34" t="s">
        <v>500</v>
      </c>
      <c r="D227" s="35">
        <v>0.3</v>
      </c>
      <c r="E227" s="35">
        <v>0.9</v>
      </c>
      <c r="F227" s="35">
        <v>1.6</v>
      </c>
      <c r="G227" s="35">
        <v>3.7</v>
      </c>
      <c r="H227" s="35">
        <v>6.6</v>
      </c>
      <c r="I227" s="35">
        <v>5.6</v>
      </c>
      <c r="J227" s="35">
        <v>4.9000000000000004</v>
      </c>
      <c r="K227" s="35">
        <v>0</v>
      </c>
      <c r="L227" s="35">
        <v>0.3</v>
      </c>
      <c r="M227" s="35">
        <v>0</v>
      </c>
      <c r="N227" s="35">
        <v>0</v>
      </c>
      <c r="O227" s="35">
        <v>0</v>
      </c>
      <c r="P227" s="35">
        <v>0</v>
      </c>
      <c r="Q227" s="35">
        <v>0</v>
      </c>
      <c r="R227" s="35">
        <v>0</v>
      </c>
      <c r="S227" s="35">
        <v>0</v>
      </c>
      <c r="T227" s="35">
        <v>0.6</v>
      </c>
      <c r="U227" s="35">
        <v>0.3</v>
      </c>
      <c r="V227" s="35">
        <v>0</v>
      </c>
      <c r="W227" s="35">
        <v>0</v>
      </c>
      <c r="X227" s="35">
        <v>0</v>
      </c>
      <c r="Y227" s="35">
        <v>0</v>
      </c>
      <c r="Z227" s="35">
        <v>0</v>
      </c>
      <c r="AA227" s="35">
        <v>0</v>
      </c>
      <c r="AB227" s="35">
        <v>-0.2</v>
      </c>
      <c r="AC227" s="35">
        <v>-0.7</v>
      </c>
      <c r="AD227" s="35">
        <v>-0.7</v>
      </c>
      <c r="AE227" s="35">
        <v>-1.4</v>
      </c>
      <c r="AF227" s="35">
        <v>-2.2999999999999998</v>
      </c>
      <c r="AG227" s="35">
        <v>-3.9</v>
      </c>
      <c r="AH227" s="35">
        <v>-5.7</v>
      </c>
      <c r="AI227" s="35">
        <v>-5.8</v>
      </c>
      <c r="AJ227" s="35">
        <v>-4.5</v>
      </c>
      <c r="AK227" s="35">
        <v>-4.5999999999999996</v>
      </c>
      <c r="AL227" s="35">
        <v>-3.8</v>
      </c>
      <c r="AM227" s="35">
        <v>-3.8</v>
      </c>
      <c r="AN227" s="35">
        <v>-3.7</v>
      </c>
      <c r="AO227" s="35">
        <v>-3.2</v>
      </c>
      <c r="AP227" s="35">
        <v>-3.1</v>
      </c>
      <c r="AQ227" s="35">
        <v>-2.4</v>
      </c>
      <c r="AR227" s="35">
        <v>-2.4</v>
      </c>
      <c r="AS227" s="35">
        <v>-2.1</v>
      </c>
      <c r="AT227" s="35">
        <v>-1.8</v>
      </c>
      <c r="AU227" s="35">
        <v>-1.6</v>
      </c>
      <c r="AV227" s="35">
        <v>-1.7</v>
      </c>
      <c r="AW227" s="35">
        <v>-1.6</v>
      </c>
      <c r="AX227" s="35">
        <v>-0.8</v>
      </c>
      <c r="AY227" s="36">
        <v>-0.7</v>
      </c>
      <c r="AZ227" s="36">
        <v>-0.5</v>
      </c>
      <c r="BA227" s="36">
        <v>-0.5</v>
      </c>
    </row>
    <row r="228" spans="1:53">
      <c r="A228" t="s">
        <v>1950</v>
      </c>
      <c r="B228" s="37">
        <v>6530</v>
      </c>
      <c r="C228" s="38" t="s">
        <v>1634</v>
      </c>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40"/>
      <c r="AZ228" s="40"/>
      <c r="BA228" s="40"/>
    </row>
    <row r="229" spans="1:53">
      <c r="A229" t="s">
        <v>1951</v>
      </c>
      <c r="B229" s="37"/>
      <c r="C229" s="38" t="s">
        <v>1636</v>
      </c>
      <c r="D229" s="39">
        <v>0</v>
      </c>
      <c r="E229" s="39">
        <v>2.9</v>
      </c>
      <c r="F229" s="39">
        <v>0</v>
      </c>
      <c r="G229" s="39">
        <v>2.9</v>
      </c>
      <c r="H229" s="39">
        <v>5.6</v>
      </c>
      <c r="I229" s="39">
        <v>6.1</v>
      </c>
      <c r="J229" s="39"/>
      <c r="K229" s="39">
        <v>0</v>
      </c>
      <c r="L229" s="39">
        <v>0</v>
      </c>
      <c r="M229" s="39">
        <v>0</v>
      </c>
      <c r="N229" s="39">
        <v>0</v>
      </c>
      <c r="O229" s="39">
        <v>0</v>
      </c>
      <c r="P229" s="39">
        <v>0</v>
      </c>
      <c r="Q229" s="39">
        <v>0</v>
      </c>
      <c r="R229" s="39">
        <v>0</v>
      </c>
      <c r="S229" s="39">
        <v>3.7</v>
      </c>
      <c r="T229" s="39">
        <v>3.6</v>
      </c>
      <c r="U229" s="39">
        <v>0.7</v>
      </c>
      <c r="V229" s="39">
        <v>0</v>
      </c>
      <c r="W229" s="39">
        <v>-0.7</v>
      </c>
      <c r="X229" s="39">
        <v>-0.7</v>
      </c>
      <c r="Y229" s="39">
        <v>-0.7</v>
      </c>
      <c r="Z229" s="39">
        <v>-0.7</v>
      </c>
      <c r="AA229" s="39">
        <v>-2.1</v>
      </c>
      <c r="AB229" s="39">
        <v>-2.9</v>
      </c>
      <c r="AC229" s="39">
        <v>-3.7</v>
      </c>
      <c r="AD229" s="39">
        <v>-2.2999999999999998</v>
      </c>
      <c r="AE229" s="39">
        <v>-3.1</v>
      </c>
      <c r="AF229" s="39">
        <v>-4.9000000000000004</v>
      </c>
      <c r="AG229" s="39">
        <v>-6</v>
      </c>
      <c r="AH229" s="39">
        <v>-7.3</v>
      </c>
      <c r="AI229" s="39">
        <v>-7.5</v>
      </c>
      <c r="AJ229" s="39">
        <v>-5.5</v>
      </c>
      <c r="AK229" s="39">
        <v>-5.8</v>
      </c>
      <c r="AL229" s="39">
        <v>-5.0999999999999996</v>
      </c>
      <c r="AM229" s="39">
        <v>-5.3</v>
      </c>
      <c r="AN229" s="39">
        <v>-5</v>
      </c>
      <c r="AO229" s="39">
        <v>-3.5</v>
      </c>
      <c r="AP229" s="39">
        <v>-3.2</v>
      </c>
      <c r="AQ229" s="39">
        <v>-3</v>
      </c>
      <c r="AR229" s="39">
        <v>-2.9</v>
      </c>
      <c r="AS229" s="39"/>
      <c r="AT229" s="39">
        <v>0</v>
      </c>
      <c r="AU229" s="39">
        <v>1</v>
      </c>
      <c r="AV229" s="39">
        <v>0.6</v>
      </c>
      <c r="AW229" s="39">
        <v>0.2</v>
      </c>
      <c r="AX229" s="39">
        <v>0</v>
      </c>
      <c r="AY229" s="40">
        <v>-0.4</v>
      </c>
      <c r="AZ229" s="40">
        <v>-0.4</v>
      </c>
      <c r="BA229" s="40">
        <v>0</v>
      </c>
    </row>
    <row r="230" spans="1:53">
      <c r="A230" t="s">
        <v>1952</v>
      </c>
      <c r="B230" s="37"/>
      <c r="C230" s="38" t="s">
        <v>1638</v>
      </c>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40"/>
      <c r="AZ230" s="40"/>
      <c r="BA230" s="40"/>
    </row>
    <row r="231" spans="1:53">
      <c r="A231" t="s">
        <v>1953</v>
      </c>
      <c r="B231" s="37"/>
      <c r="C231" s="38" t="s">
        <v>1640</v>
      </c>
      <c r="D231" s="39">
        <v>0</v>
      </c>
      <c r="E231" s="39">
        <v>0</v>
      </c>
      <c r="F231" s="39">
        <v>0</v>
      </c>
      <c r="G231" s="39">
        <v>0</v>
      </c>
      <c r="H231" s="39">
        <v>5.0999999999999996</v>
      </c>
      <c r="I231" s="39">
        <v>4.8</v>
      </c>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40"/>
      <c r="AZ231" s="40"/>
      <c r="BA231" s="40"/>
    </row>
    <row r="232" spans="1:53">
      <c r="A232" t="s">
        <v>1954</v>
      </c>
      <c r="B232" s="37"/>
      <c r="C232" s="38" t="s">
        <v>1642</v>
      </c>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40"/>
      <c r="AZ232" s="40"/>
      <c r="BA232" s="40"/>
    </row>
    <row r="233" spans="1:53">
      <c r="A233" t="s">
        <v>1955</v>
      </c>
      <c r="B233" s="41"/>
      <c r="C233" s="42" t="s">
        <v>1644</v>
      </c>
      <c r="D233" s="43">
        <v>0.2</v>
      </c>
      <c r="E233" s="43">
        <v>1.1000000000000001</v>
      </c>
      <c r="F233" s="43">
        <v>0.9</v>
      </c>
      <c r="G233" s="43">
        <v>2.8</v>
      </c>
      <c r="H233" s="43">
        <v>6.1</v>
      </c>
      <c r="I233" s="43">
        <v>5.5</v>
      </c>
      <c r="J233" s="43">
        <v>4.9000000000000004</v>
      </c>
      <c r="K233" s="43">
        <v>0</v>
      </c>
      <c r="L233" s="43">
        <v>0.2</v>
      </c>
      <c r="M233" s="43">
        <v>0</v>
      </c>
      <c r="N233" s="43">
        <v>0</v>
      </c>
      <c r="O233" s="43">
        <v>0</v>
      </c>
      <c r="P233" s="43">
        <v>0</v>
      </c>
      <c r="Q233" s="43">
        <v>0</v>
      </c>
      <c r="R233" s="43">
        <v>0</v>
      </c>
      <c r="S233" s="43">
        <v>1.2</v>
      </c>
      <c r="T233" s="43">
        <v>1.6</v>
      </c>
      <c r="U233" s="43">
        <v>0.4</v>
      </c>
      <c r="V233" s="43">
        <v>0</v>
      </c>
      <c r="W233" s="43">
        <v>-0.2</v>
      </c>
      <c r="X233" s="43">
        <v>-0.2</v>
      </c>
      <c r="Y233" s="43">
        <v>-0.2</v>
      </c>
      <c r="Z233" s="43">
        <v>-0.2</v>
      </c>
      <c r="AA233" s="43">
        <v>-0.5</v>
      </c>
      <c r="AB233" s="43">
        <v>-0.9</v>
      </c>
      <c r="AC233" s="43">
        <v>-1.4</v>
      </c>
      <c r="AD233" s="43">
        <v>-1.1000000000000001</v>
      </c>
      <c r="AE233" s="43">
        <v>-1.8</v>
      </c>
      <c r="AF233" s="43">
        <v>-3</v>
      </c>
      <c r="AG233" s="43">
        <v>-4.5999999999999996</v>
      </c>
      <c r="AH233" s="43">
        <v>-6.1</v>
      </c>
      <c r="AI233" s="43">
        <v>-6.2</v>
      </c>
      <c r="AJ233" s="43">
        <v>-4.7</v>
      </c>
      <c r="AK233" s="43">
        <v>-4.9000000000000004</v>
      </c>
      <c r="AL233" s="43">
        <v>-4.2</v>
      </c>
      <c r="AM233" s="43">
        <v>-4.2</v>
      </c>
      <c r="AN233" s="43">
        <v>-4</v>
      </c>
      <c r="AO233" s="43">
        <v>-3.3</v>
      </c>
      <c r="AP233" s="43">
        <v>-3.1</v>
      </c>
      <c r="AQ233" s="43">
        <v>-2.5</v>
      </c>
      <c r="AR233" s="43">
        <v>-2.5</v>
      </c>
      <c r="AS233" s="43">
        <v>-2.1</v>
      </c>
      <c r="AT233" s="43">
        <v>-1.3</v>
      </c>
      <c r="AU233" s="43">
        <v>-1</v>
      </c>
      <c r="AV233" s="43">
        <v>-1.1000000000000001</v>
      </c>
      <c r="AW233" s="43">
        <v>-1.2</v>
      </c>
      <c r="AX233" s="43">
        <v>-0.6</v>
      </c>
      <c r="AY233" s="44">
        <v>-0.6</v>
      </c>
      <c r="AZ233" s="44">
        <v>-0.5</v>
      </c>
      <c r="BA233" s="44">
        <v>-0.4</v>
      </c>
    </row>
    <row r="234" spans="1:53">
      <c r="A234" t="s">
        <v>1956</v>
      </c>
      <c r="B234" s="33" t="s">
        <v>1957</v>
      </c>
      <c r="C234" s="34" t="s">
        <v>500</v>
      </c>
      <c r="D234" s="35">
        <v>0</v>
      </c>
      <c r="E234" s="35">
        <v>0</v>
      </c>
      <c r="F234" s="35">
        <v>0.4</v>
      </c>
      <c r="G234" s="35">
        <v>2.1</v>
      </c>
      <c r="H234" s="35">
        <v>5.2</v>
      </c>
      <c r="I234" s="35">
        <v>6.3</v>
      </c>
      <c r="J234" s="35">
        <v>5.6</v>
      </c>
      <c r="K234" s="35">
        <v>1.4</v>
      </c>
      <c r="L234" s="35">
        <v>0</v>
      </c>
      <c r="M234" s="35">
        <v>0</v>
      </c>
      <c r="N234" s="35">
        <v>0</v>
      </c>
      <c r="O234" s="35">
        <v>0</v>
      </c>
      <c r="P234" s="35">
        <v>0</v>
      </c>
      <c r="Q234" s="35">
        <v>0</v>
      </c>
      <c r="R234" s="35">
        <v>0</v>
      </c>
      <c r="S234" s="35">
        <v>0</v>
      </c>
      <c r="T234" s="35">
        <v>0</v>
      </c>
      <c r="U234" s="35">
        <v>0</v>
      </c>
      <c r="V234" s="35">
        <v>0</v>
      </c>
      <c r="W234" s="35">
        <v>0</v>
      </c>
      <c r="X234" s="35">
        <v>-0.5</v>
      </c>
      <c r="Y234" s="35">
        <v>-0.5</v>
      </c>
      <c r="Z234" s="35">
        <v>-1.3</v>
      </c>
      <c r="AA234" s="35">
        <v>-1.1000000000000001</v>
      </c>
      <c r="AB234" s="35">
        <v>-0.9</v>
      </c>
      <c r="AC234" s="35">
        <v>-0.8</v>
      </c>
      <c r="AD234" s="35">
        <v>-1.7</v>
      </c>
      <c r="AE234" s="35">
        <v>-2.2000000000000002</v>
      </c>
      <c r="AF234" s="35">
        <v>-4</v>
      </c>
      <c r="AG234" s="35"/>
      <c r="AH234" s="35"/>
      <c r="AI234" s="35"/>
      <c r="AJ234" s="35"/>
      <c r="AK234" s="35"/>
      <c r="AL234" s="35"/>
      <c r="AM234" s="35"/>
      <c r="AN234" s="35"/>
      <c r="AO234" s="35"/>
      <c r="AP234" s="35"/>
      <c r="AQ234" s="35"/>
      <c r="AR234" s="35"/>
      <c r="AS234" s="35"/>
      <c r="AT234" s="35"/>
      <c r="AU234" s="35"/>
      <c r="AV234" s="35"/>
      <c r="AW234" s="35"/>
      <c r="AX234" s="35"/>
      <c r="AY234" s="36"/>
      <c r="AZ234" s="36"/>
      <c r="BA234" s="36"/>
    </row>
    <row r="235" spans="1:53">
      <c r="A235" t="s">
        <v>1958</v>
      </c>
      <c r="B235" s="37"/>
      <c r="C235" s="38" t="s">
        <v>1634</v>
      </c>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40"/>
      <c r="AZ235" s="40"/>
      <c r="BA235" s="40"/>
    </row>
    <row r="236" spans="1:53">
      <c r="A236" t="s">
        <v>1959</v>
      </c>
      <c r="B236" s="37"/>
      <c r="C236" s="38" t="s">
        <v>1636</v>
      </c>
      <c r="D236" s="39">
        <v>-1.8</v>
      </c>
      <c r="E236" s="39">
        <v>0</v>
      </c>
      <c r="F236" s="39">
        <v>0</v>
      </c>
      <c r="G236" s="39">
        <v>1.9</v>
      </c>
      <c r="H236" s="39">
        <v>4.3</v>
      </c>
      <c r="I236" s="39">
        <v>5.8</v>
      </c>
      <c r="J236" s="39"/>
      <c r="K236" s="39">
        <v>1.5</v>
      </c>
      <c r="L236" s="39">
        <v>0</v>
      </c>
      <c r="M236" s="39"/>
      <c r="N236" s="39">
        <v>0</v>
      </c>
      <c r="O236" s="39">
        <v>0</v>
      </c>
      <c r="P236" s="39">
        <v>0</v>
      </c>
      <c r="Q236" s="39">
        <v>0</v>
      </c>
      <c r="R236" s="39">
        <v>0</v>
      </c>
      <c r="S236" s="39">
        <v>-0.7</v>
      </c>
      <c r="T236" s="39">
        <v>-0.7</v>
      </c>
      <c r="U236" s="39">
        <v>-0.3</v>
      </c>
      <c r="V236" s="39">
        <v>0</v>
      </c>
      <c r="W236" s="39">
        <v>-1</v>
      </c>
      <c r="X236" s="39">
        <v>-3</v>
      </c>
      <c r="Y236" s="39">
        <v>-3.1</v>
      </c>
      <c r="Z236" s="39">
        <v>-3.2</v>
      </c>
      <c r="AA236" s="39">
        <v>-3</v>
      </c>
      <c r="AB236" s="39">
        <v>-3.1</v>
      </c>
      <c r="AC236" s="39">
        <v>-3.5</v>
      </c>
      <c r="AD236" s="39">
        <v>-3.7</v>
      </c>
      <c r="AE236" s="39">
        <v>-4.2</v>
      </c>
      <c r="AF236" s="39">
        <v>-5.8</v>
      </c>
      <c r="AG236" s="39"/>
      <c r="AH236" s="39"/>
      <c r="AI236" s="39"/>
      <c r="AJ236" s="39"/>
      <c r="AK236" s="39"/>
      <c r="AL236" s="39"/>
      <c r="AM236" s="39"/>
      <c r="AN236" s="39"/>
      <c r="AO236" s="39"/>
      <c r="AP236" s="39"/>
      <c r="AQ236" s="39"/>
      <c r="AR236" s="39"/>
      <c r="AS236" s="39"/>
      <c r="AT236" s="39"/>
      <c r="AU236" s="39"/>
      <c r="AV236" s="39"/>
      <c r="AW236" s="39"/>
      <c r="AX236" s="39"/>
      <c r="AY236" s="40"/>
      <c r="AZ236" s="40"/>
      <c r="BA236" s="40"/>
    </row>
    <row r="237" spans="1:53">
      <c r="A237" t="s">
        <v>1960</v>
      </c>
      <c r="B237" s="37"/>
      <c r="C237" s="38" t="s">
        <v>1638</v>
      </c>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40"/>
      <c r="AZ237" s="40"/>
      <c r="BA237" s="40"/>
    </row>
    <row r="238" spans="1:53">
      <c r="A238" t="s">
        <v>1961</v>
      </c>
      <c r="B238" s="37"/>
      <c r="C238" s="38" t="s">
        <v>1640</v>
      </c>
      <c r="D238" s="39">
        <v>0</v>
      </c>
      <c r="E238" s="39">
        <v>0</v>
      </c>
      <c r="F238" s="39">
        <v>0</v>
      </c>
      <c r="G238" s="39">
        <v>3</v>
      </c>
      <c r="H238" s="39">
        <v>4.9000000000000004</v>
      </c>
      <c r="I238" s="39">
        <v>7</v>
      </c>
      <c r="J238" s="39">
        <v>7.6</v>
      </c>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40"/>
      <c r="AZ238" s="40"/>
      <c r="BA238" s="40"/>
    </row>
    <row r="239" spans="1:53">
      <c r="A239" t="s">
        <v>1962</v>
      </c>
      <c r="B239" s="37"/>
      <c r="C239" s="38" t="s">
        <v>1642</v>
      </c>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40"/>
      <c r="AZ239" s="40"/>
      <c r="BA239" s="40"/>
    </row>
    <row r="240" spans="1:53">
      <c r="A240" t="s">
        <v>1963</v>
      </c>
      <c r="B240" s="41"/>
      <c r="C240" s="42" t="s">
        <v>1644</v>
      </c>
      <c r="D240" s="43">
        <v>-0.4</v>
      </c>
      <c r="E240" s="43">
        <v>0</v>
      </c>
      <c r="F240" s="43">
        <v>0.3</v>
      </c>
      <c r="G240" s="43">
        <v>2.2999999999999998</v>
      </c>
      <c r="H240" s="43">
        <v>5</v>
      </c>
      <c r="I240" s="43">
        <v>6.4</v>
      </c>
      <c r="J240" s="43">
        <v>6.1</v>
      </c>
      <c r="K240" s="43">
        <v>1.4</v>
      </c>
      <c r="L240" s="43">
        <v>0</v>
      </c>
      <c r="M240" s="43">
        <v>0</v>
      </c>
      <c r="N240" s="43">
        <v>0</v>
      </c>
      <c r="O240" s="43">
        <v>0</v>
      </c>
      <c r="P240" s="43">
        <v>0</v>
      </c>
      <c r="Q240" s="43">
        <v>0</v>
      </c>
      <c r="R240" s="43">
        <v>0</v>
      </c>
      <c r="S240" s="43">
        <v>-0.2</v>
      </c>
      <c r="T240" s="43">
        <v>-0.2</v>
      </c>
      <c r="U240" s="43">
        <v>-0.1</v>
      </c>
      <c r="V240" s="43">
        <v>0</v>
      </c>
      <c r="W240" s="43">
        <v>-0.3</v>
      </c>
      <c r="X240" s="43">
        <v>-1.2</v>
      </c>
      <c r="Y240" s="43">
        <v>-1.2</v>
      </c>
      <c r="Z240" s="43">
        <v>-1.8</v>
      </c>
      <c r="AA240" s="43">
        <v>-1.6</v>
      </c>
      <c r="AB240" s="43">
        <v>-1.4</v>
      </c>
      <c r="AC240" s="43">
        <v>-1.5</v>
      </c>
      <c r="AD240" s="43">
        <v>-2.4</v>
      </c>
      <c r="AE240" s="43">
        <v>-2.7</v>
      </c>
      <c r="AF240" s="43">
        <v>-4.5</v>
      </c>
      <c r="AG240" s="43"/>
      <c r="AH240" s="43"/>
      <c r="AI240" s="43"/>
      <c r="AJ240" s="43"/>
      <c r="AK240" s="43"/>
      <c r="AL240" s="43"/>
      <c r="AM240" s="43"/>
      <c r="AN240" s="43"/>
      <c r="AO240" s="43"/>
      <c r="AP240" s="43"/>
      <c r="AQ240" s="43"/>
      <c r="AR240" s="43"/>
      <c r="AS240" s="43"/>
      <c r="AT240" s="43"/>
      <c r="AU240" s="43"/>
      <c r="AV240" s="43"/>
      <c r="AW240" s="43"/>
      <c r="AX240" s="43"/>
      <c r="AY240" s="44"/>
      <c r="AZ240" s="44"/>
      <c r="BA240" s="44"/>
    </row>
    <row r="241" spans="1:53">
      <c r="A241" t="s">
        <v>1845</v>
      </c>
      <c r="B241" s="33" t="s">
        <v>1846</v>
      </c>
      <c r="C241" s="34" t="s">
        <v>500</v>
      </c>
      <c r="D241" s="35">
        <v>4.5999999999999996</v>
      </c>
      <c r="E241" s="35">
        <v>5.7</v>
      </c>
      <c r="F241" s="35">
        <v>4.8</v>
      </c>
      <c r="G241" s="35">
        <v>6.4</v>
      </c>
      <c r="H241" s="35">
        <v>6.9</v>
      </c>
      <c r="I241" s="35">
        <v>8.3000000000000007</v>
      </c>
      <c r="J241" s="35">
        <v>7.3</v>
      </c>
      <c r="K241" s="35">
        <v>2.4</v>
      </c>
      <c r="L241" s="35">
        <v>0</v>
      </c>
      <c r="M241" s="35">
        <v>0.2</v>
      </c>
      <c r="N241" s="35">
        <v>0.7</v>
      </c>
      <c r="O241" s="35">
        <v>0.4</v>
      </c>
      <c r="P241" s="35">
        <v>0.6</v>
      </c>
      <c r="Q241" s="35">
        <v>0.6</v>
      </c>
      <c r="R241" s="35">
        <v>1</v>
      </c>
      <c r="S241" s="35">
        <v>1.9</v>
      </c>
      <c r="T241" s="35">
        <v>1.3</v>
      </c>
      <c r="U241" s="35">
        <v>1.3</v>
      </c>
      <c r="V241" s="35">
        <v>0.6</v>
      </c>
      <c r="W241" s="35">
        <v>0</v>
      </c>
      <c r="X241" s="35">
        <v>0.4</v>
      </c>
      <c r="Y241" s="35">
        <v>2</v>
      </c>
      <c r="Z241" s="35">
        <v>2.2000000000000002</v>
      </c>
      <c r="AA241" s="35">
        <v>0.1</v>
      </c>
      <c r="AB241" s="35">
        <v>0</v>
      </c>
      <c r="AC241" s="35">
        <v>0</v>
      </c>
      <c r="AD241" s="35">
        <v>-1.4</v>
      </c>
      <c r="AE241" s="35">
        <v>-3.1</v>
      </c>
      <c r="AF241" s="35">
        <v>-4.0999999999999996</v>
      </c>
      <c r="AG241" s="35"/>
      <c r="AH241" s="35"/>
      <c r="AI241" s="35"/>
      <c r="AJ241" s="35"/>
      <c r="AK241" s="35"/>
      <c r="AL241" s="35"/>
      <c r="AM241" s="35"/>
      <c r="AN241" s="35"/>
      <c r="AO241" s="35"/>
      <c r="AP241" s="35"/>
      <c r="AQ241" s="35"/>
      <c r="AR241" s="35"/>
      <c r="AS241" s="35"/>
      <c r="AT241" s="35"/>
      <c r="AU241" s="35"/>
      <c r="AV241" s="35"/>
      <c r="AW241" s="35"/>
      <c r="AX241" s="35"/>
      <c r="AY241" s="36"/>
      <c r="AZ241" s="36"/>
      <c r="BA241" s="36"/>
    </row>
    <row r="242" spans="1:53">
      <c r="A242" t="s">
        <v>1847</v>
      </c>
      <c r="B242" s="37"/>
      <c r="C242" s="38" t="s">
        <v>1634</v>
      </c>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40"/>
      <c r="AZ242" s="40"/>
      <c r="BA242" s="40"/>
    </row>
    <row r="243" spans="1:53">
      <c r="A243" t="s">
        <v>1848</v>
      </c>
      <c r="B243" s="37"/>
      <c r="C243" s="38" t="s">
        <v>1636</v>
      </c>
      <c r="D243" s="39">
        <v>0</v>
      </c>
      <c r="E243" s="39">
        <v>4.5</v>
      </c>
      <c r="F243" s="39">
        <v>3</v>
      </c>
      <c r="G243" s="39">
        <v>3.2</v>
      </c>
      <c r="H243" s="39">
        <v>4.4000000000000004</v>
      </c>
      <c r="I243" s="39">
        <v>5.0999999999999996</v>
      </c>
      <c r="J243" s="39"/>
      <c r="K243" s="39">
        <v>0</v>
      </c>
      <c r="L243" s="39">
        <v>0</v>
      </c>
      <c r="M243" s="39">
        <v>0</v>
      </c>
      <c r="N243" s="39">
        <v>0</v>
      </c>
      <c r="O243" s="39">
        <v>0</v>
      </c>
      <c r="P243" s="39">
        <v>0.9</v>
      </c>
      <c r="Q243" s="39">
        <v>0.2</v>
      </c>
      <c r="R243" s="39">
        <v>1.5</v>
      </c>
      <c r="S243" s="39">
        <v>2.5</v>
      </c>
      <c r="T243" s="39">
        <v>0.2</v>
      </c>
      <c r="U243" s="39">
        <v>0</v>
      </c>
      <c r="V243" s="39"/>
      <c r="W243" s="39">
        <v>-1</v>
      </c>
      <c r="X243" s="39">
        <v>-4.0999999999999996</v>
      </c>
      <c r="Y243" s="39">
        <v>-4.9000000000000004</v>
      </c>
      <c r="Z243" s="39">
        <v>-5</v>
      </c>
      <c r="AA243" s="39">
        <v>-4.8</v>
      </c>
      <c r="AB243" s="39">
        <v>-3.8</v>
      </c>
      <c r="AC243" s="39">
        <v>-3.9</v>
      </c>
      <c r="AD243" s="39"/>
      <c r="AE243" s="39">
        <v>-4.3</v>
      </c>
      <c r="AF243" s="39">
        <v>-5.0999999999999996</v>
      </c>
      <c r="AG243" s="39"/>
      <c r="AH243" s="39"/>
      <c r="AI243" s="39"/>
      <c r="AJ243" s="39"/>
      <c r="AK243" s="39"/>
      <c r="AL243" s="39"/>
      <c r="AM243" s="39"/>
      <c r="AN243" s="39"/>
      <c r="AO243" s="39"/>
      <c r="AP243" s="39"/>
      <c r="AQ243" s="39"/>
      <c r="AR243" s="39"/>
      <c r="AS243" s="39"/>
      <c r="AT243" s="39"/>
      <c r="AU243" s="39"/>
      <c r="AV243" s="39"/>
      <c r="AW243" s="39"/>
      <c r="AX243" s="39"/>
      <c r="AY243" s="40"/>
      <c r="AZ243" s="40"/>
      <c r="BA243" s="40"/>
    </row>
    <row r="244" spans="1:53">
      <c r="A244" t="s">
        <v>1849</v>
      </c>
      <c r="B244" s="37"/>
      <c r="C244" s="38" t="s">
        <v>1638</v>
      </c>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40"/>
      <c r="AZ244" s="40"/>
      <c r="BA244" s="40"/>
    </row>
    <row r="245" spans="1:53">
      <c r="A245" t="s">
        <v>1850</v>
      </c>
      <c r="B245" s="37"/>
      <c r="C245" s="38" t="s">
        <v>1640</v>
      </c>
      <c r="D245" s="39">
        <v>0</v>
      </c>
      <c r="E245" s="39">
        <v>0</v>
      </c>
      <c r="F245" s="39">
        <v>0</v>
      </c>
      <c r="G245" s="39">
        <v>2.9</v>
      </c>
      <c r="H245" s="39">
        <v>4.3</v>
      </c>
      <c r="I245" s="39">
        <v>5.5</v>
      </c>
      <c r="J245" s="39"/>
      <c r="K245" s="39">
        <v>0</v>
      </c>
      <c r="L245" s="39">
        <v>0</v>
      </c>
      <c r="M245" s="39">
        <v>0</v>
      </c>
      <c r="N245" s="39">
        <v>-1.8</v>
      </c>
      <c r="O245" s="39">
        <v>-0.9</v>
      </c>
      <c r="P245" s="39">
        <v>0</v>
      </c>
      <c r="Q245" s="39">
        <v>0</v>
      </c>
      <c r="R245" s="39">
        <v>0.9</v>
      </c>
      <c r="S245" s="39">
        <v>1.9</v>
      </c>
      <c r="T245" s="39">
        <v>0.9</v>
      </c>
      <c r="U245" s="39">
        <v>0</v>
      </c>
      <c r="V245" s="39">
        <v>0</v>
      </c>
      <c r="W245" s="39">
        <v>0</v>
      </c>
      <c r="X245" s="39">
        <v>0</v>
      </c>
      <c r="Y245" s="39">
        <v>0</v>
      </c>
      <c r="Z245" s="39">
        <v>0</v>
      </c>
      <c r="AA245" s="39">
        <v>0</v>
      </c>
      <c r="AB245" s="39">
        <v>0</v>
      </c>
      <c r="AC245" s="39">
        <v>-0.9</v>
      </c>
      <c r="AD245" s="39">
        <v>-1.8</v>
      </c>
      <c r="AE245" s="39">
        <v>-4.5999999999999996</v>
      </c>
      <c r="AF245" s="39">
        <v>-5.8</v>
      </c>
      <c r="AG245" s="39"/>
      <c r="AH245" s="39"/>
      <c r="AI245" s="39"/>
      <c r="AJ245" s="39"/>
      <c r="AK245" s="39"/>
      <c r="AL245" s="39"/>
      <c r="AM245" s="39"/>
      <c r="AN245" s="39"/>
      <c r="AO245" s="39"/>
      <c r="AP245" s="39"/>
      <c r="AQ245" s="39"/>
      <c r="AR245" s="39"/>
      <c r="AS245" s="39"/>
      <c r="AT245" s="39"/>
      <c r="AU245" s="39"/>
      <c r="AV245" s="39"/>
      <c r="AW245" s="39"/>
      <c r="AX245" s="39"/>
      <c r="AY245" s="40"/>
      <c r="AZ245" s="40"/>
      <c r="BA245" s="40"/>
    </row>
    <row r="246" spans="1:53">
      <c r="A246" t="s">
        <v>1851</v>
      </c>
      <c r="B246" s="37"/>
      <c r="C246" s="38" t="s">
        <v>1642</v>
      </c>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40"/>
      <c r="AZ246" s="40"/>
      <c r="BA246" s="40"/>
    </row>
    <row r="247" spans="1:53">
      <c r="A247" t="s">
        <v>1852</v>
      </c>
      <c r="B247" s="41"/>
      <c r="C247" s="42" t="s">
        <v>1644</v>
      </c>
      <c r="D247" s="43">
        <v>2.8</v>
      </c>
      <c r="E247" s="43">
        <v>4.3</v>
      </c>
      <c r="F247" s="43">
        <v>3.5</v>
      </c>
      <c r="G247" s="43">
        <v>4.7</v>
      </c>
      <c r="H247" s="43">
        <v>5.6</v>
      </c>
      <c r="I247" s="43">
        <v>6.8</v>
      </c>
      <c r="J247" s="43">
        <v>7.3</v>
      </c>
      <c r="K247" s="43">
        <v>1.2</v>
      </c>
      <c r="L247" s="43">
        <v>0</v>
      </c>
      <c r="M247" s="43">
        <v>0.1</v>
      </c>
      <c r="N247" s="43">
        <v>-0.1</v>
      </c>
      <c r="O247" s="43">
        <v>0.1</v>
      </c>
      <c r="P247" s="43">
        <v>0.5</v>
      </c>
      <c r="Q247" s="43">
        <v>0.4</v>
      </c>
      <c r="R247" s="43">
        <v>1.1000000000000001</v>
      </c>
      <c r="S247" s="43">
        <v>2</v>
      </c>
      <c r="T247" s="43">
        <v>1</v>
      </c>
      <c r="U247" s="43">
        <v>0.8</v>
      </c>
      <c r="V247" s="43">
        <v>0.4</v>
      </c>
      <c r="W247" s="43">
        <v>-0.2</v>
      </c>
      <c r="X247" s="43">
        <v>-0.6</v>
      </c>
      <c r="Y247" s="43">
        <v>0.2</v>
      </c>
      <c r="Z247" s="43">
        <v>0.3</v>
      </c>
      <c r="AA247" s="43">
        <v>-0.9</v>
      </c>
      <c r="AB247" s="43">
        <v>-0.8</v>
      </c>
      <c r="AC247" s="43">
        <v>-1</v>
      </c>
      <c r="AD247" s="43">
        <v>-1.5</v>
      </c>
      <c r="AE247" s="43">
        <v>-3.6</v>
      </c>
      <c r="AF247" s="43">
        <v>-4.7</v>
      </c>
      <c r="AG247" s="43"/>
      <c r="AH247" s="43"/>
      <c r="AI247" s="43"/>
      <c r="AJ247" s="43"/>
      <c r="AK247" s="43"/>
      <c r="AL247" s="43"/>
      <c r="AM247" s="43"/>
      <c r="AN247" s="43"/>
      <c r="AO247" s="43"/>
      <c r="AP247" s="43"/>
      <c r="AQ247" s="43"/>
      <c r="AR247" s="43"/>
      <c r="AS247" s="43"/>
      <c r="AT247" s="43"/>
      <c r="AU247" s="43"/>
      <c r="AV247" s="43"/>
      <c r="AW247" s="43"/>
      <c r="AX247" s="43"/>
      <c r="AY247" s="44"/>
      <c r="AZ247" s="44"/>
      <c r="BA247" s="44"/>
    </row>
    <row r="248" spans="1:53">
      <c r="A248" t="s">
        <v>1853</v>
      </c>
      <c r="B248" s="33" t="s">
        <v>1854</v>
      </c>
      <c r="C248" s="34" t="s">
        <v>500</v>
      </c>
      <c r="D248" s="35">
        <v>2</v>
      </c>
      <c r="E248" s="35">
        <v>4.5</v>
      </c>
      <c r="F248" s="35">
        <v>3.5</v>
      </c>
      <c r="G248" s="35">
        <v>4.4000000000000004</v>
      </c>
      <c r="H248" s="35">
        <v>5.8</v>
      </c>
      <c r="I248" s="35">
        <v>5</v>
      </c>
      <c r="J248" s="35">
        <v>4.4000000000000004</v>
      </c>
      <c r="K248" s="35">
        <v>0</v>
      </c>
      <c r="L248" s="35">
        <v>1.7</v>
      </c>
      <c r="M248" s="35">
        <v>0</v>
      </c>
      <c r="N248" s="35">
        <v>0</v>
      </c>
      <c r="O248" s="35">
        <v>0</v>
      </c>
      <c r="P248" s="35">
        <v>0</v>
      </c>
      <c r="Q248" s="35">
        <v>0</v>
      </c>
      <c r="R248" s="35">
        <v>0.2</v>
      </c>
      <c r="S248" s="35">
        <v>0.7</v>
      </c>
      <c r="T248" s="35">
        <v>0.8</v>
      </c>
      <c r="U248" s="35">
        <v>0.4</v>
      </c>
      <c r="V248" s="35">
        <v>0.2</v>
      </c>
      <c r="W248" s="35">
        <v>0.2</v>
      </c>
      <c r="X248" s="35">
        <v>0</v>
      </c>
      <c r="Y248" s="35">
        <v>1</v>
      </c>
      <c r="Z248" s="35">
        <v>0</v>
      </c>
      <c r="AA248" s="35">
        <v>0</v>
      </c>
      <c r="AB248" s="35">
        <v>-0.2</v>
      </c>
      <c r="AC248" s="35">
        <v>-0.2</v>
      </c>
      <c r="AD248" s="35">
        <v>-1</v>
      </c>
      <c r="AE248" s="35">
        <v>-1.9</v>
      </c>
      <c r="AF248" s="35">
        <v>-3.1</v>
      </c>
      <c r="AG248" s="35">
        <v>-3.8</v>
      </c>
      <c r="AH248" s="35"/>
      <c r="AI248" s="35"/>
      <c r="AJ248" s="35"/>
      <c r="AK248" s="35"/>
      <c r="AL248" s="35"/>
      <c r="AM248" s="35"/>
      <c r="AN248" s="35"/>
      <c r="AO248" s="35"/>
      <c r="AP248" s="35"/>
      <c r="AQ248" s="35"/>
      <c r="AR248" s="35"/>
      <c r="AS248" s="35"/>
      <c r="AT248" s="35"/>
      <c r="AU248" s="35"/>
      <c r="AV248" s="35"/>
      <c r="AW248" s="35"/>
      <c r="AX248" s="35"/>
      <c r="AY248" s="36"/>
      <c r="AZ248" s="36"/>
      <c r="BA248" s="36"/>
    </row>
    <row r="249" spans="1:53">
      <c r="A249" t="s">
        <v>1855</v>
      </c>
      <c r="B249" s="37"/>
      <c r="C249" s="38" t="s">
        <v>1634</v>
      </c>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40"/>
      <c r="AZ249" s="40"/>
      <c r="BA249" s="40"/>
    </row>
    <row r="250" spans="1:53">
      <c r="A250" t="s">
        <v>1856</v>
      </c>
      <c r="B250" s="37"/>
      <c r="C250" s="38" t="s">
        <v>1636</v>
      </c>
      <c r="D250" s="39">
        <v>0</v>
      </c>
      <c r="E250" s="39">
        <v>0</v>
      </c>
      <c r="F250" s="39">
        <v>0</v>
      </c>
      <c r="G250" s="39">
        <v>1.8</v>
      </c>
      <c r="H250" s="39">
        <v>3</v>
      </c>
      <c r="I250" s="39">
        <v>5.0999999999999996</v>
      </c>
      <c r="J250" s="39"/>
      <c r="K250" s="39">
        <v>0</v>
      </c>
      <c r="L250" s="39">
        <v>0</v>
      </c>
      <c r="M250" s="39">
        <v>0</v>
      </c>
      <c r="N250" s="39">
        <v>0</v>
      </c>
      <c r="O250" s="39">
        <v>0</v>
      </c>
      <c r="P250" s="39">
        <v>0</v>
      </c>
      <c r="Q250" s="39">
        <v>0</v>
      </c>
      <c r="R250" s="39">
        <v>0</v>
      </c>
      <c r="S250" s="39"/>
      <c r="T250" s="39">
        <v>0.9</v>
      </c>
      <c r="U250" s="39">
        <v>0.6</v>
      </c>
      <c r="V250" s="39">
        <v>0.6</v>
      </c>
      <c r="W250" s="39"/>
      <c r="X250" s="39">
        <v>-1.9</v>
      </c>
      <c r="Y250" s="39">
        <v>-2.5</v>
      </c>
      <c r="Z250" s="39">
        <v>-2.2999999999999998</v>
      </c>
      <c r="AA250" s="39">
        <v>-2.6</v>
      </c>
      <c r="AB250" s="39">
        <v>-2</v>
      </c>
      <c r="AC250" s="39">
        <v>-2.4</v>
      </c>
      <c r="AD250" s="39">
        <v>-2.8</v>
      </c>
      <c r="AE250" s="39">
        <v>-3.3</v>
      </c>
      <c r="AF250" s="39">
        <v>-4.9000000000000004</v>
      </c>
      <c r="AG250" s="39">
        <v>-5.2</v>
      </c>
      <c r="AH250" s="39"/>
      <c r="AI250" s="39"/>
      <c r="AJ250" s="39"/>
      <c r="AK250" s="39"/>
      <c r="AL250" s="39"/>
      <c r="AM250" s="39"/>
      <c r="AN250" s="39"/>
      <c r="AO250" s="39"/>
      <c r="AP250" s="39"/>
      <c r="AQ250" s="39"/>
      <c r="AR250" s="39"/>
      <c r="AS250" s="39"/>
      <c r="AT250" s="39"/>
      <c r="AU250" s="39"/>
      <c r="AV250" s="39"/>
      <c r="AW250" s="39"/>
      <c r="AX250" s="39"/>
      <c r="AY250" s="40"/>
      <c r="AZ250" s="40"/>
      <c r="BA250" s="40"/>
    </row>
    <row r="251" spans="1:53">
      <c r="A251" t="s">
        <v>1857</v>
      </c>
      <c r="B251" s="37"/>
      <c r="C251" s="38" t="s">
        <v>1638</v>
      </c>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40"/>
      <c r="AZ251" s="40"/>
      <c r="BA251" s="40"/>
    </row>
    <row r="252" spans="1:53">
      <c r="A252" t="s">
        <v>1858</v>
      </c>
      <c r="B252" s="37"/>
      <c r="C252" s="38" t="s">
        <v>1640</v>
      </c>
      <c r="D252" s="39">
        <v>0</v>
      </c>
      <c r="E252" s="39">
        <v>0</v>
      </c>
      <c r="F252" s="39">
        <v>0</v>
      </c>
      <c r="G252" s="39">
        <v>2.1</v>
      </c>
      <c r="H252" s="39">
        <v>3.9</v>
      </c>
      <c r="I252" s="39">
        <v>3.8</v>
      </c>
      <c r="J252" s="39">
        <v>3.6</v>
      </c>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40"/>
      <c r="AZ252" s="40"/>
      <c r="BA252" s="40"/>
    </row>
    <row r="253" spans="1:53">
      <c r="A253" t="s">
        <v>1859</v>
      </c>
      <c r="B253" s="37"/>
      <c r="C253" s="38" t="s">
        <v>1642</v>
      </c>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40"/>
      <c r="AZ253" s="40"/>
      <c r="BA253" s="40"/>
    </row>
    <row r="254" spans="1:53">
      <c r="A254" t="s">
        <v>1860</v>
      </c>
      <c r="B254" s="41"/>
      <c r="C254" s="42" t="s">
        <v>1644</v>
      </c>
      <c r="D254" s="43">
        <v>1.2</v>
      </c>
      <c r="E254" s="43">
        <v>2.7</v>
      </c>
      <c r="F254" s="43">
        <v>2.1</v>
      </c>
      <c r="G254" s="43">
        <v>3.4</v>
      </c>
      <c r="H254" s="43">
        <v>4.9000000000000004</v>
      </c>
      <c r="I254" s="43">
        <v>4.7</v>
      </c>
      <c r="J254" s="43">
        <v>4.0999999999999996</v>
      </c>
      <c r="K254" s="43">
        <v>0</v>
      </c>
      <c r="L254" s="43">
        <v>1.3</v>
      </c>
      <c r="M254" s="43">
        <v>0</v>
      </c>
      <c r="N254" s="43">
        <v>0</v>
      </c>
      <c r="O254" s="43">
        <v>0</v>
      </c>
      <c r="P254" s="43">
        <v>0</v>
      </c>
      <c r="Q254" s="43">
        <v>0</v>
      </c>
      <c r="R254" s="43">
        <v>0.2</v>
      </c>
      <c r="S254" s="43">
        <v>0.7</v>
      </c>
      <c r="T254" s="43">
        <v>0.9</v>
      </c>
      <c r="U254" s="43">
        <v>0.4</v>
      </c>
      <c r="V254" s="43">
        <v>0.3</v>
      </c>
      <c r="W254" s="43">
        <v>0.2</v>
      </c>
      <c r="X254" s="43">
        <v>-0.5</v>
      </c>
      <c r="Y254" s="43">
        <v>0.2</v>
      </c>
      <c r="Z254" s="43">
        <v>-0.6</v>
      </c>
      <c r="AA254" s="43">
        <v>-0.7</v>
      </c>
      <c r="AB254" s="43">
        <v>-0.6</v>
      </c>
      <c r="AC254" s="43">
        <v>-0.7</v>
      </c>
      <c r="AD254" s="43">
        <v>-1.4</v>
      </c>
      <c r="AE254" s="43">
        <v>-2.2999999999999998</v>
      </c>
      <c r="AF254" s="43">
        <v>-3.6</v>
      </c>
      <c r="AG254" s="43">
        <v>-4.2</v>
      </c>
      <c r="AH254" s="43"/>
      <c r="AI254" s="43"/>
      <c r="AJ254" s="43"/>
      <c r="AK254" s="43"/>
      <c r="AL254" s="43"/>
      <c r="AM254" s="43"/>
      <c r="AN254" s="43"/>
      <c r="AO254" s="43"/>
      <c r="AP254" s="43"/>
      <c r="AQ254" s="43"/>
      <c r="AR254" s="43"/>
      <c r="AS254" s="43"/>
      <c r="AT254" s="43"/>
      <c r="AU254" s="43"/>
      <c r="AV254" s="43"/>
      <c r="AW254" s="43"/>
      <c r="AX254" s="43"/>
      <c r="AY254" s="44"/>
      <c r="AZ254" s="44"/>
      <c r="BA254" s="44"/>
    </row>
    <row r="255" spans="1:53">
      <c r="A255" t="s">
        <v>1964</v>
      </c>
      <c r="B255" s="33" t="s">
        <v>1965</v>
      </c>
      <c r="C255" s="34" t="s">
        <v>500</v>
      </c>
      <c r="D255" s="35">
        <v>0</v>
      </c>
      <c r="E255" s="35">
        <v>0</v>
      </c>
      <c r="F255" s="35">
        <v>0.7</v>
      </c>
      <c r="G255" s="35">
        <v>5.6</v>
      </c>
      <c r="H255" s="35">
        <v>4.5999999999999996</v>
      </c>
      <c r="I255" s="35">
        <v>5.7</v>
      </c>
      <c r="J255" s="35">
        <v>5.4</v>
      </c>
      <c r="K255" s="35">
        <v>0.4</v>
      </c>
      <c r="L255" s="35">
        <v>0</v>
      </c>
      <c r="M255" s="35">
        <v>0</v>
      </c>
      <c r="N255" s="35">
        <v>0</v>
      </c>
      <c r="O255" s="35">
        <v>0</v>
      </c>
      <c r="P255" s="35">
        <v>0</v>
      </c>
      <c r="Q255" s="35">
        <v>0</v>
      </c>
      <c r="R255" s="35">
        <v>0</v>
      </c>
      <c r="S255" s="35">
        <v>0.5</v>
      </c>
      <c r="T255" s="35">
        <v>0</v>
      </c>
      <c r="U255" s="35">
        <v>0</v>
      </c>
      <c r="V255" s="35">
        <v>0</v>
      </c>
      <c r="W255" s="35">
        <v>0</v>
      </c>
      <c r="X255" s="35">
        <v>0</v>
      </c>
      <c r="Y255" s="35">
        <v>0.4</v>
      </c>
      <c r="Z255" s="35">
        <v>0.4</v>
      </c>
      <c r="AA255" s="35">
        <v>0.3</v>
      </c>
      <c r="AB255" s="35">
        <v>-0.4</v>
      </c>
      <c r="AC255" s="35">
        <v>-0.2</v>
      </c>
      <c r="AD255" s="35">
        <v>-1.3</v>
      </c>
      <c r="AE255" s="35">
        <v>-1.9</v>
      </c>
      <c r="AF255" s="35">
        <v>-2.8</v>
      </c>
      <c r="AG255" s="35">
        <v>-2.8</v>
      </c>
      <c r="AH255" s="35"/>
      <c r="AI255" s="35"/>
      <c r="AJ255" s="35"/>
      <c r="AK255" s="35"/>
      <c r="AL255" s="35"/>
      <c r="AM255" s="35"/>
      <c r="AN255" s="35"/>
      <c r="AO255" s="35"/>
      <c r="AP255" s="35"/>
      <c r="AQ255" s="35"/>
      <c r="AR255" s="35"/>
      <c r="AS255" s="35"/>
      <c r="AT255" s="35"/>
      <c r="AU255" s="35"/>
      <c r="AV255" s="35"/>
      <c r="AW255" s="35"/>
      <c r="AX255" s="35"/>
      <c r="AY255" s="36"/>
      <c r="AZ255" s="36"/>
      <c r="BA255" s="36"/>
    </row>
    <row r="256" spans="1:53">
      <c r="A256" t="s">
        <v>1966</v>
      </c>
      <c r="B256" s="37"/>
      <c r="C256" s="38" t="s">
        <v>1634</v>
      </c>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40"/>
      <c r="AZ256" s="40"/>
      <c r="BA256" s="40"/>
    </row>
    <row r="257" spans="1:53">
      <c r="A257" t="s">
        <v>1967</v>
      </c>
      <c r="B257" s="37"/>
      <c r="C257" s="38" t="s">
        <v>1636</v>
      </c>
      <c r="D257" s="39">
        <v>0</v>
      </c>
      <c r="E257" s="39">
        <v>0</v>
      </c>
      <c r="F257" s="39">
        <v>0</v>
      </c>
      <c r="G257" s="39">
        <v>4.3</v>
      </c>
      <c r="H257" s="39">
        <v>4.5</v>
      </c>
      <c r="I257" s="39">
        <v>5.2</v>
      </c>
      <c r="J257" s="39"/>
      <c r="K257" s="39">
        <v>0</v>
      </c>
      <c r="L257" s="39">
        <v>0</v>
      </c>
      <c r="M257" s="39">
        <v>0</v>
      </c>
      <c r="N257" s="39">
        <v>0</v>
      </c>
      <c r="O257" s="39">
        <v>0</v>
      </c>
      <c r="P257" s="39">
        <v>0</v>
      </c>
      <c r="Q257" s="39">
        <v>0</v>
      </c>
      <c r="R257" s="39">
        <v>0</v>
      </c>
      <c r="S257" s="39">
        <v>0.7</v>
      </c>
      <c r="T257" s="39">
        <v>0.7</v>
      </c>
      <c r="U257" s="39">
        <v>0</v>
      </c>
      <c r="V257" s="39">
        <v>0</v>
      </c>
      <c r="W257" s="39">
        <v>0</v>
      </c>
      <c r="X257" s="39"/>
      <c r="Y257" s="39">
        <v>0</v>
      </c>
      <c r="Z257" s="39">
        <v>0</v>
      </c>
      <c r="AA257" s="39">
        <v>0.6</v>
      </c>
      <c r="AB257" s="39">
        <v>0</v>
      </c>
      <c r="AC257" s="39">
        <v>0</v>
      </c>
      <c r="AD257" s="39">
        <v>-1.8</v>
      </c>
      <c r="AE257" s="39">
        <v>-3.1</v>
      </c>
      <c r="AF257" s="39">
        <v>-5.0999999999999996</v>
      </c>
      <c r="AG257" s="39">
        <v>-5.3</v>
      </c>
      <c r="AH257" s="39"/>
      <c r="AI257" s="39"/>
      <c r="AJ257" s="39"/>
      <c r="AK257" s="39"/>
      <c r="AL257" s="39"/>
      <c r="AM257" s="39"/>
      <c r="AN257" s="39"/>
      <c r="AO257" s="39"/>
      <c r="AP257" s="39"/>
      <c r="AQ257" s="39"/>
      <c r="AR257" s="39"/>
      <c r="AS257" s="39"/>
      <c r="AT257" s="39"/>
      <c r="AU257" s="39"/>
      <c r="AV257" s="39"/>
      <c r="AW257" s="39"/>
      <c r="AX257" s="39"/>
      <c r="AY257" s="40"/>
      <c r="AZ257" s="40"/>
      <c r="BA257" s="40"/>
    </row>
    <row r="258" spans="1:53">
      <c r="A258" t="s">
        <v>1968</v>
      </c>
      <c r="B258" s="37"/>
      <c r="C258" s="38" t="s">
        <v>1638</v>
      </c>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40"/>
      <c r="AZ258" s="40"/>
      <c r="BA258" s="40"/>
    </row>
    <row r="259" spans="1:53">
      <c r="A259" t="s">
        <v>1969</v>
      </c>
      <c r="B259" s="37"/>
      <c r="C259" s="38" t="s">
        <v>1640</v>
      </c>
      <c r="D259" s="39">
        <v>0</v>
      </c>
      <c r="E259" s="39">
        <v>0</v>
      </c>
      <c r="F259" s="39">
        <v>0</v>
      </c>
      <c r="G259" s="39">
        <v>3.8</v>
      </c>
      <c r="H259" s="39">
        <v>4</v>
      </c>
      <c r="I259" s="39">
        <v>2.2000000000000002</v>
      </c>
      <c r="J259" s="39">
        <v>0</v>
      </c>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40"/>
      <c r="AZ259" s="40"/>
      <c r="BA259" s="40"/>
    </row>
    <row r="260" spans="1:53">
      <c r="A260" t="s">
        <v>1970</v>
      </c>
      <c r="B260" s="37"/>
      <c r="C260" s="38" t="s">
        <v>1642</v>
      </c>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40"/>
      <c r="AZ260" s="40"/>
      <c r="BA260" s="40"/>
    </row>
    <row r="261" spans="1:53">
      <c r="A261" t="s">
        <v>1971</v>
      </c>
      <c r="B261" s="41"/>
      <c r="C261" s="42" t="s">
        <v>1644</v>
      </c>
      <c r="D261" s="43">
        <v>0</v>
      </c>
      <c r="E261" s="43">
        <v>0</v>
      </c>
      <c r="F261" s="43">
        <v>0.4</v>
      </c>
      <c r="G261" s="43">
        <v>4.8</v>
      </c>
      <c r="H261" s="43">
        <v>4.4000000000000004</v>
      </c>
      <c r="I261" s="43">
        <v>4.7</v>
      </c>
      <c r="J261" s="43">
        <v>4</v>
      </c>
      <c r="K261" s="43">
        <v>0.3</v>
      </c>
      <c r="L261" s="43">
        <v>0</v>
      </c>
      <c r="M261" s="43">
        <v>0</v>
      </c>
      <c r="N261" s="43">
        <v>0</v>
      </c>
      <c r="O261" s="43">
        <v>0</v>
      </c>
      <c r="P261" s="43">
        <v>0</v>
      </c>
      <c r="Q261" s="43">
        <v>0</v>
      </c>
      <c r="R261" s="43">
        <v>0</v>
      </c>
      <c r="S261" s="43">
        <v>0.6</v>
      </c>
      <c r="T261" s="43">
        <v>0.4</v>
      </c>
      <c r="U261" s="43">
        <v>0</v>
      </c>
      <c r="V261" s="43">
        <v>0</v>
      </c>
      <c r="W261" s="43">
        <v>0</v>
      </c>
      <c r="X261" s="43">
        <v>0</v>
      </c>
      <c r="Y261" s="43">
        <v>0.3</v>
      </c>
      <c r="Z261" s="43">
        <v>0.3</v>
      </c>
      <c r="AA261" s="43">
        <v>0.4</v>
      </c>
      <c r="AB261" s="43">
        <v>-0.3</v>
      </c>
      <c r="AC261" s="43">
        <v>-0.2</v>
      </c>
      <c r="AD261" s="43">
        <v>-1.4</v>
      </c>
      <c r="AE261" s="43">
        <v>-2.2000000000000002</v>
      </c>
      <c r="AF261" s="43">
        <v>-3.4</v>
      </c>
      <c r="AG261" s="43">
        <v>-3.4</v>
      </c>
      <c r="AH261" s="43"/>
      <c r="AI261" s="43"/>
      <c r="AJ261" s="43"/>
      <c r="AK261" s="43"/>
      <c r="AL261" s="43"/>
      <c r="AM261" s="43"/>
      <c r="AN261" s="43"/>
      <c r="AO261" s="43"/>
      <c r="AP261" s="43"/>
      <c r="AQ261" s="43"/>
      <c r="AR261" s="43"/>
      <c r="AS261" s="43"/>
      <c r="AT261" s="43"/>
      <c r="AU261" s="43"/>
      <c r="AV261" s="43"/>
      <c r="AW261" s="43"/>
      <c r="AX261" s="43"/>
      <c r="AY261" s="44"/>
      <c r="AZ261" s="44"/>
      <c r="BA261" s="44"/>
    </row>
    <row r="262" spans="1:53">
      <c r="A262" t="s">
        <v>1861</v>
      </c>
      <c r="B262" s="33" t="s">
        <v>1862</v>
      </c>
      <c r="C262" s="34" t="s">
        <v>500</v>
      </c>
      <c r="D262" s="35">
        <v>0</v>
      </c>
      <c r="E262" s="35">
        <v>0</v>
      </c>
      <c r="F262" s="35">
        <v>0.8</v>
      </c>
      <c r="G262" s="35">
        <v>3.5</v>
      </c>
      <c r="H262" s="35">
        <v>5</v>
      </c>
      <c r="I262" s="35">
        <v>5.9</v>
      </c>
      <c r="J262" s="35">
        <v>5</v>
      </c>
      <c r="K262" s="35">
        <v>0.4</v>
      </c>
      <c r="L262" s="35">
        <v>0</v>
      </c>
      <c r="M262" s="35">
        <v>0</v>
      </c>
      <c r="N262" s="35">
        <v>0</v>
      </c>
      <c r="O262" s="35">
        <v>0</v>
      </c>
      <c r="P262" s="35">
        <v>0</v>
      </c>
      <c r="Q262" s="35">
        <v>0</v>
      </c>
      <c r="R262" s="35">
        <v>0</v>
      </c>
      <c r="S262" s="35">
        <v>0</v>
      </c>
      <c r="T262" s="35">
        <v>0</v>
      </c>
      <c r="U262" s="35">
        <v>0.2</v>
      </c>
      <c r="V262" s="35">
        <v>0</v>
      </c>
      <c r="W262" s="35">
        <v>0</v>
      </c>
      <c r="X262" s="35">
        <v>0.2</v>
      </c>
      <c r="Y262" s="35">
        <v>0.4</v>
      </c>
      <c r="Z262" s="35">
        <v>0.2</v>
      </c>
      <c r="AA262" s="35">
        <v>0.4</v>
      </c>
      <c r="AB262" s="35">
        <v>-0.2</v>
      </c>
      <c r="AC262" s="35">
        <v>-0.2</v>
      </c>
      <c r="AD262" s="35">
        <v>-1.5</v>
      </c>
      <c r="AE262" s="35">
        <v>-1.9</v>
      </c>
      <c r="AF262" s="35">
        <v>-2.5</v>
      </c>
      <c r="AG262" s="35">
        <v>-3.4</v>
      </c>
      <c r="AH262" s="35"/>
      <c r="AI262" s="35"/>
      <c r="AJ262" s="35"/>
      <c r="AK262" s="35"/>
      <c r="AL262" s="35"/>
      <c r="AM262" s="35"/>
      <c r="AN262" s="35"/>
      <c r="AO262" s="35"/>
      <c r="AP262" s="35"/>
      <c r="AQ262" s="35"/>
      <c r="AR262" s="35"/>
      <c r="AS262" s="35"/>
      <c r="AT262" s="35"/>
      <c r="AU262" s="35"/>
      <c r="AV262" s="35"/>
      <c r="AW262" s="35"/>
      <c r="AX262" s="35"/>
      <c r="AY262" s="36"/>
      <c r="AZ262" s="36"/>
      <c r="BA262" s="36"/>
    </row>
    <row r="263" spans="1:53">
      <c r="A263" t="s">
        <v>1863</v>
      </c>
      <c r="B263" s="37"/>
      <c r="C263" s="38" t="s">
        <v>1634</v>
      </c>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40"/>
      <c r="AZ263" s="40"/>
      <c r="BA263" s="40"/>
    </row>
    <row r="264" spans="1:53">
      <c r="A264" t="s">
        <v>1864</v>
      </c>
      <c r="B264" s="37"/>
      <c r="C264" s="38" t="s">
        <v>1636</v>
      </c>
      <c r="D264" s="39">
        <v>0</v>
      </c>
      <c r="E264" s="39">
        <v>0</v>
      </c>
      <c r="F264" s="39">
        <v>0</v>
      </c>
      <c r="G264" s="39">
        <v>4.4000000000000004</v>
      </c>
      <c r="H264" s="39">
        <v>5.9</v>
      </c>
      <c r="I264" s="39">
        <v>5</v>
      </c>
      <c r="J264" s="39">
        <v>4.8</v>
      </c>
      <c r="K264" s="39"/>
      <c r="L264" s="39">
        <v>0</v>
      </c>
      <c r="M264" s="39">
        <v>-1.3</v>
      </c>
      <c r="N264" s="39">
        <v>-1.3</v>
      </c>
      <c r="O264" s="39">
        <v>0</v>
      </c>
      <c r="P264" s="39">
        <v>-1.9</v>
      </c>
      <c r="Q264" s="39">
        <v>-2</v>
      </c>
      <c r="R264" s="39">
        <v>0</v>
      </c>
      <c r="S264" s="39">
        <v>-0.7</v>
      </c>
      <c r="T264" s="39">
        <v>0</v>
      </c>
      <c r="U264" s="39">
        <v>0</v>
      </c>
      <c r="V264" s="39">
        <v>0</v>
      </c>
      <c r="W264" s="39">
        <v>0</v>
      </c>
      <c r="X264" s="39">
        <v>0</v>
      </c>
      <c r="Y264" s="39">
        <v>0</v>
      </c>
      <c r="Z264" s="39">
        <v>0</v>
      </c>
      <c r="AA264" s="39">
        <v>-0.7</v>
      </c>
      <c r="AB264" s="39">
        <v>-0.7</v>
      </c>
      <c r="AC264" s="39">
        <v>-1.4</v>
      </c>
      <c r="AD264" s="39">
        <v>-1.4</v>
      </c>
      <c r="AE264" s="39">
        <v>-3.5</v>
      </c>
      <c r="AF264" s="39">
        <v>-5.0999999999999996</v>
      </c>
      <c r="AG264" s="39">
        <v>-5.3</v>
      </c>
      <c r="AH264" s="39"/>
      <c r="AI264" s="39"/>
      <c r="AJ264" s="39"/>
      <c r="AK264" s="39"/>
      <c r="AL264" s="39"/>
      <c r="AM264" s="39"/>
      <c r="AN264" s="39"/>
      <c r="AO264" s="39"/>
      <c r="AP264" s="39"/>
      <c r="AQ264" s="39"/>
      <c r="AR264" s="39"/>
      <c r="AS264" s="39"/>
      <c r="AT264" s="39"/>
      <c r="AU264" s="39"/>
      <c r="AV264" s="39"/>
      <c r="AW264" s="39"/>
      <c r="AX264" s="39"/>
      <c r="AY264" s="40"/>
      <c r="AZ264" s="40"/>
      <c r="BA264" s="40"/>
    </row>
    <row r="265" spans="1:53">
      <c r="A265" t="s">
        <v>1865</v>
      </c>
      <c r="B265" s="37"/>
      <c r="C265" s="38" t="s">
        <v>1638</v>
      </c>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40"/>
      <c r="AZ265" s="40"/>
      <c r="BA265" s="40"/>
    </row>
    <row r="266" spans="1:53">
      <c r="A266" t="s">
        <v>1866</v>
      </c>
      <c r="B266" s="37"/>
      <c r="C266" s="38" t="s">
        <v>1640</v>
      </c>
      <c r="D266" s="39">
        <v>0</v>
      </c>
      <c r="E266" s="39">
        <v>0</v>
      </c>
      <c r="F266" s="39">
        <v>0</v>
      </c>
      <c r="G266" s="39">
        <v>4.0999999999999996</v>
      </c>
      <c r="H266" s="39"/>
      <c r="I266" s="39">
        <v>2.5</v>
      </c>
      <c r="J266" s="39">
        <v>2</v>
      </c>
      <c r="K266" s="39"/>
      <c r="L266" s="39">
        <v>0</v>
      </c>
      <c r="M266" s="39">
        <v>0</v>
      </c>
      <c r="N266" s="39">
        <v>0</v>
      </c>
      <c r="O266" s="39">
        <v>0</v>
      </c>
      <c r="P266" s="39">
        <v>0</v>
      </c>
      <c r="Q266" s="39">
        <v>0</v>
      </c>
      <c r="R266" s="39">
        <v>0</v>
      </c>
      <c r="S266" s="39">
        <v>1</v>
      </c>
      <c r="T266" s="39">
        <v>2</v>
      </c>
      <c r="U266" s="39">
        <v>2</v>
      </c>
      <c r="V266" s="39">
        <v>1.9</v>
      </c>
      <c r="W266" s="39">
        <v>0</v>
      </c>
      <c r="X266" s="39">
        <v>0</v>
      </c>
      <c r="Y266" s="39">
        <v>0</v>
      </c>
      <c r="Z266" s="39">
        <v>0</v>
      </c>
      <c r="AA266" s="39">
        <v>0</v>
      </c>
      <c r="AB266" s="39">
        <v>-0.9</v>
      </c>
      <c r="AC266" s="39">
        <v>-1.9</v>
      </c>
      <c r="AD266" s="39">
        <v>-1.9</v>
      </c>
      <c r="AE266" s="39">
        <v>-3</v>
      </c>
      <c r="AF266" s="39">
        <v>-4.0999999999999996</v>
      </c>
      <c r="AG266" s="39">
        <v>-4.3</v>
      </c>
      <c r="AH266" s="39"/>
      <c r="AI266" s="39"/>
      <c r="AJ266" s="39"/>
      <c r="AK266" s="39"/>
      <c r="AL266" s="39"/>
      <c r="AM266" s="39"/>
      <c r="AN266" s="39"/>
      <c r="AO266" s="39"/>
      <c r="AP266" s="39"/>
      <c r="AQ266" s="39"/>
      <c r="AR266" s="39"/>
      <c r="AS266" s="39"/>
      <c r="AT266" s="39"/>
      <c r="AU266" s="39"/>
      <c r="AV266" s="39"/>
      <c r="AW266" s="39"/>
      <c r="AX266" s="39"/>
      <c r="AY266" s="40"/>
      <c r="AZ266" s="40"/>
      <c r="BA266" s="40"/>
    </row>
    <row r="267" spans="1:53">
      <c r="A267" t="s">
        <v>1867</v>
      </c>
      <c r="B267" s="37"/>
      <c r="C267" s="38" t="s">
        <v>1642</v>
      </c>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40"/>
      <c r="AZ267" s="40"/>
      <c r="BA267" s="40"/>
    </row>
    <row r="268" spans="1:53">
      <c r="A268" t="s">
        <v>1868</v>
      </c>
      <c r="B268" s="41"/>
      <c r="C268" s="42" t="s">
        <v>1644</v>
      </c>
      <c r="D268" s="43">
        <v>0</v>
      </c>
      <c r="E268" s="43">
        <v>0</v>
      </c>
      <c r="F268" s="43">
        <v>0.5</v>
      </c>
      <c r="G268" s="43">
        <v>3.9</v>
      </c>
      <c r="H268" s="43">
        <v>5.2</v>
      </c>
      <c r="I268" s="43">
        <v>4.8</v>
      </c>
      <c r="J268" s="43">
        <v>4.2</v>
      </c>
      <c r="K268" s="43">
        <v>0.4</v>
      </c>
      <c r="L268" s="43">
        <v>0</v>
      </c>
      <c r="M268" s="43">
        <v>-0.3</v>
      </c>
      <c r="N268" s="43">
        <v>-0.3</v>
      </c>
      <c r="O268" s="43">
        <v>0</v>
      </c>
      <c r="P268" s="43">
        <v>-0.4</v>
      </c>
      <c r="Q268" s="43">
        <v>-0.4</v>
      </c>
      <c r="R268" s="43">
        <v>0</v>
      </c>
      <c r="S268" s="43">
        <v>0.1</v>
      </c>
      <c r="T268" s="43">
        <v>0.4</v>
      </c>
      <c r="U268" s="43">
        <v>0.5</v>
      </c>
      <c r="V268" s="43">
        <v>0.4</v>
      </c>
      <c r="W268" s="43">
        <v>0</v>
      </c>
      <c r="X268" s="43">
        <v>0.1</v>
      </c>
      <c r="Y268" s="43">
        <v>0.2</v>
      </c>
      <c r="Z268" s="43">
        <v>0.1</v>
      </c>
      <c r="AA268" s="43">
        <v>0</v>
      </c>
      <c r="AB268" s="43">
        <v>-0.4</v>
      </c>
      <c r="AC268" s="43">
        <v>-0.8</v>
      </c>
      <c r="AD268" s="43">
        <v>-1.6</v>
      </c>
      <c r="AE268" s="43">
        <v>-2.5</v>
      </c>
      <c r="AF268" s="43">
        <v>-3.3</v>
      </c>
      <c r="AG268" s="43">
        <v>-4</v>
      </c>
      <c r="AH268" s="43"/>
      <c r="AI268" s="43"/>
      <c r="AJ268" s="43"/>
      <c r="AK268" s="43"/>
      <c r="AL268" s="43"/>
      <c r="AM268" s="43"/>
      <c r="AN268" s="43"/>
      <c r="AO268" s="43"/>
      <c r="AP268" s="43"/>
      <c r="AQ268" s="43"/>
      <c r="AR268" s="43"/>
      <c r="AS268" s="43"/>
      <c r="AT268" s="43"/>
      <c r="AU268" s="43"/>
      <c r="AV268" s="43"/>
      <c r="AW268" s="43"/>
      <c r="AX268" s="43"/>
      <c r="AY268" s="44"/>
      <c r="AZ268" s="44"/>
      <c r="BA268" s="44"/>
    </row>
    <row r="269" spans="1:53">
      <c r="A269" t="s">
        <v>1869</v>
      </c>
      <c r="B269" s="33" t="s">
        <v>1870</v>
      </c>
      <c r="C269" s="34" t="s">
        <v>500</v>
      </c>
      <c r="D269" s="35">
        <v>0</v>
      </c>
      <c r="E269" s="35">
        <v>0.9</v>
      </c>
      <c r="F269" s="35">
        <v>0.9</v>
      </c>
      <c r="G269" s="35">
        <v>2.6</v>
      </c>
      <c r="H269" s="35">
        <v>5</v>
      </c>
      <c r="I269" s="35">
        <v>4.8</v>
      </c>
      <c r="J269" s="35">
        <v>6.6</v>
      </c>
      <c r="K269" s="35">
        <v>0</v>
      </c>
      <c r="L269" s="35">
        <v>0</v>
      </c>
      <c r="M269" s="35">
        <v>0</v>
      </c>
      <c r="N269" s="35">
        <v>0</v>
      </c>
      <c r="O269" s="35">
        <v>0</v>
      </c>
      <c r="P269" s="35">
        <v>0.4</v>
      </c>
      <c r="Q269" s="35">
        <v>0</v>
      </c>
      <c r="R269" s="35">
        <v>0.8</v>
      </c>
      <c r="S269" s="35">
        <v>0.7</v>
      </c>
      <c r="T269" s="35">
        <v>0.2</v>
      </c>
      <c r="U269" s="35">
        <v>0.4</v>
      </c>
      <c r="V269" s="35">
        <v>0.5</v>
      </c>
      <c r="W269" s="35">
        <v>0.6</v>
      </c>
      <c r="X269" s="35">
        <v>0.3</v>
      </c>
      <c r="Y269" s="35">
        <v>0.8</v>
      </c>
      <c r="Z269" s="35">
        <v>0.3</v>
      </c>
      <c r="AA269" s="35">
        <v>0</v>
      </c>
      <c r="AB269" s="35">
        <v>0</v>
      </c>
      <c r="AC269" s="35">
        <v>-0.6</v>
      </c>
      <c r="AD269" s="35">
        <v>-1.4</v>
      </c>
      <c r="AE269" s="35">
        <v>-1.7</v>
      </c>
      <c r="AF269" s="35">
        <v>-2.1</v>
      </c>
      <c r="AG269" s="35">
        <v>-2.9</v>
      </c>
      <c r="AH269" s="35">
        <v>-2.2000000000000002</v>
      </c>
      <c r="AI269" s="35">
        <v>-0.8</v>
      </c>
      <c r="AJ269" s="35">
        <v>-0.6</v>
      </c>
      <c r="AK269" s="35">
        <v>-1.4</v>
      </c>
      <c r="AL269" s="35">
        <v>-1.4</v>
      </c>
      <c r="AM269" s="35">
        <v>-1.1000000000000001</v>
      </c>
      <c r="AN269" s="35">
        <v>-1.1000000000000001</v>
      </c>
      <c r="AO269" s="35">
        <v>-0.8</v>
      </c>
      <c r="AP269" s="35">
        <v>-0.8</v>
      </c>
      <c r="AQ269" s="35">
        <v>-0.8</v>
      </c>
      <c r="AR269" s="35">
        <v>-0.5</v>
      </c>
      <c r="AS269" s="35">
        <v>-0.5</v>
      </c>
      <c r="AT269" s="35">
        <v>-0.2</v>
      </c>
      <c r="AU269" s="35">
        <v>-0.2</v>
      </c>
      <c r="AV269" s="35">
        <v>-0.2</v>
      </c>
      <c r="AW269" s="35">
        <v>-0.4</v>
      </c>
      <c r="AX269" s="35">
        <v>-0.4</v>
      </c>
      <c r="AY269" s="36">
        <v>-0.4</v>
      </c>
      <c r="AZ269" s="36">
        <v>0.1</v>
      </c>
      <c r="BA269" s="36">
        <v>0.1</v>
      </c>
    </row>
    <row r="270" spans="1:53">
      <c r="A270" t="s">
        <v>1871</v>
      </c>
      <c r="B270" s="37">
        <v>7195</v>
      </c>
      <c r="C270" s="38" t="s">
        <v>1634</v>
      </c>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40"/>
      <c r="AZ270" s="40"/>
      <c r="BA270" s="40"/>
    </row>
    <row r="271" spans="1:53">
      <c r="A271" t="s">
        <v>1872</v>
      </c>
      <c r="B271" s="37"/>
      <c r="C271" s="38" t="s">
        <v>1636</v>
      </c>
      <c r="D271" s="39">
        <v>0</v>
      </c>
      <c r="E271" s="39">
        <v>0</v>
      </c>
      <c r="F271" s="39">
        <v>0</v>
      </c>
      <c r="G271" s="39">
        <v>2.1</v>
      </c>
      <c r="H271" s="39">
        <v>4.0999999999999996</v>
      </c>
      <c r="I271" s="39"/>
      <c r="J271" s="39">
        <v>5.3</v>
      </c>
      <c r="K271" s="39">
        <v>1</v>
      </c>
      <c r="L271" s="39">
        <v>0</v>
      </c>
      <c r="M271" s="39"/>
      <c r="N271" s="39">
        <v>0</v>
      </c>
      <c r="O271" s="39">
        <v>0</v>
      </c>
      <c r="P271" s="39">
        <v>0</v>
      </c>
      <c r="Q271" s="39">
        <v>0</v>
      </c>
      <c r="R271" s="39">
        <v>1.8</v>
      </c>
      <c r="S271" s="39">
        <v>0</v>
      </c>
      <c r="T271" s="39">
        <v>0</v>
      </c>
      <c r="U271" s="39">
        <v>0</v>
      </c>
      <c r="V271" s="39">
        <v>-0.4</v>
      </c>
      <c r="W271" s="39">
        <v>-1.3</v>
      </c>
      <c r="X271" s="39">
        <v>-1.4</v>
      </c>
      <c r="Y271" s="39">
        <v>-0.9</v>
      </c>
      <c r="Z271" s="39">
        <v>0</v>
      </c>
      <c r="AA271" s="39">
        <v>-1.4</v>
      </c>
      <c r="AB271" s="39">
        <v>-1.4</v>
      </c>
      <c r="AC271" s="39">
        <v>-1.9</v>
      </c>
      <c r="AD271" s="39">
        <v>-2.4</v>
      </c>
      <c r="AE271" s="39">
        <v>-3</v>
      </c>
      <c r="AF271" s="39">
        <v>-5.2</v>
      </c>
      <c r="AG271" s="39">
        <v>-6</v>
      </c>
      <c r="AH271" s="39">
        <v>-5.8</v>
      </c>
      <c r="AI271" s="39">
        <v>-1.8</v>
      </c>
      <c r="AJ271" s="39">
        <v>-1.3</v>
      </c>
      <c r="AK271" s="39">
        <v>-1.3</v>
      </c>
      <c r="AL271" s="39">
        <v>-1.3</v>
      </c>
      <c r="AM271" s="39">
        <v>-1.3</v>
      </c>
      <c r="AN271" s="39">
        <v>-1.3</v>
      </c>
      <c r="AO271" s="39">
        <v>-0.7</v>
      </c>
      <c r="AP271" s="39">
        <v>-0.7</v>
      </c>
      <c r="AQ271" s="39"/>
      <c r="AR271" s="39">
        <v>0</v>
      </c>
      <c r="AS271" s="39">
        <v>0</v>
      </c>
      <c r="AT271" s="39">
        <v>0</v>
      </c>
      <c r="AU271" s="39">
        <v>0</v>
      </c>
      <c r="AV271" s="39">
        <v>0</v>
      </c>
      <c r="AW271" s="39">
        <v>0</v>
      </c>
      <c r="AX271" s="39">
        <v>0</v>
      </c>
      <c r="AY271" s="40">
        <v>0</v>
      </c>
      <c r="AZ271" s="40">
        <v>0</v>
      </c>
      <c r="BA271" s="40">
        <v>0</v>
      </c>
    </row>
    <row r="272" spans="1:53">
      <c r="A272" t="s">
        <v>1873</v>
      </c>
      <c r="B272" s="37"/>
      <c r="C272" s="38" t="s">
        <v>1638</v>
      </c>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40"/>
      <c r="AZ272" s="40"/>
      <c r="BA272" s="40"/>
    </row>
    <row r="273" spans="1:53">
      <c r="A273" t="s">
        <v>1874</v>
      </c>
      <c r="B273" s="37"/>
      <c r="C273" s="38" t="s">
        <v>1640</v>
      </c>
      <c r="D273" s="39">
        <v>0</v>
      </c>
      <c r="E273" s="39">
        <v>0</v>
      </c>
      <c r="F273" s="39">
        <v>0</v>
      </c>
      <c r="G273" s="39">
        <v>2.5</v>
      </c>
      <c r="H273" s="39">
        <v>4.9000000000000004</v>
      </c>
      <c r="I273" s="39">
        <v>5.8</v>
      </c>
      <c r="J273" s="39">
        <v>5.5</v>
      </c>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40"/>
      <c r="AZ273" s="40"/>
      <c r="BA273" s="40"/>
    </row>
    <row r="274" spans="1:53">
      <c r="A274" t="s">
        <v>1875</v>
      </c>
      <c r="B274" s="37"/>
      <c r="C274" s="38" t="s">
        <v>1642</v>
      </c>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40"/>
      <c r="AZ274" s="40"/>
      <c r="BA274" s="40"/>
    </row>
    <row r="275" spans="1:53">
      <c r="A275" t="s">
        <v>1876</v>
      </c>
      <c r="B275" s="41"/>
      <c r="C275" s="42" t="s">
        <v>1644</v>
      </c>
      <c r="D275" s="43">
        <v>0</v>
      </c>
      <c r="E275" s="43">
        <v>0.6</v>
      </c>
      <c r="F275" s="43">
        <v>0.5</v>
      </c>
      <c r="G275" s="43">
        <v>2.5</v>
      </c>
      <c r="H275" s="43">
        <v>4.7</v>
      </c>
      <c r="I275" s="43">
        <v>5.0999999999999996</v>
      </c>
      <c r="J275" s="43">
        <v>6</v>
      </c>
      <c r="K275" s="43">
        <v>0.5</v>
      </c>
      <c r="L275" s="43">
        <v>0</v>
      </c>
      <c r="M275" s="43">
        <v>0</v>
      </c>
      <c r="N275" s="43">
        <v>0</v>
      </c>
      <c r="O275" s="43">
        <v>0</v>
      </c>
      <c r="P275" s="43">
        <v>0.3</v>
      </c>
      <c r="Q275" s="43">
        <v>0</v>
      </c>
      <c r="R275" s="43">
        <v>1.1000000000000001</v>
      </c>
      <c r="S275" s="43">
        <v>0.5</v>
      </c>
      <c r="T275" s="43">
        <v>0.2</v>
      </c>
      <c r="U275" s="43">
        <v>0.3</v>
      </c>
      <c r="V275" s="43">
        <v>0.3</v>
      </c>
      <c r="W275" s="43">
        <v>0.2</v>
      </c>
      <c r="X275" s="43">
        <v>-0.1</v>
      </c>
      <c r="Y275" s="43">
        <v>0.4</v>
      </c>
      <c r="Z275" s="43">
        <v>0.2</v>
      </c>
      <c r="AA275" s="43">
        <v>-0.5</v>
      </c>
      <c r="AB275" s="43">
        <v>-0.4</v>
      </c>
      <c r="AC275" s="43">
        <v>-0.9</v>
      </c>
      <c r="AD275" s="43">
        <v>-1.7</v>
      </c>
      <c r="AE275" s="43">
        <v>-2</v>
      </c>
      <c r="AF275" s="43">
        <v>-2.9</v>
      </c>
      <c r="AG275" s="43">
        <v>-3.7</v>
      </c>
      <c r="AH275" s="43">
        <v>-3.1</v>
      </c>
      <c r="AI275" s="43">
        <v>-1</v>
      </c>
      <c r="AJ275" s="43">
        <v>-0.8</v>
      </c>
      <c r="AK275" s="43">
        <v>-1.4</v>
      </c>
      <c r="AL275" s="43">
        <v>-1.4</v>
      </c>
      <c r="AM275" s="43">
        <v>-1.2</v>
      </c>
      <c r="AN275" s="43">
        <v>-1.2</v>
      </c>
      <c r="AO275" s="43">
        <v>-0.8</v>
      </c>
      <c r="AP275" s="43">
        <v>-0.8</v>
      </c>
      <c r="AQ275" s="43">
        <v>-0.8</v>
      </c>
      <c r="AR275" s="43">
        <v>-0.4</v>
      </c>
      <c r="AS275" s="43">
        <v>-0.4</v>
      </c>
      <c r="AT275" s="43">
        <v>-0.1</v>
      </c>
      <c r="AU275" s="43">
        <v>-0.1</v>
      </c>
      <c r="AV275" s="43">
        <v>-0.2</v>
      </c>
      <c r="AW275" s="43">
        <v>-0.3</v>
      </c>
      <c r="AX275" s="43">
        <v>-0.3</v>
      </c>
      <c r="AY275" s="44">
        <v>-0.3</v>
      </c>
      <c r="AZ275" s="44">
        <v>0.1</v>
      </c>
      <c r="BA275" s="44">
        <v>0.1</v>
      </c>
    </row>
    <row r="276" spans="1:53">
      <c r="A276" t="s">
        <v>1972</v>
      </c>
      <c r="B276" s="33" t="s">
        <v>1973</v>
      </c>
      <c r="C276" s="34" t="s">
        <v>500</v>
      </c>
      <c r="D276" s="35">
        <v>0</v>
      </c>
      <c r="E276" s="35">
        <v>0</v>
      </c>
      <c r="F276" s="35">
        <v>0</v>
      </c>
      <c r="G276" s="35">
        <v>3.1</v>
      </c>
      <c r="H276" s="35">
        <v>3.8</v>
      </c>
      <c r="I276" s="35">
        <v>3.6</v>
      </c>
      <c r="J276" s="35">
        <v>3.3</v>
      </c>
      <c r="K276" s="35">
        <v>1.3</v>
      </c>
      <c r="L276" s="35">
        <v>0</v>
      </c>
      <c r="M276" s="35">
        <v>0</v>
      </c>
      <c r="N276" s="35">
        <v>0</v>
      </c>
      <c r="O276" s="35">
        <v>0</v>
      </c>
      <c r="P276" s="35">
        <v>0</v>
      </c>
      <c r="Q276" s="35">
        <v>0</v>
      </c>
      <c r="R276" s="35">
        <v>0</v>
      </c>
      <c r="S276" s="35">
        <v>0.6</v>
      </c>
      <c r="T276" s="35">
        <v>1.2</v>
      </c>
      <c r="U276" s="35">
        <v>0</v>
      </c>
      <c r="V276" s="35">
        <v>0</v>
      </c>
      <c r="W276" s="35">
        <v>0.8</v>
      </c>
      <c r="X276" s="35">
        <v>0</v>
      </c>
      <c r="Y276" s="35">
        <v>0</v>
      </c>
      <c r="Z276" s="35">
        <v>0</v>
      </c>
      <c r="AA276" s="35">
        <v>0</v>
      </c>
      <c r="AB276" s="35">
        <v>0</v>
      </c>
      <c r="AC276" s="35">
        <v>-0.7</v>
      </c>
      <c r="AD276" s="35">
        <v>-1.2</v>
      </c>
      <c r="AE276" s="35">
        <v>-1.4</v>
      </c>
      <c r="AF276" s="35">
        <v>-1.4</v>
      </c>
      <c r="AG276" s="35">
        <v>-3.3</v>
      </c>
      <c r="AH276" s="35"/>
      <c r="AI276" s="35"/>
      <c r="AJ276" s="35"/>
      <c r="AK276" s="35"/>
      <c r="AL276" s="35"/>
      <c r="AM276" s="35"/>
      <c r="AN276" s="35"/>
      <c r="AO276" s="35"/>
      <c r="AP276" s="35"/>
      <c r="AQ276" s="35"/>
      <c r="AR276" s="35"/>
      <c r="AS276" s="35"/>
      <c r="AT276" s="35"/>
      <c r="AU276" s="35"/>
      <c r="AV276" s="35"/>
      <c r="AW276" s="35"/>
      <c r="AX276" s="35"/>
      <c r="AY276" s="36"/>
      <c r="AZ276" s="36"/>
      <c r="BA276" s="36"/>
    </row>
    <row r="277" spans="1:53">
      <c r="A277" t="s">
        <v>1974</v>
      </c>
      <c r="B277" s="37"/>
      <c r="C277" s="38" t="s">
        <v>1634</v>
      </c>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40"/>
      <c r="AZ277" s="40"/>
      <c r="BA277" s="40"/>
    </row>
    <row r="278" spans="1:53">
      <c r="A278" t="s">
        <v>1975</v>
      </c>
      <c r="B278" s="37"/>
      <c r="C278" s="38" t="s">
        <v>1636</v>
      </c>
      <c r="D278" s="39">
        <v>0.1</v>
      </c>
      <c r="E278" s="39">
        <v>0</v>
      </c>
      <c r="F278" s="39">
        <v>0</v>
      </c>
      <c r="G278" s="39">
        <v>5</v>
      </c>
      <c r="H278" s="39">
        <v>6.9</v>
      </c>
      <c r="I278" s="39"/>
      <c r="J278" s="39">
        <v>5</v>
      </c>
      <c r="K278" s="39">
        <v>0</v>
      </c>
      <c r="L278" s="39">
        <v>0</v>
      </c>
      <c r="M278" s="39">
        <v>0</v>
      </c>
      <c r="N278" s="39">
        <v>0</v>
      </c>
      <c r="O278" s="39">
        <v>0</v>
      </c>
      <c r="P278" s="39">
        <v>0</v>
      </c>
      <c r="Q278" s="39">
        <v>0</v>
      </c>
      <c r="R278" s="39">
        <v>0</v>
      </c>
      <c r="S278" s="39">
        <v>1.6</v>
      </c>
      <c r="T278" s="39"/>
      <c r="U278" s="39">
        <v>-1.9</v>
      </c>
      <c r="V278" s="39">
        <v>-4.7</v>
      </c>
      <c r="W278" s="39">
        <v>-3.3</v>
      </c>
      <c r="X278" s="39">
        <v>-3</v>
      </c>
      <c r="Y278" s="39">
        <v>-3.1</v>
      </c>
      <c r="Z278" s="39">
        <v>-3.6</v>
      </c>
      <c r="AA278" s="39">
        <v>-3.8</v>
      </c>
      <c r="AB278" s="39">
        <v>-4.4000000000000004</v>
      </c>
      <c r="AC278" s="39">
        <v>-5.6</v>
      </c>
      <c r="AD278" s="39">
        <v>-5.9</v>
      </c>
      <c r="AE278" s="39">
        <v>-5.7</v>
      </c>
      <c r="AF278" s="39">
        <v>-6.1</v>
      </c>
      <c r="AG278" s="39">
        <v>-5.8</v>
      </c>
      <c r="AH278" s="39"/>
      <c r="AI278" s="39"/>
      <c r="AJ278" s="39"/>
      <c r="AK278" s="39"/>
      <c r="AL278" s="39"/>
      <c r="AM278" s="39"/>
      <c r="AN278" s="39"/>
      <c r="AO278" s="39"/>
      <c r="AP278" s="39"/>
      <c r="AQ278" s="39"/>
      <c r="AR278" s="39"/>
      <c r="AS278" s="39"/>
      <c r="AT278" s="39"/>
      <c r="AU278" s="39"/>
      <c r="AV278" s="39"/>
      <c r="AW278" s="39"/>
      <c r="AX278" s="39"/>
      <c r="AY278" s="40"/>
      <c r="AZ278" s="40"/>
      <c r="BA278" s="40"/>
    </row>
    <row r="279" spans="1:53">
      <c r="A279" t="s">
        <v>1976</v>
      </c>
      <c r="B279" s="37"/>
      <c r="C279" s="38" t="s">
        <v>1638</v>
      </c>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40"/>
      <c r="AZ279" s="40"/>
      <c r="BA279" s="40"/>
    </row>
    <row r="280" spans="1:53">
      <c r="A280" t="s">
        <v>1977</v>
      </c>
      <c r="B280" s="37"/>
      <c r="C280" s="38" t="s">
        <v>1640</v>
      </c>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40"/>
      <c r="AZ280" s="40"/>
      <c r="BA280" s="40"/>
    </row>
    <row r="281" spans="1:53">
      <c r="A281" t="s">
        <v>1978</v>
      </c>
      <c r="B281" s="37"/>
      <c r="C281" s="38" t="s">
        <v>1642</v>
      </c>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40"/>
      <c r="AZ281" s="40"/>
      <c r="BA281" s="40"/>
    </row>
    <row r="282" spans="1:53">
      <c r="A282" t="s">
        <v>1979</v>
      </c>
      <c r="B282" s="41"/>
      <c r="C282" s="42" t="s">
        <v>1644</v>
      </c>
      <c r="D282" s="43">
        <v>0</v>
      </c>
      <c r="E282" s="43">
        <v>0</v>
      </c>
      <c r="F282" s="43">
        <v>0</v>
      </c>
      <c r="G282" s="43">
        <v>3.7</v>
      </c>
      <c r="H282" s="43">
        <v>4.8</v>
      </c>
      <c r="I282" s="43">
        <v>3.6</v>
      </c>
      <c r="J282" s="43">
        <v>4.2</v>
      </c>
      <c r="K282" s="43">
        <v>0.8</v>
      </c>
      <c r="L282" s="43">
        <v>0</v>
      </c>
      <c r="M282" s="43">
        <v>0</v>
      </c>
      <c r="N282" s="43">
        <v>0</v>
      </c>
      <c r="O282" s="43">
        <v>0</v>
      </c>
      <c r="P282" s="43">
        <v>0</v>
      </c>
      <c r="Q282" s="43">
        <v>0</v>
      </c>
      <c r="R282" s="43">
        <v>0</v>
      </c>
      <c r="S282" s="43">
        <v>0.9</v>
      </c>
      <c r="T282" s="43">
        <v>1.2</v>
      </c>
      <c r="U282" s="43">
        <v>-0.6</v>
      </c>
      <c r="V282" s="43">
        <v>-1.2</v>
      </c>
      <c r="W282" s="43">
        <v>-0.6</v>
      </c>
      <c r="X282" s="43">
        <v>-0.8</v>
      </c>
      <c r="Y282" s="43">
        <v>-0.8</v>
      </c>
      <c r="Z282" s="43">
        <v>-0.9</v>
      </c>
      <c r="AA282" s="43">
        <v>-1</v>
      </c>
      <c r="AB282" s="43">
        <v>-1.1000000000000001</v>
      </c>
      <c r="AC282" s="43">
        <v>-2</v>
      </c>
      <c r="AD282" s="43">
        <v>-2.4</v>
      </c>
      <c r="AE282" s="43">
        <v>-2.5</v>
      </c>
      <c r="AF282" s="43">
        <v>-2.6</v>
      </c>
      <c r="AG282" s="43">
        <v>-3.9</v>
      </c>
      <c r="AH282" s="43"/>
      <c r="AI282" s="43"/>
      <c r="AJ282" s="43"/>
      <c r="AK282" s="43"/>
      <c r="AL282" s="43"/>
      <c r="AM282" s="43"/>
      <c r="AN282" s="43"/>
      <c r="AO282" s="43"/>
      <c r="AP282" s="43"/>
      <c r="AQ282" s="43"/>
      <c r="AR282" s="43"/>
      <c r="AS282" s="43"/>
      <c r="AT282" s="43"/>
      <c r="AU282" s="43"/>
      <c r="AV282" s="43"/>
      <c r="AW282" s="43"/>
      <c r="AX282" s="43"/>
      <c r="AY282" s="44"/>
      <c r="AZ282" s="44"/>
      <c r="BA282" s="44"/>
    </row>
    <row r="283" spans="1:53">
      <c r="A283" t="s">
        <v>1877</v>
      </c>
      <c r="B283" s="33" t="s">
        <v>1878</v>
      </c>
      <c r="C283" s="34" t="s">
        <v>500</v>
      </c>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v>-5.3</v>
      </c>
      <c r="AH283" s="35">
        <v>-5.5</v>
      </c>
      <c r="AI283" s="35">
        <v>-4.7</v>
      </c>
      <c r="AJ283" s="35">
        <v>-4.2</v>
      </c>
      <c r="AK283" s="35">
        <v>-4.4000000000000004</v>
      </c>
      <c r="AL283" s="35">
        <v>-4.0999999999999996</v>
      </c>
      <c r="AM283" s="35">
        <v>-4.2</v>
      </c>
      <c r="AN283" s="35">
        <v>-3.8</v>
      </c>
      <c r="AO283" s="35">
        <v>-2.9</v>
      </c>
      <c r="AP283" s="35">
        <v>-2.7</v>
      </c>
      <c r="AQ283" s="35">
        <v>-2.6</v>
      </c>
      <c r="AR283" s="35">
        <v>-2.4</v>
      </c>
      <c r="AS283" s="35">
        <v>-1.8</v>
      </c>
      <c r="AT283" s="35">
        <v>-2</v>
      </c>
      <c r="AU283" s="35">
        <v>-1.9</v>
      </c>
      <c r="AV283" s="35">
        <v>-1.8</v>
      </c>
      <c r="AW283" s="35">
        <v>-1.5</v>
      </c>
      <c r="AX283" s="35">
        <v>-0.8</v>
      </c>
      <c r="AY283" s="36">
        <v>-0.1</v>
      </c>
      <c r="AZ283" s="36">
        <v>0.1</v>
      </c>
      <c r="BA283" s="36">
        <v>0.2</v>
      </c>
    </row>
    <row r="284" spans="1:53">
      <c r="A284" t="s">
        <v>1879</v>
      </c>
      <c r="B284" s="37">
        <v>19897</v>
      </c>
      <c r="C284" s="38" t="s">
        <v>1634</v>
      </c>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40"/>
      <c r="AZ284" s="40"/>
      <c r="BA284" s="40"/>
    </row>
    <row r="285" spans="1:53">
      <c r="A285" t="s">
        <v>1880</v>
      </c>
      <c r="B285" s="37"/>
      <c r="C285" s="38" t="s">
        <v>1636</v>
      </c>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v>-6.8</v>
      </c>
      <c r="AH285" s="39">
        <v>-7.1</v>
      </c>
      <c r="AI285" s="39">
        <v>-6.5</v>
      </c>
      <c r="AJ285" s="39">
        <v>-5.8</v>
      </c>
      <c r="AK285" s="39">
        <v>-6.2</v>
      </c>
      <c r="AL285" s="39">
        <v>-5.9</v>
      </c>
      <c r="AM285" s="39">
        <v>-6.3</v>
      </c>
      <c r="AN285" s="39">
        <v>-4.5</v>
      </c>
      <c r="AO285" s="39">
        <v>-3.9</v>
      </c>
      <c r="AP285" s="39">
        <v>-3.3</v>
      </c>
      <c r="AQ285" s="39">
        <v>-3.4</v>
      </c>
      <c r="AR285" s="39">
        <v>-3.5</v>
      </c>
      <c r="AS285" s="39">
        <v>-3.6</v>
      </c>
      <c r="AT285" s="39">
        <v>-3.7</v>
      </c>
      <c r="AU285" s="39">
        <v>-3.6</v>
      </c>
      <c r="AV285" s="39">
        <v>-3.3</v>
      </c>
      <c r="AW285" s="39">
        <v>-3.3</v>
      </c>
      <c r="AX285" s="39">
        <v>-2.2999999999999998</v>
      </c>
      <c r="AY285" s="40">
        <v>-1.3</v>
      </c>
      <c r="AZ285" s="40">
        <v>-1</v>
      </c>
      <c r="BA285" s="40">
        <v>-1.1000000000000001</v>
      </c>
    </row>
    <row r="286" spans="1:53">
      <c r="A286" t="s">
        <v>1881</v>
      </c>
      <c r="B286" s="37"/>
      <c r="C286" s="38" t="s">
        <v>1638</v>
      </c>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40"/>
      <c r="AZ286" s="40"/>
      <c r="BA286" s="40"/>
    </row>
    <row r="287" spans="1:53">
      <c r="A287" t="s">
        <v>1882</v>
      </c>
      <c r="B287" s="37"/>
      <c r="C287" s="38" t="s">
        <v>1640</v>
      </c>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v>-7.2</v>
      </c>
      <c r="AH287" s="39">
        <v>-5.6</v>
      </c>
      <c r="AI287" s="39">
        <v>-4.7</v>
      </c>
      <c r="AJ287" s="39">
        <v>-4.9000000000000004</v>
      </c>
      <c r="AK287" s="39">
        <v>-7.8</v>
      </c>
      <c r="AL287" s="39">
        <v>-5.6</v>
      </c>
      <c r="AM287" s="39">
        <v>-5.8</v>
      </c>
      <c r="AN287" s="39">
        <v>-4.4000000000000004</v>
      </c>
      <c r="AO287" s="39">
        <v>-3.3</v>
      </c>
      <c r="AP287" s="39">
        <v>-3.1</v>
      </c>
      <c r="AQ287" s="39">
        <v>-2.7</v>
      </c>
      <c r="AR287" s="39">
        <v>-1.8</v>
      </c>
      <c r="AS287" s="39">
        <v>-1.9</v>
      </c>
      <c r="AT287" s="39">
        <v>-1.9</v>
      </c>
      <c r="AU287" s="39">
        <v>-1.9</v>
      </c>
      <c r="AV287" s="39">
        <v>-1</v>
      </c>
      <c r="AW287" s="39">
        <v>-1</v>
      </c>
      <c r="AX287" s="39">
        <v>0</v>
      </c>
      <c r="AY287" s="40">
        <v>0</v>
      </c>
      <c r="AZ287" s="40">
        <v>0</v>
      </c>
      <c r="BA287" s="40">
        <v>0</v>
      </c>
    </row>
    <row r="288" spans="1:53">
      <c r="A288" t="s">
        <v>1883</v>
      </c>
      <c r="B288" s="37"/>
      <c r="C288" s="38" t="s">
        <v>1642</v>
      </c>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40"/>
      <c r="AZ288" s="40"/>
      <c r="BA288" s="40"/>
    </row>
    <row r="289" spans="1:53">
      <c r="A289" t="s">
        <v>1884</v>
      </c>
      <c r="B289" s="41"/>
      <c r="C289" s="42" t="s">
        <v>1644</v>
      </c>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v>-5.9</v>
      </c>
      <c r="AH289" s="43">
        <v>-5.8</v>
      </c>
      <c r="AI289" s="43">
        <v>-5</v>
      </c>
      <c r="AJ289" s="43">
        <v>-4.7</v>
      </c>
      <c r="AK289" s="43">
        <v>-5.5</v>
      </c>
      <c r="AL289" s="43">
        <v>-4.8</v>
      </c>
      <c r="AM289" s="43">
        <v>-5</v>
      </c>
      <c r="AN289" s="43">
        <v>-4.0999999999999996</v>
      </c>
      <c r="AO289" s="43">
        <v>-3.2</v>
      </c>
      <c r="AP289" s="43">
        <v>-2.9</v>
      </c>
      <c r="AQ289" s="43">
        <v>-2.8</v>
      </c>
      <c r="AR289" s="43">
        <v>-2.5</v>
      </c>
      <c r="AS289" s="43">
        <v>-2.2999999999999998</v>
      </c>
      <c r="AT289" s="43">
        <v>-2.2999999999999998</v>
      </c>
      <c r="AU289" s="43">
        <v>-2.2000000000000002</v>
      </c>
      <c r="AV289" s="43">
        <v>-1.9</v>
      </c>
      <c r="AW289" s="43">
        <v>-1.8</v>
      </c>
      <c r="AX289" s="43">
        <v>-0.9</v>
      </c>
      <c r="AY289" s="44">
        <v>-0.3</v>
      </c>
      <c r="AZ289" s="44">
        <v>-0.2</v>
      </c>
      <c r="BA289" s="44">
        <v>-0.1</v>
      </c>
    </row>
    <row r="290" spans="1:53">
      <c r="A290" t="s">
        <v>1885</v>
      </c>
      <c r="B290" s="33" t="s">
        <v>1886</v>
      </c>
      <c r="C290" s="34" t="s">
        <v>500</v>
      </c>
      <c r="D290" s="35">
        <v>0.9</v>
      </c>
      <c r="E290" s="35">
        <v>0</v>
      </c>
      <c r="F290" s="35">
        <v>1.5</v>
      </c>
      <c r="G290" s="35">
        <v>5</v>
      </c>
      <c r="H290" s="35">
        <v>5.3</v>
      </c>
      <c r="I290" s="35">
        <v>6.5</v>
      </c>
      <c r="J290" s="35">
        <v>6.6</v>
      </c>
      <c r="K290" s="35">
        <v>2.6</v>
      </c>
      <c r="L290" s="35">
        <v>0.6</v>
      </c>
      <c r="M290" s="35">
        <v>0</v>
      </c>
      <c r="N290" s="35">
        <v>1</v>
      </c>
      <c r="O290" s="35">
        <v>0.6</v>
      </c>
      <c r="P290" s="35">
        <v>0.6</v>
      </c>
      <c r="Q290" s="35">
        <v>0.4</v>
      </c>
      <c r="R290" s="35">
        <v>0.7</v>
      </c>
      <c r="S290" s="35">
        <v>2.2999999999999998</v>
      </c>
      <c r="T290" s="35">
        <v>2</v>
      </c>
      <c r="U290" s="35">
        <v>1</v>
      </c>
      <c r="V290" s="35">
        <v>0.6</v>
      </c>
      <c r="W290" s="35">
        <v>0.3</v>
      </c>
      <c r="X290" s="35">
        <v>0.1</v>
      </c>
      <c r="Y290" s="35">
        <v>0</v>
      </c>
      <c r="Z290" s="35">
        <v>0</v>
      </c>
      <c r="AA290" s="35">
        <v>-0.2</v>
      </c>
      <c r="AB290" s="35">
        <v>-0.7</v>
      </c>
      <c r="AC290" s="35">
        <v>-0.6</v>
      </c>
      <c r="AD290" s="35">
        <v>-1.9</v>
      </c>
      <c r="AE290" s="35">
        <v>-3.9</v>
      </c>
      <c r="AF290" s="35">
        <v>-6.3</v>
      </c>
      <c r="AG290" s="35">
        <v>-7.7</v>
      </c>
      <c r="AH290" s="35"/>
      <c r="AI290" s="35"/>
      <c r="AJ290" s="35"/>
      <c r="AK290" s="35"/>
      <c r="AL290" s="35"/>
      <c r="AM290" s="35"/>
      <c r="AN290" s="35"/>
      <c r="AO290" s="35"/>
      <c r="AP290" s="35"/>
      <c r="AQ290" s="35"/>
      <c r="AR290" s="35"/>
      <c r="AS290" s="35"/>
      <c r="AT290" s="35"/>
      <c r="AU290" s="35"/>
      <c r="AV290" s="35"/>
      <c r="AW290" s="35"/>
      <c r="AX290" s="35"/>
      <c r="AY290" s="36"/>
      <c r="AZ290" s="36"/>
      <c r="BA290" s="36"/>
    </row>
    <row r="291" spans="1:53">
      <c r="A291" t="s">
        <v>1887</v>
      </c>
      <c r="B291" s="37"/>
      <c r="C291" s="38" t="s">
        <v>1634</v>
      </c>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40"/>
      <c r="AZ291" s="40"/>
      <c r="BA291" s="40"/>
    </row>
    <row r="292" spans="1:53">
      <c r="A292" t="s">
        <v>1888</v>
      </c>
      <c r="B292" s="37"/>
      <c r="C292" s="38" t="s">
        <v>1636</v>
      </c>
      <c r="D292" s="39">
        <v>0</v>
      </c>
      <c r="E292" s="39">
        <v>0</v>
      </c>
      <c r="F292" s="39">
        <v>1.5</v>
      </c>
      <c r="G292" s="39">
        <v>3.9</v>
      </c>
      <c r="H292" s="39">
        <v>5</v>
      </c>
      <c r="I292" s="39">
        <v>5.8</v>
      </c>
      <c r="J292" s="39">
        <v>5.4</v>
      </c>
      <c r="K292" s="39"/>
      <c r="L292" s="39">
        <v>0</v>
      </c>
      <c r="M292" s="39">
        <v>0</v>
      </c>
      <c r="N292" s="39">
        <v>0</v>
      </c>
      <c r="O292" s="39">
        <v>0.9</v>
      </c>
      <c r="P292" s="39">
        <v>0.9</v>
      </c>
      <c r="Q292" s="39">
        <v>0.9</v>
      </c>
      <c r="R292" s="39">
        <v>1.7</v>
      </c>
      <c r="S292" s="39">
        <v>2.6</v>
      </c>
      <c r="T292" s="39">
        <v>2.5</v>
      </c>
      <c r="U292" s="39">
        <v>1.6</v>
      </c>
      <c r="V292" s="39">
        <v>0.8</v>
      </c>
      <c r="W292" s="39"/>
      <c r="X292" s="39">
        <v>0</v>
      </c>
      <c r="Y292" s="39">
        <v>-1.8</v>
      </c>
      <c r="Z292" s="39">
        <v>-0.9</v>
      </c>
      <c r="AA292" s="39">
        <v>-0.9</v>
      </c>
      <c r="AB292" s="39">
        <v>-1.9</v>
      </c>
      <c r="AC292" s="39"/>
      <c r="AD292" s="39">
        <v>-2.7</v>
      </c>
      <c r="AE292" s="39">
        <v>-6.3</v>
      </c>
      <c r="AF292" s="39">
        <v>-10.199999999999999</v>
      </c>
      <c r="AG292" s="39">
        <v>-10.8</v>
      </c>
      <c r="AH292" s="39"/>
      <c r="AI292" s="39"/>
      <c r="AJ292" s="39"/>
      <c r="AK292" s="39"/>
      <c r="AL292" s="39"/>
      <c r="AM292" s="39"/>
      <c r="AN292" s="39"/>
      <c r="AO292" s="39"/>
      <c r="AP292" s="39"/>
      <c r="AQ292" s="39"/>
      <c r="AR292" s="39"/>
      <c r="AS292" s="39"/>
      <c r="AT292" s="39"/>
      <c r="AU292" s="39"/>
      <c r="AV292" s="39"/>
      <c r="AW292" s="39"/>
      <c r="AX292" s="39"/>
      <c r="AY292" s="40"/>
      <c r="AZ292" s="40"/>
      <c r="BA292" s="40"/>
    </row>
    <row r="293" spans="1:53">
      <c r="A293" t="s">
        <v>1889</v>
      </c>
      <c r="B293" s="37"/>
      <c r="C293" s="38" t="s">
        <v>1638</v>
      </c>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c r="AY293" s="40"/>
      <c r="AZ293" s="40"/>
      <c r="BA293" s="40"/>
    </row>
    <row r="294" spans="1:53">
      <c r="A294" t="s">
        <v>1890</v>
      </c>
      <c r="B294" s="37"/>
      <c r="C294" s="38" t="s">
        <v>1640</v>
      </c>
      <c r="D294" s="39">
        <v>0</v>
      </c>
      <c r="E294" s="39">
        <v>0</v>
      </c>
      <c r="F294" s="39">
        <v>0</v>
      </c>
      <c r="G294" s="39">
        <v>4.0999999999999996</v>
      </c>
      <c r="H294" s="39">
        <v>4.9000000000000004</v>
      </c>
      <c r="I294" s="39">
        <v>5.0999999999999996</v>
      </c>
      <c r="J294" s="39"/>
      <c r="K294" s="39">
        <v>0</v>
      </c>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40"/>
      <c r="AZ294" s="40"/>
      <c r="BA294" s="40"/>
    </row>
    <row r="295" spans="1:53">
      <c r="A295" t="s">
        <v>1891</v>
      </c>
      <c r="B295" s="37"/>
      <c r="C295" s="38" t="s">
        <v>1642</v>
      </c>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40"/>
      <c r="AZ295" s="40"/>
      <c r="BA295" s="40"/>
    </row>
    <row r="296" spans="1:53">
      <c r="A296" t="s">
        <v>1892</v>
      </c>
      <c r="B296" s="41"/>
      <c r="C296" s="42" t="s">
        <v>1644</v>
      </c>
      <c r="D296" s="43">
        <v>0.5</v>
      </c>
      <c r="E296" s="43">
        <v>0</v>
      </c>
      <c r="F296" s="43">
        <v>1.2</v>
      </c>
      <c r="G296" s="43">
        <v>4.5999999999999996</v>
      </c>
      <c r="H296" s="43">
        <v>5.0999999999999996</v>
      </c>
      <c r="I296" s="43">
        <v>6</v>
      </c>
      <c r="J296" s="43">
        <v>6.3</v>
      </c>
      <c r="K296" s="43">
        <v>1.7</v>
      </c>
      <c r="L296" s="43">
        <v>0.5</v>
      </c>
      <c r="M296" s="43">
        <v>0</v>
      </c>
      <c r="N296" s="43">
        <v>0.7</v>
      </c>
      <c r="O296" s="43">
        <v>0.7</v>
      </c>
      <c r="P296" s="43">
        <v>0.7</v>
      </c>
      <c r="Q296" s="43">
        <v>0.5</v>
      </c>
      <c r="R296" s="43">
        <v>1</v>
      </c>
      <c r="S296" s="43">
        <v>2.4</v>
      </c>
      <c r="T296" s="43">
        <v>2.1</v>
      </c>
      <c r="U296" s="43">
        <v>1.1000000000000001</v>
      </c>
      <c r="V296" s="43">
        <v>0.7</v>
      </c>
      <c r="W296" s="43">
        <v>0.3</v>
      </c>
      <c r="X296" s="43">
        <v>0.1</v>
      </c>
      <c r="Y296" s="43">
        <v>-0.5</v>
      </c>
      <c r="Z296" s="43">
        <v>-0.2</v>
      </c>
      <c r="AA296" s="43">
        <v>-0.4</v>
      </c>
      <c r="AB296" s="43">
        <v>-1.1000000000000001</v>
      </c>
      <c r="AC296" s="43">
        <v>-0.6</v>
      </c>
      <c r="AD296" s="43">
        <v>-2.1</v>
      </c>
      <c r="AE296" s="43">
        <v>-4.5</v>
      </c>
      <c r="AF296" s="43">
        <v>-7.3</v>
      </c>
      <c r="AG296" s="43">
        <v>-8.5</v>
      </c>
      <c r="AH296" s="43"/>
      <c r="AI296" s="43"/>
      <c r="AJ296" s="43"/>
      <c r="AK296" s="43"/>
      <c r="AL296" s="43"/>
      <c r="AM296" s="43"/>
      <c r="AN296" s="43"/>
      <c r="AO296" s="43"/>
      <c r="AP296" s="43"/>
      <c r="AQ296" s="43"/>
      <c r="AR296" s="43"/>
      <c r="AS296" s="43"/>
      <c r="AT296" s="43"/>
      <c r="AU296" s="43"/>
      <c r="AV296" s="43"/>
      <c r="AW296" s="43"/>
      <c r="AX296" s="43"/>
      <c r="AY296" s="44"/>
      <c r="AZ296" s="44"/>
      <c r="BA296" s="44"/>
    </row>
    <row r="297" spans="1:53">
      <c r="A297" t="s">
        <v>1893</v>
      </c>
      <c r="B297" s="33" t="s">
        <v>1894</v>
      </c>
      <c r="C297" s="34" t="s">
        <v>500</v>
      </c>
      <c r="D297" s="35">
        <v>0.5</v>
      </c>
      <c r="E297" s="35">
        <v>0.5</v>
      </c>
      <c r="F297" s="35">
        <v>2.6</v>
      </c>
      <c r="G297" s="35">
        <v>4.3</v>
      </c>
      <c r="H297" s="35">
        <v>5.2</v>
      </c>
      <c r="I297" s="35">
        <v>5.8</v>
      </c>
      <c r="J297" s="35">
        <v>5.0999999999999996</v>
      </c>
      <c r="K297" s="35">
        <v>1.5</v>
      </c>
      <c r="L297" s="35">
        <v>0</v>
      </c>
      <c r="M297" s="35">
        <v>0</v>
      </c>
      <c r="N297" s="35">
        <v>0</v>
      </c>
      <c r="O297" s="35">
        <v>0</v>
      </c>
      <c r="P297" s="35">
        <v>0</v>
      </c>
      <c r="Q297" s="35">
        <v>0</v>
      </c>
      <c r="R297" s="35">
        <v>0.9</v>
      </c>
      <c r="S297" s="35">
        <v>0.4</v>
      </c>
      <c r="T297" s="35">
        <v>0.6</v>
      </c>
      <c r="U297" s="35">
        <v>0.4</v>
      </c>
      <c r="V297" s="35">
        <v>0.7</v>
      </c>
      <c r="W297" s="35">
        <v>0.9</v>
      </c>
      <c r="X297" s="35">
        <v>0.3</v>
      </c>
      <c r="Y297" s="35">
        <v>0</v>
      </c>
      <c r="Z297" s="35">
        <v>0.1</v>
      </c>
      <c r="AA297" s="35">
        <v>0</v>
      </c>
      <c r="AB297" s="35">
        <v>0.2</v>
      </c>
      <c r="AC297" s="35">
        <v>-0.2</v>
      </c>
      <c r="AD297" s="35">
        <v>-0.6</v>
      </c>
      <c r="AE297" s="35">
        <v>-1.2</v>
      </c>
      <c r="AF297" s="35">
        <v>-2.1</v>
      </c>
      <c r="AG297" s="35">
        <v>-4.4000000000000004</v>
      </c>
      <c r="AH297" s="35">
        <v>-4.9000000000000004</v>
      </c>
      <c r="AI297" s="35">
        <v>-3.6</v>
      </c>
      <c r="AJ297" s="35">
        <v>-3.9</v>
      </c>
      <c r="AK297" s="35">
        <v>-4.8</v>
      </c>
      <c r="AL297" s="35">
        <v>-4.3</v>
      </c>
      <c r="AM297" s="35">
        <v>-4.5999999999999996</v>
      </c>
      <c r="AN297" s="35">
        <v>-3.8</v>
      </c>
      <c r="AO297" s="35">
        <v>-3.4</v>
      </c>
      <c r="AP297" s="35">
        <v>-2.7</v>
      </c>
      <c r="AQ297" s="35">
        <v>-2.7</v>
      </c>
      <c r="AR297" s="35">
        <v>-2.1</v>
      </c>
      <c r="AS297" s="35">
        <v>-2.1</v>
      </c>
      <c r="AT297" s="35">
        <v>-2</v>
      </c>
      <c r="AU297" s="35">
        <v>-2</v>
      </c>
      <c r="AV297" s="35">
        <v>-2</v>
      </c>
      <c r="AW297" s="35">
        <v>-2.1</v>
      </c>
      <c r="AX297" s="35">
        <v>-1</v>
      </c>
      <c r="AY297" s="36">
        <v>-1</v>
      </c>
      <c r="AZ297" s="36">
        <v>-0.8</v>
      </c>
      <c r="BA297" s="36">
        <v>-0.8</v>
      </c>
    </row>
    <row r="298" spans="1:53">
      <c r="A298" t="s">
        <v>1895</v>
      </c>
      <c r="B298" s="37">
        <v>12796</v>
      </c>
      <c r="C298" s="38" t="s">
        <v>1634</v>
      </c>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40"/>
      <c r="AZ298" s="40"/>
      <c r="BA298" s="40"/>
    </row>
    <row r="299" spans="1:53">
      <c r="A299" t="s">
        <v>1896</v>
      </c>
      <c r="B299" s="37"/>
      <c r="C299" s="38" t="s">
        <v>1636</v>
      </c>
      <c r="D299" s="39">
        <v>0</v>
      </c>
      <c r="E299" s="39">
        <v>2.7</v>
      </c>
      <c r="F299" s="39">
        <v>2.6</v>
      </c>
      <c r="G299" s="39"/>
      <c r="H299" s="39">
        <v>3.2</v>
      </c>
      <c r="I299" s="39">
        <v>4.8</v>
      </c>
      <c r="J299" s="39">
        <v>4.2</v>
      </c>
      <c r="K299" s="39"/>
      <c r="L299" s="39">
        <v>0</v>
      </c>
      <c r="M299" s="39">
        <v>0</v>
      </c>
      <c r="N299" s="39">
        <v>0</v>
      </c>
      <c r="O299" s="39">
        <v>0</v>
      </c>
      <c r="P299" s="39">
        <v>0</v>
      </c>
      <c r="Q299" s="39">
        <v>0</v>
      </c>
      <c r="R299" s="39">
        <v>0.6</v>
      </c>
      <c r="S299" s="39">
        <v>0</v>
      </c>
      <c r="T299" s="39">
        <v>0</v>
      </c>
      <c r="U299" s="39">
        <v>-0.6</v>
      </c>
      <c r="V299" s="39">
        <v>-0.4</v>
      </c>
      <c r="W299" s="39">
        <v>-1</v>
      </c>
      <c r="X299" s="39">
        <v>-3</v>
      </c>
      <c r="Y299" s="39">
        <v>-2.7</v>
      </c>
      <c r="Z299" s="39">
        <v>-3</v>
      </c>
      <c r="AA299" s="39">
        <v>-3.1</v>
      </c>
      <c r="AB299" s="39">
        <v>-2.5</v>
      </c>
      <c r="AC299" s="39">
        <v>-2.6</v>
      </c>
      <c r="AD299" s="39">
        <v>-2.7</v>
      </c>
      <c r="AE299" s="39">
        <v>-4</v>
      </c>
      <c r="AF299" s="39">
        <v>-4.0999999999999996</v>
      </c>
      <c r="AG299" s="39"/>
      <c r="AH299" s="39">
        <v>-5.6</v>
      </c>
      <c r="AI299" s="39">
        <v>-4.5</v>
      </c>
      <c r="AJ299" s="39">
        <v>-4</v>
      </c>
      <c r="AK299" s="39">
        <v>-4.2</v>
      </c>
      <c r="AL299" s="39">
        <v>-4</v>
      </c>
      <c r="AM299" s="39">
        <v>-4.0999999999999996</v>
      </c>
      <c r="AN299" s="39">
        <v>-3.5</v>
      </c>
      <c r="AO299" s="39">
        <v>-3.6</v>
      </c>
      <c r="AP299" s="39">
        <v>-3.3</v>
      </c>
      <c r="AQ299" s="39">
        <v>-2.9</v>
      </c>
      <c r="AR299" s="39">
        <v>-2</v>
      </c>
      <c r="AS299" s="39">
        <v>-2</v>
      </c>
      <c r="AT299" s="39">
        <v>-2.1</v>
      </c>
      <c r="AU299" s="39">
        <v>-2.1</v>
      </c>
      <c r="AV299" s="39">
        <v>-2.2000000000000002</v>
      </c>
      <c r="AW299" s="39">
        <v>-2.2000000000000002</v>
      </c>
      <c r="AX299" s="39">
        <v>-1.1000000000000001</v>
      </c>
      <c r="AY299" s="40">
        <v>-1.1000000000000001</v>
      </c>
      <c r="AZ299" s="40">
        <v>-1.1000000000000001</v>
      </c>
      <c r="BA299" s="40">
        <v>-1.2</v>
      </c>
    </row>
    <row r="300" spans="1:53">
      <c r="A300" t="s">
        <v>1897</v>
      </c>
      <c r="B300" s="37"/>
      <c r="C300" s="38" t="s">
        <v>1638</v>
      </c>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40"/>
      <c r="AZ300" s="40"/>
      <c r="BA300" s="40"/>
    </row>
    <row r="301" spans="1:53">
      <c r="A301" t="s">
        <v>1898</v>
      </c>
      <c r="B301" s="37"/>
      <c r="C301" s="38" t="s">
        <v>1640</v>
      </c>
      <c r="D301" s="39">
        <v>0</v>
      </c>
      <c r="E301" s="39">
        <v>0</v>
      </c>
      <c r="F301" s="39">
        <v>0</v>
      </c>
      <c r="G301" s="39">
        <v>0</v>
      </c>
      <c r="H301" s="39">
        <v>3.6</v>
      </c>
      <c r="I301" s="39">
        <v>3.4</v>
      </c>
      <c r="J301" s="39">
        <v>4.4000000000000004</v>
      </c>
      <c r="K301" s="39"/>
      <c r="L301" s="39">
        <v>0</v>
      </c>
      <c r="M301" s="39">
        <v>0</v>
      </c>
      <c r="N301" s="39">
        <v>0</v>
      </c>
      <c r="O301" s="39"/>
      <c r="P301" s="39">
        <v>0</v>
      </c>
      <c r="Q301" s="39">
        <v>0</v>
      </c>
      <c r="R301" s="39">
        <v>1.1000000000000001</v>
      </c>
      <c r="S301" s="39">
        <v>1.1000000000000001</v>
      </c>
      <c r="T301" s="39">
        <v>1.1000000000000001</v>
      </c>
      <c r="U301" s="39">
        <v>2.2000000000000002</v>
      </c>
      <c r="V301" s="39">
        <v>2.2000000000000002</v>
      </c>
      <c r="W301" s="39">
        <v>1.1000000000000001</v>
      </c>
      <c r="X301" s="39">
        <v>0</v>
      </c>
      <c r="Y301" s="39">
        <v>0</v>
      </c>
      <c r="Z301" s="39">
        <v>0</v>
      </c>
      <c r="AA301" s="39">
        <v>0</v>
      </c>
      <c r="AB301" s="39">
        <v>0</v>
      </c>
      <c r="AC301" s="39">
        <v>-1.1000000000000001</v>
      </c>
      <c r="AD301" s="39">
        <v>-4.3</v>
      </c>
      <c r="AE301" s="39">
        <v>-5.6</v>
      </c>
      <c r="AF301" s="39">
        <v>-7.1</v>
      </c>
      <c r="AG301" s="39"/>
      <c r="AH301" s="39">
        <v>-6.8</v>
      </c>
      <c r="AI301" s="39">
        <v>-5.8</v>
      </c>
      <c r="AJ301" s="39">
        <v>-6.2</v>
      </c>
      <c r="AK301" s="39">
        <v>-6.6</v>
      </c>
      <c r="AL301" s="39">
        <v>-5.3</v>
      </c>
      <c r="AM301" s="39">
        <v>-3.7</v>
      </c>
      <c r="AN301" s="39">
        <v>-2.9</v>
      </c>
      <c r="AO301" s="39">
        <v>-2</v>
      </c>
      <c r="AP301" s="39">
        <v>-2</v>
      </c>
      <c r="AQ301" s="39">
        <v>-1.9</v>
      </c>
      <c r="AR301" s="39">
        <v>-1.1000000000000001</v>
      </c>
      <c r="AS301" s="39">
        <v>-1.1000000000000001</v>
      </c>
      <c r="AT301" s="39">
        <v>-1.1000000000000001</v>
      </c>
      <c r="AU301" s="39">
        <v>-0.4</v>
      </c>
      <c r="AV301" s="39">
        <v>-0.4</v>
      </c>
      <c r="AW301" s="39">
        <v>-0.4</v>
      </c>
      <c r="AX301" s="39">
        <v>-0.2</v>
      </c>
      <c r="AY301" s="40">
        <v>-0.2</v>
      </c>
      <c r="AZ301" s="40">
        <v>-0.2</v>
      </c>
      <c r="BA301" s="40">
        <v>-0.2</v>
      </c>
    </row>
    <row r="302" spans="1:53">
      <c r="A302" t="s">
        <v>1899</v>
      </c>
      <c r="B302" s="37"/>
      <c r="C302" s="38" t="s">
        <v>1642</v>
      </c>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40"/>
      <c r="AZ302" s="40"/>
      <c r="BA302" s="40"/>
    </row>
    <row r="303" spans="1:53">
      <c r="A303" t="s">
        <v>1900</v>
      </c>
      <c r="B303" s="41"/>
      <c r="C303" s="42" t="s">
        <v>1644</v>
      </c>
      <c r="D303" s="43">
        <v>0.3</v>
      </c>
      <c r="E303" s="43">
        <v>0.8</v>
      </c>
      <c r="F303" s="43">
        <v>2.1</v>
      </c>
      <c r="G303" s="43">
        <v>3.3</v>
      </c>
      <c r="H303" s="43">
        <v>4.3</v>
      </c>
      <c r="I303" s="43">
        <v>5</v>
      </c>
      <c r="J303" s="43">
        <v>4.5999999999999996</v>
      </c>
      <c r="K303" s="43">
        <v>1.5</v>
      </c>
      <c r="L303" s="43">
        <v>0</v>
      </c>
      <c r="M303" s="43">
        <v>0</v>
      </c>
      <c r="N303" s="43">
        <v>0</v>
      </c>
      <c r="O303" s="43">
        <v>0</v>
      </c>
      <c r="P303" s="43">
        <v>0</v>
      </c>
      <c r="Q303" s="43">
        <v>0</v>
      </c>
      <c r="R303" s="43">
        <v>0.9</v>
      </c>
      <c r="S303" s="43">
        <v>0.5</v>
      </c>
      <c r="T303" s="43">
        <v>0.6</v>
      </c>
      <c r="U303" s="43">
        <v>0.6</v>
      </c>
      <c r="V303" s="43">
        <v>0.8</v>
      </c>
      <c r="W303" s="43">
        <v>0.6</v>
      </c>
      <c r="X303" s="43">
        <v>-0.4</v>
      </c>
      <c r="Y303" s="43">
        <v>-0.5</v>
      </c>
      <c r="Z303" s="43">
        <v>-0.5</v>
      </c>
      <c r="AA303" s="43">
        <v>-0.6</v>
      </c>
      <c r="AB303" s="43">
        <v>-0.4</v>
      </c>
      <c r="AC303" s="43">
        <v>-0.9</v>
      </c>
      <c r="AD303" s="43">
        <v>-1.8</v>
      </c>
      <c r="AE303" s="43">
        <v>-2.7</v>
      </c>
      <c r="AF303" s="43">
        <v>-3.5</v>
      </c>
      <c r="AG303" s="43">
        <v>-4.4000000000000004</v>
      </c>
      <c r="AH303" s="43">
        <v>-5.4</v>
      </c>
      <c r="AI303" s="43">
        <v>-4.2</v>
      </c>
      <c r="AJ303" s="43">
        <v>-4.4000000000000004</v>
      </c>
      <c r="AK303" s="43">
        <v>-5.0999999999999996</v>
      </c>
      <c r="AL303" s="43">
        <v>-4.5</v>
      </c>
      <c r="AM303" s="43">
        <v>-4.3</v>
      </c>
      <c r="AN303" s="43">
        <v>-3.6</v>
      </c>
      <c r="AO303" s="43">
        <v>-3.2</v>
      </c>
      <c r="AP303" s="43">
        <v>-2.7</v>
      </c>
      <c r="AQ303" s="43">
        <v>-2.6</v>
      </c>
      <c r="AR303" s="43">
        <v>-1.9</v>
      </c>
      <c r="AS303" s="43">
        <v>-1.9</v>
      </c>
      <c r="AT303" s="43">
        <v>-1.9</v>
      </c>
      <c r="AU303" s="43">
        <v>-1.7</v>
      </c>
      <c r="AV303" s="43">
        <v>-1.7</v>
      </c>
      <c r="AW303" s="43">
        <v>-1.8</v>
      </c>
      <c r="AX303" s="43">
        <v>-0.8</v>
      </c>
      <c r="AY303" s="44">
        <v>-0.8</v>
      </c>
      <c r="AZ303" s="44">
        <v>-0.8</v>
      </c>
      <c r="BA303" s="44">
        <v>-0.8</v>
      </c>
    </row>
    <row r="304" spans="1:53">
      <c r="A304" t="s">
        <v>1901</v>
      </c>
      <c r="B304" s="33" t="s">
        <v>1902</v>
      </c>
      <c r="C304" s="34" t="s">
        <v>500</v>
      </c>
      <c r="D304" s="35">
        <v>0</v>
      </c>
      <c r="E304" s="35">
        <v>0</v>
      </c>
      <c r="F304" s="35">
        <v>1.2</v>
      </c>
      <c r="G304" s="35">
        <v>2.9</v>
      </c>
      <c r="H304" s="35">
        <v>4</v>
      </c>
      <c r="I304" s="35">
        <v>5.3</v>
      </c>
      <c r="J304" s="35">
        <v>5.2</v>
      </c>
      <c r="K304" s="35">
        <v>1.4</v>
      </c>
      <c r="L304" s="35">
        <v>0</v>
      </c>
      <c r="M304" s="35">
        <v>0.2</v>
      </c>
      <c r="N304" s="35">
        <v>0.5</v>
      </c>
      <c r="O304" s="35">
        <v>0</v>
      </c>
      <c r="P304" s="35">
        <v>0.6</v>
      </c>
      <c r="Q304" s="35">
        <v>0.9</v>
      </c>
      <c r="R304" s="35">
        <v>1</v>
      </c>
      <c r="S304" s="35">
        <v>0.5</v>
      </c>
      <c r="T304" s="35">
        <v>1.6</v>
      </c>
      <c r="U304" s="35">
        <v>1.1000000000000001</v>
      </c>
      <c r="V304" s="35">
        <v>0.9</v>
      </c>
      <c r="W304" s="35">
        <v>0.6</v>
      </c>
      <c r="X304" s="35">
        <v>0.2</v>
      </c>
      <c r="Y304" s="35">
        <v>0</v>
      </c>
      <c r="Z304" s="35">
        <v>0.2</v>
      </c>
      <c r="AA304" s="35">
        <v>0</v>
      </c>
      <c r="AB304" s="35">
        <v>0</v>
      </c>
      <c r="AC304" s="35">
        <v>0</v>
      </c>
      <c r="AD304" s="35">
        <v>-0.4</v>
      </c>
      <c r="AE304" s="35">
        <v>-0.9</v>
      </c>
      <c r="AF304" s="35">
        <v>-2</v>
      </c>
      <c r="AG304" s="35">
        <v>-3.4</v>
      </c>
      <c r="AH304" s="35"/>
      <c r="AI304" s="35"/>
      <c r="AJ304" s="35"/>
      <c r="AK304" s="35"/>
      <c r="AL304" s="35"/>
      <c r="AM304" s="35"/>
      <c r="AN304" s="35"/>
      <c r="AO304" s="35"/>
      <c r="AP304" s="35"/>
      <c r="AQ304" s="35"/>
      <c r="AR304" s="35"/>
      <c r="AS304" s="35"/>
      <c r="AT304" s="35"/>
      <c r="AU304" s="35"/>
      <c r="AV304" s="35"/>
      <c r="AW304" s="35"/>
      <c r="AX304" s="35"/>
      <c r="AY304" s="36"/>
      <c r="AZ304" s="36"/>
      <c r="BA304" s="36"/>
    </row>
    <row r="305" spans="1:53">
      <c r="A305" t="s">
        <v>1903</v>
      </c>
      <c r="B305" s="37"/>
      <c r="C305" s="38" t="s">
        <v>1634</v>
      </c>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c r="AY305" s="40"/>
      <c r="AZ305" s="40"/>
      <c r="BA305" s="40"/>
    </row>
    <row r="306" spans="1:53">
      <c r="A306" t="s">
        <v>1904</v>
      </c>
      <c r="B306" s="37"/>
      <c r="C306" s="38" t="s">
        <v>1636</v>
      </c>
      <c r="D306" s="39">
        <v>0</v>
      </c>
      <c r="E306" s="39">
        <v>0</v>
      </c>
      <c r="F306" s="39">
        <v>0.5</v>
      </c>
      <c r="G306" s="39">
        <v>2.7</v>
      </c>
      <c r="H306" s="39">
        <v>3.1</v>
      </c>
      <c r="I306" s="39">
        <v>4</v>
      </c>
      <c r="J306" s="39"/>
      <c r="K306" s="39">
        <v>0</v>
      </c>
      <c r="L306" s="39">
        <v>0</v>
      </c>
      <c r="M306" s="39">
        <v>0</v>
      </c>
      <c r="N306" s="39">
        <v>0</v>
      </c>
      <c r="O306" s="39">
        <v>0</v>
      </c>
      <c r="P306" s="39">
        <v>1.1000000000000001</v>
      </c>
      <c r="Q306" s="39">
        <v>1</v>
      </c>
      <c r="R306" s="39">
        <v>1</v>
      </c>
      <c r="S306" s="39">
        <v>1</v>
      </c>
      <c r="T306" s="39">
        <v>1</v>
      </c>
      <c r="U306" s="39">
        <v>1.3</v>
      </c>
      <c r="V306" s="39">
        <v>0</v>
      </c>
      <c r="W306" s="39">
        <v>-0.7</v>
      </c>
      <c r="X306" s="39">
        <v>-0.3</v>
      </c>
      <c r="Y306" s="39">
        <v>-0.3</v>
      </c>
      <c r="Z306" s="39">
        <v>-1</v>
      </c>
      <c r="AA306" s="39">
        <v>-1</v>
      </c>
      <c r="AB306" s="39">
        <v>-1</v>
      </c>
      <c r="AC306" s="39"/>
      <c r="AD306" s="39">
        <v>-2.8</v>
      </c>
      <c r="AE306" s="39">
        <v>-4</v>
      </c>
      <c r="AF306" s="39">
        <v>-4.9000000000000004</v>
      </c>
      <c r="AG306" s="39">
        <v>-5.0999999999999996</v>
      </c>
      <c r="AH306" s="39"/>
      <c r="AI306" s="39"/>
      <c r="AJ306" s="39"/>
      <c r="AK306" s="39"/>
      <c r="AL306" s="39"/>
      <c r="AM306" s="39"/>
      <c r="AN306" s="39"/>
      <c r="AO306" s="39"/>
      <c r="AP306" s="39"/>
      <c r="AQ306" s="39"/>
      <c r="AR306" s="39"/>
      <c r="AS306" s="39"/>
      <c r="AT306" s="39"/>
      <c r="AU306" s="39"/>
      <c r="AV306" s="39"/>
      <c r="AW306" s="39"/>
      <c r="AX306" s="39"/>
      <c r="AY306" s="40"/>
      <c r="AZ306" s="40"/>
      <c r="BA306" s="40"/>
    </row>
    <row r="307" spans="1:53">
      <c r="A307" t="s">
        <v>1905</v>
      </c>
      <c r="B307" s="37"/>
      <c r="C307" s="38" t="s">
        <v>1638</v>
      </c>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39"/>
      <c r="AY307" s="40"/>
      <c r="AZ307" s="40"/>
      <c r="BA307" s="40"/>
    </row>
    <row r="308" spans="1:53">
      <c r="A308" t="s">
        <v>1906</v>
      </c>
      <c r="B308" s="37"/>
      <c r="C308" s="38" t="s">
        <v>1640</v>
      </c>
      <c r="D308" s="39">
        <v>0</v>
      </c>
      <c r="E308" s="39">
        <v>0</v>
      </c>
      <c r="F308" s="39">
        <v>0</v>
      </c>
      <c r="G308" s="39">
        <v>0</v>
      </c>
      <c r="H308" s="39">
        <v>2.4</v>
      </c>
      <c r="I308" s="39">
        <v>2.4</v>
      </c>
      <c r="J308" s="39">
        <v>4.7</v>
      </c>
      <c r="K308" s="39"/>
      <c r="L308" s="39">
        <v>-1.7</v>
      </c>
      <c r="M308" s="39">
        <v>-0.9</v>
      </c>
      <c r="N308" s="39">
        <v>-1.8</v>
      </c>
      <c r="O308" s="39">
        <v>0</v>
      </c>
      <c r="P308" s="39">
        <v>-0.9</v>
      </c>
      <c r="Q308" s="39">
        <v>-0.9</v>
      </c>
      <c r="R308" s="39">
        <v>0</v>
      </c>
      <c r="S308" s="39"/>
      <c r="T308" s="39">
        <v>0</v>
      </c>
      <c r="U308" s="39">
        <v>0</v>
      </c>
      <c r="V308" s="39">
        <v>0</v>
      </c>
      <c r="W308" s="39">
        <v>0</v>
      </c>
      <c r="X308" s="39">
        <v>0</v>
      </c>
      <c r="Y308" s="39">
        <v>0</v>
      </c>
      <c r="Z308" s="39">
        <v>0</v>
      </c>
      <c r="AA308" s="39">
        <v>0</v>
      </c>
      <c r="AB308" s="39">
        <v>0</v>
      </c>
      <c r="AC308" s="39">
        <v>-1</v>
      </c>
      <c r="AD308" s="39">
        <v>-2.9</v>
      </c>
      <c r="AE308" s="39">
        <v>-3.5</v>
      </c>
      <c r="AF308" s="39">
        <v>-5.6</v>
      </c>
      <c r="AG308" s="39">
        <v>-5.4</v>
      </c>
      <c r="AH308" s="39"/>
      <c r="AI308" s="39"/>
      <c r="AJ308" s="39"/>
      <c r="AK308" s="39"/>
      <c r="AL308" s="39"/>
      <c r="AM308" s="39"/>
      <c r="AN308" s="39"/>
      <c r="AO308" s="39"/>
      <c r="AP308" s="39"/>
      <c r="AQ308" s="39"/>
      <c r="AR308" s="39"/>
      <c r="AS308" s="39"/>
      <c r="AT308" s="39"/>
      <c r="AU308" s="39"/>
      <c r="AV308" s="39"/>
      <c r="AW308" s="39"/>
      <c r="AX308" s="39"/>
      <c r="AY308" s="40"/>
      <c r="AZ308" s="40"/>
      <c r="BA308" s="40"/>
    </row>
    <row r="309" spans="1:53">
      <c r="A309" t="s">
        <v>1907</v>
      </c>
      <c r="B309" s="37"/>
      <c r="C309" s="38" t="s">
        <v>1642</v>
      </c>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c r="AT309" s="39"/>
      <c r="AU309" s="39"/>
      <c r="AV309" s="39"/>
      <c r="AW309" s="39"/>
      <c r="AX309" s="39"/>
      <c r="AY309" s="40"/>
      <c r="AZ309" s="40"/>
      <c r="BA309" s="40"/>
    </row>
    <row r="310" spans="1:53">
      <c r="A310" t="s">
        <v>1908</v>
      </c>
      <c r="B310" s="41"/>
      <c r="C310" s="42" t="s">
        <v>1644</v>
      </c>
      <c r="D310" s="43">
        <v>0</v>
      </c>
      <c r="E310" s="43">
        <v>0</v>
      </c>
      <c r="F310" s="43">
        <v>0.8</v>
      </c>
      <c r="G310" s="43">
        <v>2.2999999999999998</v>
      </c>
      <c r="H310" s="43">
        <v>3.5</v>
      </c>
      <c r="I310" s="43">
        <v>4.2</v>
      </c>
      <c r="J310" s="43">
        <v>5</v>
      </c>
      <c r="K310" s="43">
        <v>0.9</v>
      </c>
      <c r="L310" s="43">
        <v>-0.3</v>
      </c>
      <c r="M310" s="43">
        <v>0</v>
      </c>
      <c r="N310" s="43">
        <v>-0.1</v>
      </c>
      <c r="O310" s="43">
        <v>0</v>
      </c>
      <c r="P310" s="43">
        <v>0.4</v>
      </c>
      <c r="Q310" s="43">
        <v>0.6</v>
      </c>
      <c r="R310" s="43">
        <v>0.8</v>
      </c>
      <c r="S310" s="43">
        <v>0.6</v>
      </c>
      <c r="T310" s="43">
        <v>1.2</v>
      </c>
      <c r="U310" s="43">
        <v>0.9</v>
      </c>
      <c r="V310" s="43">
        <v>0.5</v>
      </c>
      <c r="W310" s="43">
        <v>0.2</v>
      </c>
      <c r="X310" s="43">
        <v>0.1</v>
      </c>
      <c r="Y310" s="43">
        <v>-0.1</v>
      </c>
      <c r="Z310" s="43">
        <v>-0.1</v>
      </c>
      <c r="AA310" s="43">
        <v>-0.2</v>
      </c>
      <c r="AB310" s="43">
        <v>-0.2</v>
      </c>
      <c r="AC310" s="43">
        <v>-0.3</v>
      </c>
      <c r="AD310" s="43">
        <v>-1.4</v>
      </c>
      <c r="AE310" s="43">
        <v>-2</v>
      </c>
      <c r="AF310" s="43">
        <v>-3.3</v>
      </c>
      <c r="AG310" s="43">
        <v>-4.2</v>
      </c>
      <c r="AH310" s="43"/>
      <c r="AI310" s="43"/>
      <c r="AJ310" s="43"/>
      <c r="AK310" s="43"/>
      <c r="AL310" s="43"/>
      <c r="AM310" s="43"/>
      <c r="AN310" s="43"/>
      <c r="AO310" s="43"/>
      <c r="AP310" s="43"/>
      <c r="AQ310" s="43"/>
      <c r="AR310" s="43"/>
      <c r="AS310" s="43"/>
      <c r="AT310" s="43"/>
      <c r="AU310" s="43"/>
      <c r="AV310" s="43"/>
      <c r="AW310" s="43"/>
      <c r="AX310" s="43"/>
      <c r="AY310" s="44"/>
      <c r="AZ310" s="44"/>
      <c r="BA310" s="44"/>
    </row>
    <row r="311" spans="1:53">
      <c r="A311" t="s">
        <v>1980</v>
      </c>
      <c r="B311" s="33" t="s">
        <v>1981</v>
      </c>
      <c r="C311" s="34" t="s">
        <v>500</v>
      </c>
      <c r="D311" s="35">
        <v>0</v>
      </c>
      <c r="E311" s="35">
        <v>0</v>
      </c>
      <c r="F311" s="35">
        <v>0.4</v>
      </c>
      <c r="G311" s="35">
        <v>3.2</v>
      </c>
      <c r="H311" s="35">
        <v>5</v>
      </c>
      <c r="I311" s="35">
        <v>4.8</v>
      </c>
      <c r="J311" s="35">
        <v>4.5</v>
      </c>
      <c r="K311" s="35">
        <v>0</v>
      </c>
      <c r="L311" s="35">
        <v>0</v>
      </c>
      <c r="M311" s="35">
        <v>0</v>
      </c>
      <c r="N311" s="35">
        <v>0</v>
      </c>
      <c r="O311" s="35">
        <v>0</v>
      </c>
      <c r="P311" s="35">
        <v>0</v>
      </c>
      <c r="Q311" s="35">
        <v>0</v>
      </c>
      <c r="R311" s="35">
        <v>0.5</v>
      </c>
      <c r="S311" s="35">
        <v>0.9</v>
      </c>
      <c r="T311" s="35">
        <v>0.9</v>
      </c>
      <c r="U311" s="35">
        <v>0.5</v>
      </c>
      <c r="V311" s="35">
        <v>0.3</v>
      </c>
      <c r="W311" s="35">
        <v>0</v>
      </c>
      <c r="X311" s="35">
        <v>0</v>
      </c>
      <c r="Y311" s="35">
        <v>0</v>
      </c>
      <c r="Z311" s="35">
        <v>0</v>
      </c>
      <c r="AA311" s="35">
        <v>0</v>
      </c>
      <c r="AB311" s="35">
        <v>-0.5</v>
      </c>
      <c r="AC311" s="35">
        <v>-0.6</v>
      </c>
      <c r="AD311" s="35">
        <v>-1.2</v>
      </c>
      <c r="AE311" s="35">
        <v>-2.2999999999999998</v>
      </c>
      <c r="AF311" s="35">
        <v>-2.2999999999999998</v>
      </c>
      <c r="AG311" s="35">
        <v>-2.4</v>
      </c>
      <c r="AH311" s="35"/>
      <c r="AI311" s="35"/>
      <c r="AJ311" s="35"/>
      <c r="AK311" s="35"/>
      <c r="AL311" s="35"/>
      <c r="AM311" s="35"/>
      <c r="AN311" s="35"/>
      <c r="AO311" s="35"/>
      <c r="AP311" s="35"/>
      <c r="AQ311" s="35"/>
      <c r="AR311" s="35"/>
      <c r="AS311" s="35"/>
      <c r="AT311" s="35"/>
      <c r="AU311" s="35"/>
      <c r="AV311" s="35"/>
      <c r="AW311" s="35"/>
      <c r="AX311" s="35"/>
      <c r="AY311" s="36"/>
      <c r="AZ311" s="36"/>
      <c r="BA311" s="36"/>
    </row>
    <row r="312" spans="1:53">
      <c r="A312" t="s">
        <v>1982</v>
      </c>
      <c r="B312" s="37"/>
      <c r="C312" s="38" t="s">
        <v>1634</v>
      </c>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40"/>
      <c r="AZ312" s="40"/>
      <c r="BA312" s="40"/>
    </row>
    <row r="313" spans="1:53">
      <c r="A313" t="s">
        <v>1983</v>
      </c>
      <c r="B313" s="37"/>
      <c r="C313" s="38" t="s">
        <v>1636</v>
      </c>
      <c r="D313" s="39">
        <v>0</v>
      </c>
      <c r="E313" s="39">
        <v>0</v>
      </c>
      <c r="F313" s="39">
        <v>0</v>
      </c>
      <c r="G313" s="39">
        <v>2</v>
      </c>
      <c r="H313" s="39">
        <v>4</v>
      </c>
      <c r="I313" s="39">
        <v>4.8</v>
      </c>
      <c r="J313" s="39"/>
      <c r="K313" s="39">
        <v>0</v>
      </c>
      <c r="L313" s="39">
        <v>-1.3</v>
      </c>
      <c r="M313" s="39">
        <v>0</v>
      </c>
      <c r="N313" s="39">
        <v>-0.4</v>
      </c>
      <c r="O313" s="39">
        <v>0</v>
      </c>
      <c r="P313" s="39">
        <v>0</v>
      </c>
      <c r="Q313" s="39">
        <v>0</v>
      </c>
      <c r="R313" s="39">
        <v>0</v>
      </c>
      <c r="S313" s="39">
        <v>0</v>
      </c>
      <c r="T313" s="39">
        <v>0</v>
      </c>
      <c r="U313" s="39">
        <v>0</v>
      </c>
      <c r="V313" s="39">
        <v>0</v>
      </c>
      <c r="W313" s="39">
        <v>-0.9</v>
      </c>
      <c r="X313" s="39">
        <v>-0.9</v>
      </c>
      <c r="Y313" s="39">
        <v>-0.9</v>
      </c>
      <c r="Z313" s="39">
        <v>-0.9</v>
      </c>
      <c r="AA313" s="39">
        <v>-1.3</v>
      </c>
      <c r="AB313" s="39">
        <v>-1.4</v>
      </c>
      <c r="AC313" s="39">
        <v>-4.0999999999999996</v>
      </c>
      <c r="AD313" s="39">
        <v>-3.4</v>
      </c>
      <c r="AE313" s="39">
        <v>-2.5</v>
      </c>
      <c r="AF313" s="39">
        <v>-4.5999999999999996</v>
      </c>
      <c r="AG313" s="39">
        <v>-4.8</v>
      </c>
      <c r="AH313" s="39"/>
      <c r="AI313" s="39"/>
      <c r="AJ313" s="39"/>
      <c r="AK313" s="39"/>
      <c r="AL313" s="39"/>
      <c r="AM313" s="39"/>
      <c r="AN313" s="39"/>
      <c r="AO313" s="39"/>
      <c r="AP313" s="39"/>
      <c r="AQ313" s="39"/>
      <c r="AR313" s="39"/>
      <c r="AS313" s="39"/>
      <c r="AT313" s="39"/>
      <c r="AU313" s="39"/>
      <c r="AV313" s="39"/>
      <c r="AW313" s="39"/>
      <c r="AX313" s="39"/>
      <c r="AY313" s="40"/>
      <c r="AZ313" s="40"/>
      <c r="BA313" s="40"/>
    </row>
    <row r="314" spans="1:53">
      <c r="A314" t="s">
        <v>1984</v>
      </c>
      <c r="B314" s="37"/>
      <c r="C314" s="38" t="s">
        <v>1638</v>
      </c>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c r="AY314" s="40"/>
      <c r="AZ314" s="40"/>
      <c r="BA314" s="40"/>
    </row>
    <row r="315" spans="1:53">
      <c r="A315" t="s">
        <v>1985</v>
      </c>
      <c r="B315" s="37"/>
      <c r="C315" s="38" t="s">
        <v>1640</v>
      </c>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c r="AY315" s="40"/>
      <c r="AZ315" s="40"/>
      <c r="BA315" s="40"/>
    </row>
    <row r="316" spans="1:53">
      <c r="A316" t="s">
        <v>1986</v>
      </c>
      <c r="B316" s="37"/>
      <c r="C316" s="38" t="s">
        <v>1642</v>
      </c>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40"/>
      <c r="AZ316" s="40"/>
      <c r="BA316" s="40"/>
    </row>
    <row r="317" spans="1:53">
      <c r="A317" t="s">
        <v>1987</v>
      </c>
      <c r="B317" s="41"/>
      <c r="C317" s="42" t="s">
        <v>1644</v>
      </c>
      <c r="D317" s="43">
        <v>0</v>
      </c>
      <c r="E317" s="43">
        <v>0</v>
      </c>
      <c r="F317" s="43">
        <v>0.3</v>
      </c>
      <c r="G317" s="43">
        <v>2.9</v>
      </c>
      <c r="H317" s="43">
        <v>4.8</v>
      </c>
      <c r="I317" s="43">
        <v>4.8</v>
      </c>
      <c r="J317" s="43">
        <v>4.5</v>
      </c>
      <c r="K317" s="43">
        <v>0</v>
      </c>
      <c r="L317" s="43">
        <v>-0.3</v>
      </c>
      <c r="M317" s="43">
        <v>0</v>
      </c>
      <c r="N317" s="43">
        <v>-0.1</v>
      </c>
      <c r="O317" s="43">
        <v>0</v>
      </c>
      <c r="P317" s="43">
        <v>0</v>
      </c>
      <c r="Q317" s="43">
        <v>0</v>
      </c>
      <c r="R317" s="43">
        <v>0.3</v>
      </c>
      <c r="S317" s="43">
        <v>0.6</v>
      </c>
      <c r="T317" s="43">
        <v>0.6</v>
      </c>
      <c r="U317" s="43">
        <v>0.3</v>
      </c>
      <c r="V317" s="43">
        <v>0.3</v>
      </c>
      <c r="W317" s="43">
        <v>-0.2</v>
      </c>
      <c r="X317" s="43">
        <v>-0.2</v>
      </c>
      <c r="Y317" s="43">
        <v>-0.2</v>
      </c>
      <c r="Z317" s="43">
        <v>-0.2</v>
      </c>
      <c r="AA317" s="43">
        <v>-0.3</v>
      </c>
      <c r="AB317" s="43">
        <v>-0.8</v>
      </c>
      <c r="AC317" s="43">
        <v>-1.5</v>
      </c>
      <c r="AD317" s="43">
        <v>-1.7</v>
      </c>
      <c r="AE317" s="43">
        <v>-2.4</v>
      </c>
      <c r="AF317" s="43">
        <v>-3</v>
      </c>
      <c r="AG317" s="43">
        <v>-3</v>
      </c>
      <c r="AH317" s="43"/>
      <c r="AI317" s="43"/>
      <c r="AJ317" s="43"/>
      <c r="AK317" s="43"/>
      <c r="AL317" s="43"/>
      <c r="AM317" s="43"/>
      <c r="AN317" s="43"/>
      <c r="AO317" s="43"/>
      <c r="AP317" s="43"/>
      <c r="AQ317" s="43"/>
      <c r="AR317" s="43"/>
      <c r="AS317" s="43"/>
      <c r="AT317" s="43"/>
      <c r="AU317" s="43"/>
      <c r="AV317" s="43"/>
      <c r="AW317" s="43"/>
      <c r="AX317" s="43"/>
      <c r="AY317" s="44"/>
      <c r="AZ317" s="44"/>
      <c r="BA317" s="44"/>
    </row>
    <row r="318" spans="1:53">
      <c r="A318" t="s">
        <v>1988</v>
      </c>
      <c r="B318" s="33" t="s">
        <v>1989</v>
      </c>
      <c r="C318" s="34" t="s">
        <v>500</v>
      </c>
      <c r="D318" s="35">
        <v>0</v>
      </c>
      <c r="E318" s="35">
        <v>0.9</v>
      </c>
      <c r="F318" s="35">
        <v>0.9</v>
      </c>
      <c r="G318" s="35">
        <v>3.7</v>
      </c>
      <c r="H318" s="35">
        <v>3.9</v>
      </c>
      <c r="I318" s="35">
        <v>4.0999999999999996</v>
      </c>
      <c r="J318" s="35">
        <v>4.4000000000000004</v>
      </c>
      <c r="K318" s="35">
        <v>0</v>
      </c>
      <c r="L318" s="35">
        <v>0</v>
      </c>
      <c r="M318" s="35">
        <v>0</v>
      </c>
      <c r="N318" s="35">
        <v>0</v>
      </c>
      <c r="O318" s="35">
        <v>0</v>
      </c>
      <c r="P318" s="35">
        <v>0</v>
      </c>
      <c r="Q318" s="35">
        <v>0</v>
      </c>
      <c r="R318" s="35">
        <v>0</v>
      </c>
      <c r="S318" s="35">
        <v>0</v>
      </c>
      <c r="T318" s="35">
        <v>1.9</v>
      </c>
      <c r="U318" s="35">
        <v>1</v>
      </c>
      <c r="V318" s="35">
        <v>0.6</v>
      </c>
      <c r="W318" s="35">
        <v>1.1000000000000001</v>
      </c>
      <c r="X318" s="35">
        <v>1.3</v>
      </c>
      <c r="Y318" s="35">
        <v>1.1000000000000001</v>
      </c>
      <c r="Z318" s="35">
        <v>1.2</v>
      </c>
      <c r="AA318" s="35">
        <v>0.2</v>
      </c>
      <c r="AB318" s="35">
        <v>-0.5</v>
      </c>
      <c r="AC318" s="35">
        <v>-0.5</v>
      </c>
      <c r="AD318" s="35">
        <v>-0.8</v>
      </c>
      <c r="AE318" s="35">
        <v>-1</v>
      </c>
      <c r="AF318" s="35">
        <v>-1.5</v>
      </c>
      <c r="AG318" s="35">
        <v>-1.9</v>
      </c>
      <c r="AH318" s="35"/>
      <c r="AI318" s="35"/>
      <c r="AJ318" s="35"/>
      <c r="AK318" s="35"/>
      <c r="AL318" s="35"/>
      <c r="AM318" s="35"/>
      <c r="AN318" s="35"/>
      <c r="AO318" s="35"/>
      <c r="AP318" s="35"/>
      <c r="AQ318" s="35"/>
      <c r="AR318" s="35"/>
      <c r="AS318" s="35"/>
      <c r="AT318" s="35"/>
      <c r="AU318" s="35"/>
      <c r="AV318" s="35"/>
      <c r="AW318" s="35"/>
      <c r="AX318" s="35"/>
      <c r="AY318" s="36"/>
      <c r="AZ318" s="36"/>
      <c r="BA318" s="36"/>
    </row>
    <row r="319" spans="1:53">
      <c r="A319" t="s">
        <v>1990</v>
      </c>
      <c r="B319" s="37"/>
      <c r="C319" s="38" t="s">
        <v>1634</v>
      </c>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c r="AY319" s="40"/>
      <c r="AZ319" s="40"/>
      <c r="BA319" s="40"/>
    </row>
    <row r="320" spans="1:53">
      <c r="A320" t="s">
        <v>1991</v>
      </c>
      <c r="B320" s="37"/>
      <c r="C320" s="38" t="s">
        <v>1636</v>
      </c>
      <c r="D320" s="39">
        <v>0</v>
      </c>
      <c r="E320" s="39">
        <v>0</v>
      </c>
      <c r="F320" s="39">
        <v>0</v>
      </c>
      <c r="G320" s="39">
        <v>2.1</v>
      </c>
      <c r="H320" s="39">
        <v>2.1</v>
      </c>
      <c r="I320" s="39">
        <v>5.0999999999999996</v>
      </c>
      <c r="J320" s="39"/>
      <c r="K320" s="39">
        <v>0</v>
      </c>
      <c r="L320" s="39">
        <v>0</v>
      </c>
      <c r="M320" s="39">
        <v>0</v>
      </c>
      <c r="N320" s="39">
        <v>0</v>
      </c>
      <c r="O320" s="39">
        <v>0</v>
      </c>
      <c r="P320" s="39">
        <v>0</v>
      </c>
      <c r="Q320" s="39"/>
      <c r="R320" s="39">
        <v>0.6</v>
      </c>
      <c r="S320" s="39">
        <v>0</v>
      </c>
      <c r="T320" s="39">
        <v>1.8</v>
      </c>
      <c r="U320" s="39">
        <v>2.4</v>
      </c>
      <c r="V320" s="39">
        <v>2.2999999999999998</v>
      </c>
      <c r="W320" s="39"/>
      <c r="X320" s="39">
        <v>0</v>
      </c>
      <c r="Y320" s="39">
        <v>-0.7</v>
      </c>
      <c r="Z320" s="39">
        <v>-0.7</v>
      </c>
      <c r="AA320" s="39">
        <v>-1.1000000000000001</v>
      </c>
      <c r="AB320" s="39">
        <v>-1.1000000000000001</v>
      </c>
      <c r="AC320" s="39">
        <v>-4.5999999999999996</v>
      </c>
      <c r="AD320" s="39">
        <v>-3.2</v>
      </c>
      <c r="AE320" s="39">
        <v>-2.5</v>
      </c>
      <c r="AF320" s="39">
        <v>-4.3</v>
      </c>
      <c r="AG320" s="39">
        <v>-4.9000000000000004</v>
      </c>
      <c r="AH320" s="39"/>
      <c r="AI320" s="39"/>
      <c r="AJ320" s="39"/>
      <c r="AK320" s="39"/>
      <c r="AL320" s="39"/>
      <c r="AM320" s="39"/>
      <c r="AN320" s="39"/>
      <c r="AO320" s="39"/>
      <c r="AP320" s="39"/>
      <c r="AQ320" s="39"/>
      <c r="AR320" s="39"/>
      <c r="AS320" s="39"/>
      <c r="AT320" s="39"/>
      <c r="AU320" s="39"/>
      <c r="AV320" s="39"/>
      <c r="AW320" s="39"/>
      <c r="AX320" s="39"/>
      <c r="AY320" s="40"/>
      <c r="AZ320" s="40"/>
      <c r="BA320" s="40"/>
    </row>
    <row r="321" spans="1:53">
      <c r="A321" t="s">
        <v>1992</v>
      </c>
      <c r="B321" s="37"/>
      <c r="C321" s="38" t="s">
        <v>1638</v>
      </c>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40"/>
      <c r="AZ321" s="40"/>
      <c r="BA321" s="40"/>
    </row>
    <row r="322" spans="1:53">
      <c r="A322" t="s">
        <v>1993</v>
      </c>
      <c r="B322" s="37"/>
      <c r="C322" s="38" t="s">
        <v>1640</v>
      </c>
      <c r="D322" s="39">
        <v>0</v>
      </c>
      <c r="E322" s="39">
        <v>0</v>
      </c>
      <c r="F322" s="39">
        <v>0</v>
      </c>
      <c r="G322" s="39">
        <v>0</v>
      </c>
      <c r="H322" s="39">
        <v>2.2999999999999998</v>
      </c>
      <c r="I322" s="39">
        <v>3.7</v>
      </c>
      <c r="J322" s="39">
        <v>4.3</v>
      </c>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c r="AY322" s="40"/>
      <c r="AZ322" s="40"/>
      <c r="BA322" s="40"/>
    </row>
    <row r="323" spans="1:53">
      <c r="A323" t="s">
        <v>1994</v>
      </c>
      <c r="B323" s="37"/>
      <c r="C323" s="38" t="s">
        <v>1642</v>
      </c>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40"/>
      <c r="AZ323" s="40"/>
      <c r="BA323" s="40"/>
    </row>
    <row r="324" spans="1:53">
      <c r="A324" t="s">
        <v>1995</v>
      </c>
      <c r="B324" s="41"/>
      <c r="C324" s="42" t="s">
        <v>1644</v>
      </c>
      <c r="D324" s="43">
        <v>0</v>
      </c>
      <c r="E324" s="43">
        <v>0.6</v>
      </c>
      <c r="F324" s="43">
        <v>0.5</v>
      </c>
      <c r="G324" s="43">
        <v>2.7</v>
      </c>
      <c r="H324" s="43">
        <v>3.2</v>
      </c>
      <c r="I324" s="43">
        <v>4.3</v>
      </c>
      <c r="J324" s="43">
        <v>4.3</v>
      </c>
      <c r="K324" s="43">
        <v>0</v>
      </c>
      <c r="L324" s="43">
        <v>0</v>
      </c>
      <c r="M324" s="43">
        <v>0</v>
      </c>
      <c r="N324" s="43">
        <v>0</v>
      </c>
      <c r="O324" s="43">
        <v>0</v>
      </c>
      <c r="P324" s="43">
        <v>0</v>
      </c>
      <c r="Q324" s="43">
        <v>0</v>
      </c>
      <c r="R324" s="43">
        <v>0.2</v>
      </c>
      <c r="S324" s="43">
        <v>0</v>
      </c>
      <c r="T324" s="43">
        <v>1.8</v>
      </c>
      <c r="U324" s="43">
        <v>1.4</v>
      </c>
      <c r="V324" s="43">
        <v>1.1000000000000001</v>
      </c>
      <c r="W324" s="43">
        <v>1.1000000000000001</v>
      </c>
      <c r="X324" s="43">
        <v>1</v>
      </c>
      <c r="Y324" s="43">
        <v>0.6</v>
      </c>
      <c r="Z324" s="43">
        <v>0.8</v>
      </c>
      <c r="AA324" s="43">
        <v>-0.1</v>
      </c>
      <c r="AB324" s="43">
        <v>-0.7</v>
      </c>
      <c r="AC324" s="43">
        <v>-1.6</v>
      </c>
      <c r="AD324" s="43">
        <v>-1.6</v>
      </c>
      <c r="AE324" s="43">
        <v>-1.4</v>
      </c>
      <c r="AF324" s="43">
        <v>-2.2000000000000002</v>
      </c>
      <c r="AG324" s="43">
        <v>-2.6</v>
      </c>
      <c r="AH324" s="43"/>
      <c r="AI324" s="43"/>
      <c r="AJ324" s="43"/>
      <c r="AK324" s="43"/>
      <c r="AL324" s="43"/>
      <c r="AM324" s="43"/>
      <c r="AN324" s="43"/>
      <c r="AO324" s="43"/>
      <c r="AP324" s="43"/>
      <c r="AQ324" s="43"/>
      <c r="AR324" s="43"/>
      <c r="AS324" s="43"/>
      <c r="AT324" s="43"/>
      <c r="AU324" s="43"/>
      <c r="AV324" s="43"/>
      <c r="AW324" s="43"/>
      <c r="AX324" s="43"/>
      <c r="AY324" s="44"/>
      <c r="AZ324" s="44"/>
      <c r="BA324" s="44"/>
    </row>
  </sheetData>
  <sheetProtection algorithmName="SHA-512" hashValue="ny4VvgegfYkK0c8uMu+E0hd9O9szhMSq+MlOWFHD3y9sLHpVUuLCON5gxmYAInueiuX5rh215yWzJ1uCop++Qw==" saltValue="knLc/XvfLBz8DkOXKJ1C2A==" spinCount="100000" sheet="1" objects="1" scenarios="1" formatColumns="0"/>
  <phoneticPr fontId="5"/>
  <conditionalFormatting sqref="D3:BA324">
    <cfRule type="cellIs" dxfId="1" priority="1" operator="lessThan">
      <formula>0</formula>
    </cfRule>
    <cfRule type="cellIs" dxfId="0" priority="2"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1033B-B07B-449F-9A91-94DEACF408DF}">
  <sheetPr>
    <pageSetUpPr fitToPage="1"/>
  </sheetPr>
  <dimension ref="A1:K250"/>
  <sheetViews>
    <sheetView tabSelected="1" view="pageBreakPreview" zoomScaleNormal="100" zoomScaleSheetLayoutView="100" workbookViewId="0">
      <selection activeCell="R4" sqref="R4"/>
    </sheetView>
  </sheetViews>
  <sheetFormatPr defaultRowHeight="13.5"/>
  <cols>
    <col min="1" max="1" width="6.625" style="145" customWidth="1"/>
    <col min="2" max="2" width="9" style="145" bestFit="1" customWidth="1"/>
    <col min="3" max="4" width="3.125" style="145" customWidth="1"/>
    <col min="5" max="5" width="4.375" style="145" customWidth="1"/>
    <col min="6" max="6" width="2.75" style="145" customWidth="1"/>
    <col min="7" max="7" width="31.75" style="145" bestFit="1" customWidth="1"/>
    <col min="8" max="8" width="25.5" style="145" bestFit="1" customWidth="1"/>
    <col min="9" max="10" width="9.625" style="145" customWidth="1"/>
    <col min="11" max="11" width="8.625" style="145" customWidth="1"/>
    <col min="12" max="229" width="9" style="145"/>
    <col min="230" max="230" width="6.625" style="145" customWidth="1"/>
    <col min="231" max="231" width="8.625" style="145" customWidth="1"/>
    <col min="232" max="234" width="3.125" style="145" customWidth="1"/>
    <col min="235" max="235" width="2.75" style="145" customWidth="1"/>
    <col min="236" max="236" width="31.75" style="145" customWidth="1"/>
    <col min="237" max="237" width="25.5" style="145" customWidth="1"/>
    <col min="238" max="239" width="9.625" style="145" customWidth="1"/>
    <col min="240" max="240" width="7.625" style="145" customWidth="1"/>
    <col min="241" max="485" width="9" style="145"/>
    <col min="486" max="486" width="6.625" style="145" customWidth="1"/>
    <col min="487" max="487" width="8.625" style="145" customWidth="1"/>
    <col min="488" max="490" width="3.125" style="145" customWidth="1"/>
    <col min="491" max="491" width="2.75" style="145" customWidth="1"/>
    <col min="492" max="492" width="31.75" style="145" customWidth="1"/>
    <col min="493" max="493" width="25.5" style="145" customWidth="1"/>
    <col min="494" max="495" width="9.625" style="145" customWidth="1"/>
    <col min="496" max="496" width="7.625" style="145" customWidth="1"/>
    <col min="497" max="741" width="9" style="145"/>
    <col min="742" max="742" width="6.625" style="145" customWidth="1"/>
    <col min="743" max="743" width="8.625" style="145" customWidth="1"/>
    <col min="744" max="746" width="3.125" style="145" customWidth="1"/>
    <col min="747" max="747" width="2.75" style="145" customWidth="1"/>
    <col min="748" max="748" width="31.75" style="145" customWidth="1"/>
    <col min="749" max="749" width="25.5" style="145" customWidth="1"/>
    <col min="750" max="751" width="9.625" style="145" customWidth="1"/>
    <col min="752" max="752" width="7.625" style="145" customWidth="1"/>
    <col min="753" max="997" width="9" style="145"/>
    <col min="998" max="998" width="6.625" style="145" customWidth="1"/>
    <col min="999" max="999" width="8.625" style="145" customWidth="1"/>
    <col min="1000" max="1002" width="3.125" style="145" customWidth="1"/>
    <col min="1003" max="1003" width="2.75" style="145" customWidth="1"/>
    <col min="1004" max="1004" width="31.75" style="145" customWidth="1"/>
    <col min="1005" max="1005" width="25.5" style="145" customWidth="1"/>
    <col min="1006" max="1007" width="9.625" style="145" customWidth="1"/>
    <col min="1008" max="1008" width="7.625" style="145" customWidth="1"/>
    <col min="1009" max="1253" width="9" style="145"/>
    <col min="1254" max="1254" width="6.625" style="145" customWidth="1"/>
    <col min="1255" max="1255" width="8.625" style="145" customWidth="1"/>
    <col min="1256" max="1258" width="3.125" style="145" customWidth="1"/>
    <col min="1259" max="1259" width="2.75" style="145" customWidth="1"/>
    <col min="1260" max="1260" width="31.75" style="145" customWidth="1"/>
    <col min="1261" max="1261" width="25.5" style="145" customWidth="1"/>
    <col min="1262" max="1263" width="9.625" style="145" customWidth="1"/>
    <col min="1264" max="1264" width="7.625" style="145" customWidth="1"/>
    <col min="1265" max="1509" width="9" style="145"/>
    <col min="1510" max="1510" width="6.625" style="145" customWidth="1"/>
    <col min="1511" max="1511" width="8.625" style="145" customWidth="1"/>
    <col min="1512" max="1514" width="3.125" style="145" customWidth="1"/>
    <col min="1515" max="1515" width="2.75" style="145" customWidth="1"/>
    <col min="1516" max="1516" width="31.75" style="145" customWidth="1"/>
    <col min="1517" max="1517" width="25.5" style="145" customWidth="1"/>
    <col min="1518" max="1519" width="9.625" style="145" customWidth="1"/>
    <col min="1520" max="1520" width="7.625" style="145" customWidth="1"/>
    <col min="1521" max="1765" width="9" style="145"/>
    <col min="1766" max="1766" width="6.625" style="145" customWidth="1"/>
    <col min="1767" max="1767" width="8.625" style="145" customWidth="1"/>
    <col min="1768" max="1770" width="3.125" style="145" customWidth="1"/>
    <col min="1771" max="1771" width="2.75" style="145" customWidth="1"/>
    <col min="1772" max="1772" width="31.75" style="145" customWidth="1"/>
    <col min="1773" max="1773" width="25.5" style="145" customWidth="1"/>
    <col min="1774" max="1775" width="9.625" style="145" customWidth="1"/>
    <col min="1776" max="1776" width="7.625" style="145" customWidth="1"/>
    <col min="1777" max="2021" width="9" style="145"/>
    <col min="2022" max="2022" width="6.625" style="145" customWidth="1"/>
    <col min="2023" max="2023" width="8.625" style="145" customWidth="1"/>
    <col min="2024" max="2026" width="3.125" style="145" customWidth="1"/>
    <col min="2027" max="2027" width="2.75" style="145" customWidth="1"/>
    <col min="2028" max="2028" width="31.75" style="145" customWidth="1"/>
    <col min="2029" max="2029" width="25.5" style="145" customWidth="1"/>
    <col min="2030" max="2031" width="9.625" style="145" customWidth="1"/>
    <col min="2032" max="2032" width="7.625" style="145" customWidth="1"/>
    <col min="2033" max="2277" width="9" style="145"/>
    <col min="2278" max="2278" width="6.625" style="145" customWidth="1"/>
    <col min="2279" max="2279" width="8.625" style="145" customWidth="1"/>
    <col min="2280" max="2282" width="3.125" style="145" customWidth="1"/>
    <col min="2283" max="2283" width="2.75" style="145" customWidth="1"/>
    <col min="2284" max="2284" width="31.75" style="145" customWidth="1"/>
    <col min="2285" max="2285" width="25.5" style="145" customWidth="1"/>
    <col min="2286" max="2287" width="9.625" style="145" customWidth="1"/>
    <col min="2288" max="2288" width="7.625" style="145" customWidth="1"/>
    <col min="2289" max="2533" width="9" style="145"/>
    <col min="2534" max="2534" width="6.625" style="145" customWidth="1"/>
    <col min="2535" max="2535" width="8.625" style="145" customWidth="1"/>
    <col min="2536" max="2538" width="3.125" style="145" customWidth="1"/>
    <col min="2539" max="2539" width="2.75" style="145" customWidth="1"/>
    <col min="2540" max="2540" width="31.75" style="145" customWidth="1"/>
    <col min="2541" max="2541" width="25.5" style="145" customWidth="1"/>
    <col min="2542" max="2543" width="9.625" style="145" customWidth="1"/>
    <col min="2544" max="2544" width="7.625" style="145" customWidth="1"/>
    <col min="2545" max="2789" width="9" style="145"/>
    <col min="2790" max="2790" width="6.625" style="145" customWidth="1"/>
    <col min="2791" max="2791" width="8.625" style="145" customWidth="1"/>
    <col min="2792" max="2794" width="3.125" style="145" customWidth="1"/>
    <col min="2795" max="2795" width="2.75" style="145" customWidth="1"/>
    <col min="2796" max="2796" width="31.75" style="145" customWidth="1"/>
    <col min="2797" max="2797" width="25.5" style="145" customWidth="1"/>
    <col min="2798" max="2799" width="9.625" style="145" customWidth="1"/>
    <col min="2800" max="2800" width="7.625" style="145" customWidth="1"/>
    <col min="2801" max="3045" width="9" style="145"/>
    <col min="3046" max="3046" width="6.625" style="145" customWidth="1"/>
    <col min="3047" max="3047" width="8.625" style="145" customWidth="1"/>
    <col min="3048" max="3050" width="3.125" style="145" customWidth="1"/>
    <col min="3051" max="3051" width="2.75" style="145" customWidth="1"/>
    <col min="3052" max="3052" width="31.75" style="145" customWidth="1"/>
    <col min="3053" max="3053" width="25.5" style="145" customWidth="1"/>
    <col min="3054" max="3055" width="9.625" style="145" customWidth="1"/>
    <col min="3056" max="3056" width="7.625" style="145" customWidth="1"/>
    <col min="3057" max="3301" width="9" style="145"/>
    <col min="3302" max="3302" width="6.625" style="145" customWidth="1"/>
    <col min="3303" max="3303" width="8.625" style="145" customWidth="1"/>
    <col min="3304" max="3306" width="3.125" style="145" customWidth="1"/>
    <col min="3307" max="3307" width="2.75" style="145" customWidth="1"/>
    <col min="3308" max="3308" width="31.75" style="145" customWidth="1"/>
    <col min="3309" max="3309" width="25.5" style="145" customWidth="1"/>
    <col min="3310" max="3311" width="9.625" style="145" customWidth="1"/>
    <col min="3312" max="3312" width="7.625" style="145" customWidth="1"/>
    <col min="3313" max="3557" width="9" style="145"/>
    <col min="3558" max="3558" width="6.625" style="145" customWidth="1"/>
    <col min="3559" max="3559" width="8.625" style="145" customWidth="1"/>
    <col min="3560" max="3562" width="3.125" style="145" customWidth="1"/>
    <col min="3563" max="3563" width="2.75" style="145" customWidth="1"/>
    <col min="3564" max="3564" width="31.75" style="145" customWidth="1"/>
    <col min="3565" max="3565" width="25.5" style="145" customWidth="1"/>
    <col min="3566" max="3567" width="9.625" style="145" customWidth="1"/>
    <col min="3568" max="3568" width="7.625" style="145" customWidth="1"/>
    <col min="3569" max="3813" width="9" style="145"/>
    <col min="3814" max="3814" width="6.625" style="145" customWidth="1"/>
    <col min="3815" max="3815" width="8.625" style="145" customWidth="1"/>
    <col min="3816" max="3818" width="3.125" style="145" customWidth="1"/>
    <col min="3819" max="3819" width="2.75" style="145" customWidth="1"/>
    <col min="3820" max="3820" width="31.75" style="145" customWidth="1"/>
    <col min="3821" max="3821" width="25.5" style="145" customWidth="1"/>
    <col min="3822" max="3823" width="9.625" style="145" customWidth="1"/>
    <col min="3824" max="3824" width="7.625" style="145" customWidth="1"/>
    <col min="3825" max="4069" width="9" style="145"/>
    <col min="4070" max="4070" width="6.625" style="145" customWidth="1"/>
    <col min="4071" max="4071" width="8.625" style="145" customWidth="1"/>
    <col min="4072" max="4074" width="3.125" style="145" customWidth="1"/>
    <col min="4075" max="4075" width="2.75" style="145" customWidth="1"/>
    <col min="4076" max="4076" width="31.75" style="145" customWidth="1"/>
    <col min="4077" max="4077" width="25.5" style="145" customWidth="1"/>
    <col min="4078" max="4079" width="9.625" style="145" customWidth="1"/>
    <col min="4080" max="4080" width="7.625" style="145" customWidth="1"/>
    <col min="4081" max="4325" width="9" style="145"/>
    <col min="4326" max="4326" width="6.625" style="145" customWidth="1"/>
    <col min="4327" max="4327" width="8.625" style="145" customWidth="1"/>
    <col min="4328" max="4330" width="3.125" style="145" customWidth="1"/>
    <col min="4331" max="4331" width="2.75" style="145" customWidth="1"/>
    <col min="4332" max="4332" width="31.75" style="145" customWidth="1"/>
    <col min="4333" max="4333" width="25.5" style="145" customWidth="1"/>
    <col min="4334" max="4335" width="9.625" style="145" customWidth="1"/>
    <col min="4336" max="4336" width="7.625" style="145" customWidth="1"/>
    <col min="4337" max="4581" width="9" style="145"/>
    <col min="4582" max="4582" width="6.625" style="145" customWidth="1"/>
    <col min="4583" max="4583" width="8.625" style="145" customWidth="1"/>
    <col min="4584" max="4586" width="3.125" style="145" customWidth="1"/>
    <col min="4587" max="4587" width="2.75" style="145" customWidth="1"/>
    <col min="4588" max="4588" width="31.75" style="145" customWidth="1"/>
    <col min="4589" max="4589" width="25.5" style="145" customWidth="1"/>
    <col min="4590" max="4591" width="9.625" style="145" customWidth="1"/>
    <col min="4592" max="4592" width="7.625" style="145" customWidth="1"/>
    <col min="4593" max="4837" width="9" style="145"/>
    <col min="4838" max="4838" width="6.625" style="145" customWidth="1"/>
    <col min="4839" max="4839" width="8.625" style="145" customWidth="1"/>
    <col min="4840" max="4842" width="3.125" style="145" customWidth="1"/>
    <col min="4843" max="4843" width="2.75" style="145" customWidth="1"/>
    <col min="4844" max="4844" width="31.75" style="145" customWidth="1"/>
    <col min="4845" max="4845" width="25.5" style="145" customWidth="1"/>
    <col min="4846" max="4847" width="9.625" style="145" customWidth="1"/>
    <col min="4848" max="4848" width="7.625" style="145" customWidth="1"/>
    <col min="4849" max="5093" width="9" style="145"/>
    <col min="5094" max="5094" width="6.625" style="145" customWidth="1"/>
    <col min="5095" max="5095" width="8.625" style="145" customWidth="1"/>
    <col min="5096" max="5098" width="3.125" style="145" customWidth="1"/>
    <col min="5099" max="5099" width="2.75" style="145" customWidth="1"/>
    <col min="5100" max="5100" width="31.75" style="145" customWidth="1"/>
    <col min="5101" max="5101" width="25.5" style="145" customWidth="1"/>
    <col min="5102" max="5103" width="9.625" style="145" customWidth="1"/>
    <col min="5104" max="5104" width="7.625" style="145" customWidth="1"/>
    <col min="5105" max="5349" width="9" style="145"/>
    <col min="5350" max="5350" width="6.625" style="145" customWidth="1"/>
    <col min="5351" max="5351" width="8.625" style="145" customWidth="1"/>
    <col min="5352" max="5354" width="3.125" style="145" customWidth="1"/>
    <col min="5355" max="5355" width="2.75" style="145" customWidth="1"/>
    <col min="5356" max="5356" width="31.75" style="145" customWidth="1"/>
    <col min="5357" max="5357" width="25.5" style="145" customWidth="1"/>
    <col min="5358" max="5359" width="9.625" style="145" customWidth="1"/>
    <col min="5360" max="5360" width="7.625" style="145" customWidth="1"/>
    <col min="5361" max="5605" width="9" style="145"/>
    <col min="5606" max="5606" width="6.625" style="145" customWidth="1"/>
    <col min="5607" max="5607" width="8.625" style="145" customWidth="1"/>
    <col min="5608" max="5610" width="3.125" style="145" customWidth="1"/>
    <col min="5611" max="5611" width="2.75" style="145" customWidth="1"/>
    <col min="5612" max="5612" width="31.75" style="145" customWidth="1"/>
    <col min="5613" max="5613" width="25.5" style="145" customWidth="1"/>
    <col min="5614" max="5615" width="9.625" style="145" customWidth="1"/>
    <col min="5616" max="5616" width="7.625" style="145" customWidth="1"/>
    <col min="5617" max="5861" width="9" style="145"/>
    <col min="5862" max="5862" width="6.625" style="145" customWidth="1"/>
    <col min="5863" max="5863" width="8.625" style="145" customWidth="1"/>
    <col min="5864" max="5866" width="3.125" style="145" customWidth="1"/>
    <col min="5867" max="5867" width="2.75" style="145" customWidth="1"/>
    <col min="5868" max="5868" width="31.75" style="145" customWidth="1"/>
    <col min="5869" max="5869" width="25.5" style="145" customWidth="1"/>
    <col min="5870" max="5871" width="9.625" style="145" customWidth="1"/>
    <col min="5872" max="5872" width="7.625" style="145" customWidth="1"/>
    <col min="5873" max="6117" width="9" style="145"/>
    <col min="6118" max="6118" width="6.625" style="145" customWidth="1"/>
    <col min="6119" max="6119" width="8.625" style="145" customWidth="1"/>
    <col min="6120" max="6122" width="3.125" style="145" customWidth="1"/>
    <col min="6123" max="6123" width="2.75" style="145" customWidth="1"/>
    <col min="6124" max="6124" width="31.75" style="145" customWidth="1"/>
    <col min="6125" max="6125" width="25.5" style="145" customWidth="1"/>
    <col min="6126" max="6127" width="9.625" style="145" customWidth="1"/>
    <col min="6128" max="6128" width="7.625" style="145" customWidth="1"/>
    <col min="6129" max="6373" width="9" style="145"/>
    <col min="6374" max="6374" width="6.625" style="145" customWidth="1"/>
    <col min="6375" max="6375" width="8.625" style="145" customWidth="1"/>
    <col min="6376" max="6378" width="3.125" style="145" customWidth="1"/>
    <col min="6379" max="6379" width="2.75" style="145" customWidth="1"/>
    <col min="6380" max="6380" width="31.75" style="145" customWidth="1"/>
    <col min="6381" max="6381" width="25.5" style="145" customWidth="1"/>
    <col min="6382" max="6383" width="9.625" style="145" customWidth="1"/>
    <col min="6384" max="6384" width="7.625" style="145" customWidth="1"/>
    <col min="6385" max="6629" width="9" style="145"/>
    <col min="6630" max="6630" width="6.625" style="145" customWidth="1"/>
    <col min="6631" max="6631" width="8.625" style="145" customWidth="1"/>
    <col min="6632" max="6634" width="3.125" style="145" customWidth="1"/>
    <col min="6635" max="6635" width="2.75" style="145" customWidth="1"/>
    <col min="6636" max="6636" width="31.75" style="145" customWidth="1"/>
    <col min="6637" max="6637" width="25.5" style="145" customWidth="1"/>
    <col min="6638" max="6639" width="9.625" style="145" customWidth="1"/>
    <col min="6640" max="6640" width="7.625" style="145" customWidth="1"/>
    <col min="6641" max="6885" width="9" style="145"/>
    <col min="6886" max="6886" width="6.625" style="145" customWidth="1"/>
    <col min="6887" max="6887" width="8.625" style="145" customWidth="1"/>
    <col min="6888" max="6890" width="3.125" style="145" customWidth="1"/>
    <col min="6891" max="6891" width="2.75" style="145" customWidth="1"/>
    <col min="6892" max="6892" width="31.75" style="145" customWidth="1"/>
    <col min="6893" max="6893" width="25.5" style="145" customWidth="1"/>
    <col min="6894" max="6895" width="9.625" style="145" customWidth="1"/>
    <col min="6896" max="6896" width="7.625" style="145" customWidth="1"/>
    <col min="6897" max="7141" width="9" style="145"/>
    <col min="7142" max="7142" width="6.625" style="145" customWidth="1"/>
    <col min="7143" max="7143" width="8.625" style="145" customWidth="1"/>
    <col min="7144" max="7146" width="3.125" style="145" customWidth="1"/>
    <col min="7147" max="7147" width="2.75" style="145" customWidth="1"/>
    <col min="7148" max="7148" width="31.75" style="145" customWidth="1"/>
    <col min="7149" max="7149" width="25.5" style="145" customWidth="1"/>
    <col min="7150" max="7151" width="9.625" style="145" customWidth="1"/>
    <col min="7152" max="7152" width="7.625" style="145" customWidth="1"/>
    <col min="7153" max="7397" width="9" style="145"/>
    <col min="7398" max="7398" width="6.625" style="145" customWidth="1"/>
    <col min="7399" max="7399" width="8.625" style="145" customWidth="1"/>
    <col min="7400" max="7402" width="3.125" style="145" customWidth="1"/>
    <col min="7403" max="7403" width="2.75" style="145" customWidth="1"/>
    <col min="7404" max="7404" width="31.75" style="145" customWidth="1"/>
    <col min="7405" max="7405" width="25.5" style="145" customWidth="1"/>
    <col min="7406" max="7407" width="9.625" style="145" customWidth="1"/>
    <col min="7408" max="7408" width="7.625" style="145" customWidth="1"/>
    <col min="7409" max="7653" width="9" style="145"/>
    <col min="7654" max="7654" width="6.625" style="145" customWidth="1"/>
    <col min="7655" max="7655" width="8.625" style="145" customWidth="1"/>
    <col min="7656" max="7658" width="3.125" style="145" customWidth="1"/>
    <col min="7659" max="7659" width="2.75" style="145" customWidth="1"/>
    <col min="7660" max="7660" width="31.75" style="145" customWidth="1"/>
    <col min="7661" max="7661" width="25.5" style="145" customWidth="1"/>
    <col min="7662" max="7663" width="9.625" style="145" customWidth="1"/>
    <col min="7664" max="7664" width="7.625" style="145" customWidth="1"/>
    <col min="7665" max="7909" width="9" style="145"/>
    <col min="7910" max="7910" width="6.625" style="145" customWidth="1"/>
    <col min="7911" max="7911" width="8.625" style="145" customWidth="1"/>
    <col min="7912" max="7914" width="3.125" style="145" customWidth="1"/>
    <col min="7915" max="7915" width="2.75" style="145" customWidth="1"/>
    <col min="7916" max="7916" width="31.75" style="145" customWidth="1"/>
    <col min="7917" max="7917" width="25.5" style="145" customWidth="1"/>
    <col min="7918" max="7919" width="9.625" style="145" customWidth="1"/>
    <col min="7920" max="7920" width="7.625" style="145" customWidth="1"/>
    <col min="7921" max="8165" width="9" style="145"/>
    <col min="8166" max="8166" width="6.625" style="145" customWidth="1"/>
    <col min="8167" max="8167" width="8.625" style="145" customWidth="1"/>
    <col min="8168" max="8170" width="3.125" style="145" customWidth="1"/>
    <col min="8171" max="8171" width="2.75" style="145" customWidth="1"/>
    <col min="8172" max="8172" width="31.75" style="145" customWidth="1"/>
    <col min="8173" max="8173" width="25.5" style="145" customWidth="1"/>
    <col min="8174" max="8175" width="9.625" style="145" customWidth="1"/>
    <col min="8176" max="8176" width="7.625" style="145" customWidth="1"/>
    <col min="8177" max="8421" width="9" style="145"/>
    <col min="8422" max="8422" width="6.625" style="145" customWidth="1"/>
    <col min="8423" max="8423" width="8.625" style="145" customWidth="1"/>
    <col min="8424" max="8426" width="3.125" style="145" customWidth="1"/>
    <col min="8427" max="8427" width="2.75" style="145" customWidth="1"/>
    <col min="8428" max="8428" width="31.75" style="145" customWidth="1"/>
    <col min="8429" max="8429" width="25.5" style="145" customWidth="1"/>
    <col min="8430" max="8431" width="9.625" style="145" customWidth="1"/>
    <col min="8432" max="8432" width="7.625" style="145" customWidth="1"/>
    <col min="8433" max="8677" width="9" style="145"/>
    <col min="8678" max="8678" width="6.625" style="145" customWidth="1"/>
    <col min="8679" max="8679" width="8.625" style="145" customWidth="1"/>
    <col min="8680" max="8682" width="3.125" style="145" customWidth="1"/>
    <col min="8683" max="8683" width="2.75" style="145" customWidth="1"/>
    <col min="8684" max="8684" width="31.75" style="145" customWidth="1"/>
    <col min="8685" max="8685" width="25.5" style="145" customWidth="1"/>
    <col min="8686" max="8687" width="9.625" style="145" customWidth="1"/>
    <col min="8688" max="8688" width="7.625" style="145" customWidth="1"/>
    <col min="8689" max="8933" width="9" style="145"/>
    <col min="8934" max="8934" width="6.625" style="145" customWidth="1"/>
    <col min="8935" max="8935" width="8.625" style="145" customWidth="1"/>
    <col min="8936" max="8938" width="3.125" style="145" customWidth="1"/>
    <col min="8939" max="8939" width="2.75" style="145" customWidth="1"/>
    <col min="8940" max="8940" width="31.75" style="145" customWidth="1"/>
    <col min="8941" max="8941" width="25.5" style="145" customWidth="1"/>
    <col min="8942" max="8943" width="9.625" style="145" customWidth="1"/>
    <col min="8944" max="8944" width="7.625" style="145" customWidth="1"/>
    <col min="8945" max="9189" width="9" style="145"/>
    <col min="9190" max="9190" width="6.625" style="145" customWidth="1"/>
    <col min="9191" max="9191" width="8.625" style="145" customWidth="1"/>
    <col min="9192" max="9194" width="3.125" style="145" customWidth="1"/>
    <col min="9195" max="9195" width="2.75" style="145" customWidth="1"/>
    <col min="9196" max="9196" width="31.75" style="145" customWidth="1"/>
    <col min="9197" max="9197" width="25.5" style="145" customWidth="1"/>
    <col min="9198" max="9199" width="9.625" style="145" customWidth="1"/>
    <col min="9200" max="9200" width="7.625" style="145" customWidth="1"/>
    <col min="9201" max="9445" width="9" style="145"/>
    <col min="9446" max="9446" width="6.625" style="145" customWidth="1"/>
    <col min="9447" max="9447" width="8.625" style="145" customWidth="1"/>
    <col min="9448" max="9450" width="3.125" style="145" customWidth="1"/>
    <col min="9451" max="9451" width="2.75" style="145" customWidth="1"/>
    <col min="9452" max="9452" width="31.75" style="145" customWidth="1"/>
    <col min="9453" max="9453" width="25.5" style="145" customWidth="1"/>
    <col min="9454" max="9455" width="9.625" style="145" customWidth="1"/>
    <col min="9456" max="9456" width="7.625" style="145" customWidth="1"/>
    <col min="9457" max="9701" width="9" style="145"/>
    <col min="9702" max="9702" width="6.625" style="145" customWidth="1"/>
    <col min="9703" max="9703" width="8.625" style="145" customWidth="1"/>
    <col min="9704" max="9706" width="3.125" style="145" customWidth="1"/>
    <col min="9707" max="9707" width="2.75" style="145" customWidth="1"/>
    <col min="9708" max="9708" width="31.75" style="145" customWidth="1"/>
    <col min="9709" max="9709" width="25.5" style="145" customWidth="1"/>
    <col min="9710" max="9711" width="9.625" style="145" customWidth="1"/>
    <col min="9712" max="9712" width="7.625" style="145" customWidth="1"/>
    <col min="9713" max="9957" width="9" style="145"/>
    <col min="9958" max="9958" width="6.625" style="145" customWidth="1"/>
    <col min="9959" max="9959" width="8.625" style="145" customWidth="1"/>
    <col min="9960" max="9962" width="3.125" style="145" customWidth="1"/>
    <col min="9963" max="9963" width="2.75" style="145" customWidth="1"/>
    <col min="9964" max="9964" width="31.75" style="145" customWidth="1"/>
    <col min="9965" max="9965" width="25.5" style="145" customWidth="1"/>
    <col min="9966" max="9967" width="9.625" style="145" customWidth="1"/>
    <col min="9968" max="9968" width="7.625" style="145" customWidth="1"/>
    <col min="9969" max="10213" width="9" style="145"/>
    <col min="10214" max="10214" width="6.625" style="145" customWidth="1"/>
    <col min="10215" max="10215" width="8.625" style="145" customWidth="1"/>
    <col min="10216" max="10218" width="3.125" style="145" customWidth="1"/>
    <col min="10219" max="10219" width="2.75" style="145" customWidth="1"/>
    <col min="10220" max="10220" width="31.75" style="145" customWidth="1"/>
    <col min="10221" max="10221" width="25.5" style="145" customWidth="1"/>
    <col min="10222" max="10223" width="9.625" style="145" customWidth="1"/>
    <col min="10224" max="10224" width="7.625" style="145" customWidth="1"/>
    <col min="10225" max="10469" width="9" style="145"/>
    <col min="10470" max="10470" width="6.625" style="145" customWidth="1"/>
    <col min="10471" max="10471" width="8.625" style="145" customWidth="1"/>
    <col min="10472" max="10474" width="3.125" style="145" customWidth="1"/>
    <col min="10475" max="10475" width="2.75" style="145" customWidth="1"/>
    <col min="10476" max="10476" width="31.75" style="145" customWidth="1"/>
    <col min="10477" max="10477" width="25.5" style="145" customWidth="1"/>
    <col min="10478" max="10479" width="9.625" style="145" customWidth="1"/>
    <col min="10480" max="10480" width="7.625" style="145" customWidth="1"/>
    <col min="10481" max="10725" width="9" style="145"/>
    <col min="10726" max="10726" width="6.625" style="145" customWidth="1"/>
    <col min="10727" max="10727" width="8.625" style="145" customWidth="1"/>
    <col min="10728" max="10730" width="3.125" style="145" customWidth="1"/>
    <col min="10731" max="10731" width="2.75" style="145" customWidth="1"/>
    <col min="10732" max="10732" width="31.75" style="145" customWidth="1"/>
    <col min="10733" max="10733" width="25.5" style="145" customWidth="1"/>
    <col min="10734" max="10735" width="9.625" style="145" customWidth="1"/>
    <col min="10736" max="10736" width="7.625" style="145" customWidth="1"/>
    <col min="10737" max="10981" width="9" style="145"/>
    <col min="10982" max="10982" width="6.625" style="145" customWidth="1"/>
    <col min="10983" max="10983" width="8.625" style="145" customWidth="1"/>
    <col min="10984" max="10986" width="3.125" style="145" customWidth="1"/>
    <col min="10987" max="10987" width="2.75" style="145" customWidth="1"/>
    <col min="10988" max="10988" width="31.75" style="145" customWidth="1"/>
    <col min="10989" max="10989" width="25.5" style="145" customWidth="1"/>
    <col min="10990" max="10991" width="9.625" style="145" customWidth="1"/>
    <col min="10992" max="10992" width="7.625" style="145" customWidth="1"/>
    <col min="10993" max="11237" width="9" style="145"/>
    <col min="11238" max="11238" width="6.625" style="145" customWidth="1"/>
    <col min="11239" max="11239" width="8.625" style="145" customWidth="1"/>
    <col min="11240" max="11242" width="3.125" style="145" customWidth="1"/>
    <col min="11243" max="11243" width="2.75" style="145" customWidth="1"/>
    <col min="11244" max="11244" width="31.75" style="145" customWidth="1"/>
    <col min="11245" max="11245" width="25.5" style="145" customWidth="1"/>
    <col min="11246" max="11247" width="9.625" style="145" customWidth="1"/>
    <col min="11248" max="11248" width="7.625" style="145" customWidth="1"/>
    <col min="11249" max="11493" width="9" style="145"/>
    <col min="11494" max="11494" width="6.625" style="145" customWidth="1"/>
    <col min="11495" max="11495" width="8.625" style="145" customWidth="1"/>
    <col min="11496" max="11498" width="3.125" style="145" customWidth="1"/>
    <col min="11499" max="11499" width="2.75" style="145" customWidth="1"/>
    <col min="11500" max="11500" width="31.75" style="145" customWidth="1"/>
    <col min="11501" max="11501" width="25.5" style="145" customWidth="1"/>
    <col min="11502" max="11503" width="9.625" style="145" customWidth="1"/>
    <col min="11504" max="11504" width="7.625" style="145" customWidth="1"/>
    <col min="11505" max="11749" width="9" style="145"/>
    <col min="11750" max="11750" width="6.625" style="145" customWidth="1"/>
    <col min="11751" max="11751" width="8.625" style="145" customWidth="1"/>
    <col min="11752" max="11754" width="3.125" style="145" customWidth="1"/>
    <col min="11755" max="11755" width="2.75" style="145" customWidth="1"/>
    <col min="11756" max="11756" width="31.75" style="145" customWidth="1"/>
    <col min="11757" max="11757" width="25.5" style="145" customWidth="1"/>
    <col min="11758" max="11759" width="9.625" style="145" customWidth="1"/>
    <col min="11760" max="11760" width="7.625" style="145" customWidth="1"/>
    <col min="11761" max="12005" width="9" style="145"/>
    <col min="12006" max="12006" width="6.625" style="145" customWidth="1"/>
    <col min="12007" max="12007" width="8.625" style="145" customWidth="1"/>
    <col min="12008" max="12010" width="3.125" style="145" customWidth="1"/>
    <col min="12011" max="12011" width="2.75" style="145" customWidth="1"/>
    <col min="12012" max="12012" width="31.75" style="145" customWidth="1"/>
    <col min="12013" max="12013" width="25.5" style="145" customWidth="1"/>
    <col min="12014" max="12015" width="9.625" style="145" customWidth="1"/>
    <col min="12016" max="12016" width="7.625" style="145" customWidth="1"/>
    <col min="12017" max="12261" width="9" style="145"/>
    <col min="12262" max="12262" width="6.625" style="145" customWidth="1"/>
    <col min="12263" max="12263" width="8.625" style="145" customWidth="1"/>
    <col min="12264" max="12266" width="3.125" style="145" customWidth="1"/>
    <col min="12267" max="12267" width="2.75" style="145" customWidth="1"/>
    <col min="12268" max="12268" width="31.75" style="145" customWidth="1"/>
    <col min="12269" max="12269" width="25.5" style="145" customWidth="1"/>
    <col min="12270" max="12271" width="9.625" style="145" customWidth="1"/>
    <col min="12272" max="12272" width="7.625" style="145" customWidth="1"/>
    <col min="12273" max="12517" width="9" style="145"/>
    <col min="12518" max="12518" width="6.625" style="145" customWidth="1"/>
    <col min="12519" max="12519" width="8.625" style="145" customWidth="1"/>
    <col min="12520" max="12522" width="3.125" style="145" customWidth="1"/>
    <col min="12523" max="12523" width="2.75" style="145" customWidth="1"/>
    <col min="12524" max="12524" width="31.75" style="145" customWidth="1"/>
    <col min="12525" max="12525" width="25.5" style="145" customWidth="1"/>
    <col min="12526" max="12527" width="9.625" style="145" customWidth="1"/>
    <col min="12528" max="12528" width="7.625" style="145" customWidth="1"/>
    <col min="12529" max="12773" width="9" style="145"/>
    <col min="12774" max="12774" width="6.625" style="145" customWidth="1"/>
    <col min="12775" max="12775" width="8.625" style="145" customWidth="1"/>
    <col min="12776" max="12778" width="3.125" style="145" customWidth="1"/>
    <col min="12779" max="12779" width="2.75" style="145" customWidth="1"/>
    <col min="12780" max="12780" width="31.75" style="145" customWidth="1"/>
    <col min="12781" max="12781" width="25.5" style="145" customWidth="1"/>
    <col min="12782" max="12783" width="9.625" style="145" customWidth="1"/>
    <col min="12784" max="12784" width="7.625" style="145" customWidth="1"/>
    <col min="12785" max="13029" width="9" style="145"/>
    <col min="13030" max="13030" width="6.625" style="145" customWidth="1"/>
    <col min="13031" max="13031" width="8.625" style="145" customWidth="1"/>
    <col min="13032" max="13034" width="3.125" style="145" customWidth="1"/>
    <col min="13035" max="13035" width="2.75" style="145" customWidth="1"/>
    <col min="13036" max="13036" width="31.75" style="145" customWidth="1"/>
    <col min="13037" max="13037" width="25.5" style="145" customWidth="1"/>
    <col min="13038" max="13039" width="9.625" style="145" customWidth="1"/>
    <col min="13040" max="13040" width="7.625" style="145" customWidth="1"/>
    <col min="13041" max="13285" width="9" style="145"/>
    <col min="13286" max="13286" width="6.625" style="145" customWidth="1"/>
    <col min="13287" max="13287" width="8.625" style="145" customWidth="1"/>
    <col min="13288" max="13290" width="3.125" style="145" customWidth="1"/>
    <col min="13291" max="13291" width="2.75" style="145" customWidth="1"/>
    <col min="13292" max="13292" width="31.75" style="145" customWidth="1"/>
    <col min="13293" max="13293" width="25.5" style="145" customWidth="1"/>
    <col min="13294" max="13295" width="9.625" style="145" customWidth="1"/>
    <col min="13296" max="13296" width="7.625" style="145" customWidth="1"/>
    <col min="13297" max="13541" width="9" style="145"/>
    <col min="13542" max="13542" width="6.625" style="145" customWidth="1"/>
    <col min="13543" max="13543" width="8.625" style="145" customWidth="1"/>
    <col min="13544" max="13546" width="3.125" style="145" customWidth="1"/>
    <col min="13547" max="13547" width="2.75" style="145" customWidth="1"/>
    <col min="13548" max="13548" width="31.75" style="145" customWidth="1"/>
    <col min="13549" max="13549" width="25.5" style="145" customWidth="1"/>
    <col min="13550" max="13551" width="9.625" style="145" customWidth="1"/>
    <col min="13552" max="13552" width="7.625" style="145" customWidth="1"/>
    <col min="13553" max="13797" width="9" style="145"/>
    <col min="13798" max="13798" width="6.625" style="145" customWidth="1"/>
    <col min="13799" max="13799" width="8.625" style="145" customWidth="1"/>
    <col min="13800" max="13802" width="3.125" style="145" customWidth="1"/>
    <col min="13803" max="13803" width="2.75" style="145" customWidth="1"/>
    <col min="13804" max="13804" width="31.75" style="145" customWidth="1"/>
    <col min="13805" max="13805" width="25.5" style="145" customWidth="1"/>
    <col min="13806" max="13807" width="9.625" style="145" customWidth="1"/>
    <col min="13808" max="13808" width="7.625" style="145" customWidth="1"/>
    <col min="13809" max="14053" width="9" style="145"/>
    <col min="14054" max="14054" width="6.625" style="145" customWidth="1"/>
    <col min="14055" max="14055" width="8.625" style="145" customWidth="1"/>
    <col min="14056" max="14058" width="3.125" style="145" customWidth="1"/>
    <col min="14059" max="14059" width="2.75" style="145" customWidth="1"/>
    <col min="14060" max="14060" width="31.75" style="145" customWidth="1"/>
    <col min="14061" max="14061" width="25.5" style="145" customWidth="1"/>
    <col min="14062" max="14063" width="9.625" style="145" customWidth="1"/>
    <col min="14064" max="14064" width="7.625" style="145" customWidth="1"/>
    <col min="14065" max="14309" width="9" style="145"/>
    <col min="14310" max="14310" width="6.625" style="145" customWidth="1"/>
    <col min="14311" max="14311" width="8.625" style="145" customWidth="1"/>
    <col min="14312" max="14314" width="3.125" style="145" customWidth="1"/>
    <col min="14315" max="14315" width="2.75" style="145" customWidth="1"/>
    <col min="14316" max="14316" width="31.75" style="145" customWidth="1"/>
    <col min="14317" max="14317" width="25.5" style="145" customWidth="1"/>
    <col min="14318" max="14319" width="9.625" style="145" customWidth="1"/>
    <col min="14320" max="14320" width="7.625" style="145" customWidth="1"/>
    <col min="14321" max="14565" width="9" style="145"/>
    <col min="14566" max="14566" width="6.625" style="145" customWidth="1"/>
    <col min="14567" max="14567" width="8.625" style="145" customWidth="1"/>
    <col min="14568" max="14570" width="3.125" style="145" customWidth="1"/>
    <col min="14571" max="14571" width="2.75" style="145" customWidth="1"/>
    <col min="14572" max="14572" width="31.75" style="145" customWidth="1"/>
    <col min="14573" max="14573" width="25.5" style="145" customWidth="1"/>
    <col min="14574" max="14575" width="9.625" style="145" customWidth="1"/>
    <col min="14576" max="14576" width="7.625" style="145" customWidth="1"/>
    <col min="14577" max="14821" width="9" style="145"/>
    <col min="14822" max="14822" width="6.625" style="145" customWidth="1"/>
    <col min="14823" max="14823" width="8.625" style="145" customWidth="1"/>
    <col min="14824" max="14826" width="3.125" style="145" customWidth="1"/>
    <col min="14827" max="14827" width="2.75" style="145" customWidth="1"/>
    <col min="14828" max="14828" width="31.75" style="145" customWidth="1"/>
    <col min="14829" max="14829" width="25.5" style="145" customWidth="1"/>
    <col min="14830" max="14831" width="9.625" style="145" customWidth="1"/>
    <col min="14832" max="14832" width="7.625" style="145" customWidth="1"/>
    <col min="14833" max="15077" width="9" style="145"/>
    <col min="15078" max="15078" width="6.625" style="145" customWidth="1"/>
    <col min="15079" max="15079" width="8.625" style="145" customWidth="1"/>
    <col min="15080" max="15082" width="3.125" style="145" customWidth="1"/>
    <col min="15083" max="15083" width="2.75" style="145" customWidth="1"/>
    <col min="15084" max="15084" width="31.75" style="145" customWidth="1"/>
    <col min="15085" max="15085" width="25.5" style="145" customWidth="1"/>
    <col min="15086" max="15087" width="9.625" style="145" customWidth="1"/>
    <col min="15088" max="15088" width="7.625" style="145" customWidth="1"/>
    <col min="15089" max="15333" width="9" style="145"/>
    <col min="15334" max="15334" width="6.625" style="145" customWidth="1"/>
    <col min="15335" max="15335" width="8.625" style="145" customWidth="1"/>
    <col min="15336" max="15338" width="3.125" style="145" customWidth="1"/>
    <col min="15339" max="15339" width="2.75" style="145" customWidth="1"/>
    <col min="15340" max="15340" width="31.75" style="145" customWidth="1"/>
    <col min="15341" max="15341" width="25.5" style="145" customWidth="1"/>
    <col min="15342" max="15343" width="9.625" style="145" customWidth="1"/>
    <col min="15344" max="15344" width="7.625" style="145" customWidth="1"/>
    <col min="15345" max="15589" width="9" style="145"/>
    <col min="15590" max="15590" width="6.625" style="145" customWidth="1"/>
    <col min="15591" max="15591" width="8.625" style="145" customWidth="1"/>
    <col min="15592" max="15594" width="3.125" style="145" customWidth="1"/>
    <col min="15595" max="15595" width="2.75" style="145" customWidth="1"/>
    <col min="15596" max="15596" width="31.75" style="145" customWidth="1"/>
    <col min="15597" max="15597" width="25.5" style="145" customWidth="1"/>
    <col min="15598" max="15599" width="9.625" style="145" customWidth="1"/>
    <col min="15600" max="15600" width="7.625" style="145" customWidth="1"/>
    <col min="15601" max="15845" width="9" style="145"/>
    <col min="15846" max="15846" width="6.625" style="145" customWidth="1"/>
    <col min="15847" max="15847" width="8.625" style="145" customWidth="1"/>
    <col min="15848" max="15850" width="3.125" style="145" customWidth="1"/>
    <col min="15851" max="15851" width="2.75" style="145" customWidth="1"/>
    <col min="15852" max="15852" width="31.75" style="145" customWidth="1"/>
    <col min="15853" max="15853" width="25.5" style="145" customWidth="1"/>
    <col min="15854" max="15855" width="9.625" style="145" customWidth="1"/>
    <col min="15856" max="15856" width="7.625" style="145" customWidth="1"/>
    <col min="15857" max="16101" width="9" style="145"/>
    <col min="16102" max="16102" width="6.625" style="145" customWidth="1"/>
    <col min="16103" max="16103" width="8.625" style="145" customWidth="1"/>
    <col min="16104" max="16106" width="3.125" style="145" customWidth="1"/>
    <col min="16107" max="16107" width="2.75" style="145" customWidth="1"/>
    <col min="16108" max="16108" width="31.75" style="145" customWidth="1"/>
    <col min="16109" max="16109" width="25.5" style="145" customWidth="1"/>
    <col min="16110" max="16111" width="9.625" style="145" customWidth="1"/>
    <col min="16112" max="16112" width="7.625" style="145" customWidth="1"/>
    <col min="16113" max="16384" width="9" style="145"/>
  </cols>
  <sheetData>
    <row r="1" spans="1:11" s="119" customFormat="1" ht="20.100000000000001" customHeight="1">
      <c r="A1" s="150" t="s">
        <v>2004</v>
      </c>
      <c r="B1" s="150"/>
      <c r="C1" s="150"/>
      <c r="D1" s="150"/>
      <c r="E1" s="150"/>
      <c r="F1" s="150"/>
      <c r="G1" s="150"/>
      <c r="H1" s="150"/>
      <c r="I1" s="117"/>
      <c r="J1" s="118"/>
      <c r="K1" s="118"/>
    </row>
    <row r="2" spans="1:11" s="119" customFormat="1" ht="20.100000000000001" customHeight="1">
      <c r="A2" s="120"/>
      <c r="B2" s="120"/>
      <c r="C2" s="120"/>
      <c r="D2" s="121"/>
      <c r="E2" s="120"/>
      <c r="F2" s="120"/>
      <c r="G2" s="120"/>
      <c r="H2" s="120"/>
      <c r="I2" s="117"/>
      <c r="J2" s="118"/>
      <c r="K2" s="118"/>
    </row>
    <row r="3" spans="1:11" s="119" customFormat="1" ht="20.100000000000001" customHeight="1">
      <c r="A3" s="120"/>
      <c r="B3" s="151" t="s">
        <v>2652</v>
      </c>
      <c r="C3" s="152"/>
      <c r="D3" s="152"/>
      <c r="E3" s="152"/>
      <c r="F3" s="152"/>
      <c r="G3" s="152"/>
      <c r="H3" s="152"/>
      <c r="I3" s="152"/>
      <c r="J3" s="153"/>
      <c r="K3" s="118"/>
    </row>
    <row r="4" spans="1:11" s="119" customFormat="1" ht="20.100000000000001" customHeight="1">
      <c r="A4" s="120"/>
      <c r="B4" s="154"/>
      <c r="C4" s="155"/>
      <c r="D4" s="155"/>
      <c r="E4" s="155"/>
      <c r="F4" s="155"/>
      <c r="G4" s="155"/>
      <c r="H4" s="155"/>
      <c r="I4" s="155"/>
      <c r="J4" s="156"/>
      <c r="K4" s="118"/>
    </row>
    <row r="5" spans="1:11" s="119" customFormat="1" ht="20.100000000000001" customHeight="1">
      <c r="A5" s="120"/>
      <c r="B5" s="157"/>
      <c r="C5" s="158"/>
      <c r="D5" s="158"/>
      <c r="E5" s="158"/>
      <c r="F5" s="158"/>
      <c r="G5" s="158"/>
      <c r="H5" s="158"/>
      <c r="I5" s="158"/>
      <c r="J5" s="159"/>
      <c r="K5" s="118"/>
    </row>
    <row r="6" spans="1:11" s="119" customFormat="1" ht="20.100000000000001" customHeight="1">
      <c r="A6" s="120"/>
      <c r="B6" s="122"/>
      <c r="C6" s="122"/>
      <c r="D6" s="122"/>
      <c r="E6" s="122"/>
      <c r="F6" s="122"/>
      <c r="G6" s="122"/>
      <c r="H6" s="122"/>
      <c r="I6" s="122"/>
      <c r="J6" s="122"/>
      <c r="K6" s="118"/>
    </row>
    <row r="7" spans="1:11" s="119" customFormat="1" ht="20.100000000000001" customHeight="1">
      <c r="A7" s="123"/>
      <c r="B7" s="123"/>
      <c r="C7" s="123"/>
      <c r="D7" s="124"/>
      <c r="E7" s="123"/>
      <c r="F7" s="125"/>
      <c r="G7" s="126"/>
      <c r="H7" s="125"/>
      <c r="I7" s="160" t="s">
        <v>2540</v>
      </c>
      <c r="J7" s="160"/>
      <c r="K7" s="127"/>
    </row>
    <row r="8" spans="1:11" s="119" customFormat="1" ht="18" customHeight="1">
      <c r="A8" s="118"/>
      <c r="B8" s="149" t="s">
        <v>2005</v>
      </c>
      <c r="C8" s="149"/>
      <c r="D8" s="149"/>
      <c r="E8" s="149"/>
      <c r="F8" s="125"/>
      <c r="G8" s="124" t="s">
        <v>2006</v>
      </c>
      <c r="H8" s="124" t="s">
        <v>24</v>
      </c>
      <c r="I8" s="128" t="s">
        <v>2007</v>
      </c>
      <c r="J8" s="129">
        <v>46023</v>
      </c>
      <c r="K8" s="130" t="s">
        <v>2008</v>
      </c>
    </row>
    <row r="9" spans="1:11" s="119" customFormat="1" ht="18" customHeight="1">
      <c r="A9" s="124"/>
      <c r="B9" s="124"/>
      <c r="C9" s="124"/>
      <c r="D9" s="124"/>
      <c r="E9" s="124"/>
      <c r="F9" s="125" t="s">
        <v>2009</v>
      </c>
      <c r="G9" s="124"/>
      <c r="H9" s="124"/>
      <c r="I9" s="128"/>
      <c r="J9" s="131"/>
      <c r="K9" s="130"/>
    </row>
    <row r="10" spans="1:11" s="119" customFormat="1" ht="18" customHeight="1">
      <c r="A10" s="132" t="s">
        <v>2541</v>
      </c>
      <c r="B10" s="118" t="s">
        <v>2048</v>
      </c>
      <c r="C10" s="118"/>
      <c r="D10" s="124" t="s">
        <v>2010</v>
      </c>
      <c r="E10" s="118">
        <v>1</v>
      </c>
      <c r="F10" s="125"/>
      <c r="G10" s="127" t="s">
        <v>498</v>
      </c>
      <c r="H10" s="127" t="s">
        <v>2542</v>
      </c>
      <c r="I10" s="135">
        <v>78000</v>
      </c>
      <c r="J10" s="135" t="s">
        <v>2543</v>
      </c>
      <c r="K10" s="133" t="s">
        <v>2650</v>
      </c>
    </row>
    <row r="11" spans="1:11" s="119" customFormat="1" ht="18" customHeight="1">
      <c r="A11" s="132" t="s">
        <v>2541</v>
      </c>
      <c r="B11" s="118" t="s">
        <v>279</v>
      </c>
      <c r="C11" s="118"/>
      <c r="D11" s="124" t="s">
        <v>2010</v>
      </c>
      <c r="E11" s="118">
        <v>2</v>
      </c>
      <c r="F11" s="125"/>
      <c r="G11" s="127" t="s">
        <v>503</v>
      </c>
      <c r="H11" s="127" t="s">
        <v>2544</v>
      </c>
      <c r="I11" s="135">
        <v>45300</v>
      </c>
      <c r="J11" s="135">
        <v>45300</v>
      </c>
      <c r="K11" s="133">
        <v>0</v>
      </c>
    </row>
    <row r="12" spans="1:11" s="119" customFormat="1" ht="18" customHeight="1">
      <c r="A12" s="132" t="s">
        <v>2541</v>
      </c>
      <c r="B12" s="118" t="s">
        <v>279</v>
      </c>
      <c r="C12" s="118"/>
      <c r="D12" s="124" t="s">
        <v>2010</v>
      </c>
      <c r="E12" s="118">
        <v>3</v>
      </c>
      <c r="F12" s="125"/>
      <c r="G12" s="127" t="s">
        <v>2257</v>
      </c>
      <c r="H12" s="127" t="s">
        <v>1600</v>
      </c>
      <c r="I12" s="135" t="s">
        <v>2651</v>
      </c>
      <c r="J12" s="135">
        <v>29000</v>
      </c>
      <c r="K12" s="133" t="s">
        <v>2650</v>
      </c>
    </row>
    <row r="13" spans="1:11" s="119" customFormat="1" ht="18" customHeight="1">
      <c r="A13" s="132" t="s">
        <v>2541</v>
      </c>
      <c r="B13" s="118" t="s">
        <v>279</v>
      </c>
      <c r="C13" s="118"/>
      <c r="D13" s="124" t="s">
        <v>2010</v>
      </c>
      <c r="E13" s="118">
        <v>4</v>
      </c>
      <c r="F13" s="125"/>
      <c r="G13" s="127" t="s">
        <v>510</v>
      </c>
      <c r="H13" s="127" t="s">
        <v>2545</v>
      </c>
      <c r="I13" s="135">
        <v>72400</v>
      </c>
      <c r="J13" s="135">
        <v>72400</v>
      </c>
      <c r="K13" s="133">
        <v>0</v>
      </c>
    </row>
    <row r="14" spans="1:11" s="119" customFormat="1" ht="18" customHeight="1">
      <c r="A14" s="132" t="s">
        <v>2541</v>
      </c>
      <c r="B14" s="118" t="s">
        <v>279</v>
      </c>
      <c r="C14" s="118"/>
      <c r="D14" s="124" t="s">
        <v>2010</v>
      </c>
      <c r="E14" s="118">
        <v>5</v>
      </c>
      <c r="F14" s="125"/>
      <c r="G14" s="127" t="s">
        <v>514</v>
      </c>
      <c r="H14" s="127" t="s">
        <v>2546</v>
      </c>
      <c r="I14" s="135">
        <v>84600</v>
      </c>
      <c r="J14" s="135" t="s">
        <v>2543</v>
      </c>
      <c r="K14" s="133" t="s">
        <v>2650</v>
      </c>
    </row>
    <row r="15" spans="1:11" s="119" customFormat="1" ht="18" customHeight="1">
      <c r="A15" s="132" t="s">
        <v>2541</v>
      </c>
      <c r="B15" s="118" t="s">
        <v>279</v>
      </c>
      <c r="C15" s="118"/>
      <c r="D15" s="124" t="s">
        <v>2010</v>
      </c>
      <c r="E15" s="118">
        <v>6</v>
      </c>
      <c r="F15" s="125"/>
      <c r="G15" s="127" t="s">
        <v>519</v>
      </c>
      <c r="H15" s="127" t="s">
        <v>2547</v>
      </c>
      <c r="I15" s="147">
        <v>87200</v>
      </c>
      <c r="J15" s="147">
        <v>87200</v>
      </c>
      <c r="K15" s="133">
        <v>0</v>
      </c>
    </row>
    <row r="16" spans="1:11" s="119" customFormat="1" ht="18" customHeight="1">
      <c r="A16" s="132" t="s">
        <v>2541</v>
      </c>
      <c r="B16" s="118" t="s">
        <v>279</v>
      </c>
      <c r="C16" s="118"/>
      <c r="D16" s="124" t="s">
        <v>2010</v>
      </c>
      <c r="E16" s="118">
        <v>7</v>
      </c>
      <c r="F16" s="125"/>
      <c r="G16" s="127" t="s">
        <v>523</v>
      </c>
      <c r="H16" s="127" t="s">
        <v>2548</v>
      </c>
      <c r="I16" s="147">
        <v>45400</v>
      </c>
      <c r="J16" s="147">
        <v>45700</v>
      </c>
      <c r="K16" s="133">
        <v>7.0000000000000001E-3</v>
      </c>
    </row>
    <row r="17" spans="1:11" s="119" customFormat="1" ht="18" customHeight="1">
      <c r="A17" s="132" t="s">
        <v>2541</v>
      </c>
      <c r="B17" s="118" t="s">
        <v>279</v>
      </c>
      <c r="C17" s="118"/>
      <c r="D17" s="124" t="s">
        <v>2010</v>
      </c>
      <c r="E17" s="118">
        <v>8</v>
      </c>
      <c r="F17" s="125"/>
      <c r="G17" s="127" t="s">
        <v>528</v>
      </c>
      <c r="H17" s="127" t="s">
        <v>2549</v>
      </c>
      <c r="I17" s="147">
        <v>42200</v>
      </c>
      <c r="J17" s="147">
        <v>42400</v>
      </c>
      <c r="K17" s="133">
        <v>5.0000000000000001E-3</v>
      </c>
    </row>
    <row r="18" spans="1:11" s="119" customFormat="1" ht="18" customHeight="1">
      <c r="A18" s="132" t="s">
        <v>2541</v>
      </c>
      <c r="B18" s="118" t="s">
        <v>279</v>
      </c>
      <c r="C18" s="118"/>
      <c r="D18" s="124" t="s">
        <v>2010</v>
      </c>
      <c r="E18" s="118">
        <v>9</v>
      </c>
      <c r="F18" s="125"/>
      <c r="G18" s="127" t="s">
        <v>532</v>
      </c>
      <c r="H18" s="127" t="s">
        <v>1600</v>
      </c>
      <c r="I18" s="147">
        <v>47600</v>
      </c>
      <c r="J18" s="147">
        <v>48000</v>
      </c>
      <c r="K18" s="133">
        <v>8.0000000000000002E-3</v>
      </c>
    </row>
    <row r="19" spans="1:11" s="119" customFormat="1" ht="18" customHeight="1">
      <c r="A19" s="132" t="s">
        <v>2541</v>
      </c>
      <c r="B19" s="118" t="s">
        <v>279</v>
      </c>
      <c r="C19" s="118"/>
      <c r="D19" s="124" t="s">
        <v>2010</v>
      </c>
      <c r="E19" s="118">
        <v>10</v>
      </c>
      <c r="F19" s="125"/>
      <c r="G19" s="127" t="s">
        <v>535</v>
      </c>
      <c r="H19" s="127" t="s">
        <v>2550</v>
      </c>
      <c r="I19" s="147">
        <v>70000</v>
      </c>
      <c r="J19" s="147">
        <v>70000</v>
      </c>
      <c r="K19" s="133">
        <v>0</v>
      </c>
    </row>
    <row r="20" spans="1:11" s="119" customFormat="1" ht="18" customHeight="1">
      <c r="A20" s="132" t="s">
        <v>2541</v>
      </c>
      <c r="B20" s="118" t="s">
        <v>279</v>
      </c>
      <c r="C20" s="118"/>
      <c r="D20" s="124" t="s">
        <v>2010</v>
      </c>
      <c r="E20" s="118">
        <v>11</v>
      </c>
      <c r="F20" s="125"/>
      <c r="G20" s="127" t="s">
        <v>540</v>
      </c>
      <c r="H20" s="127" t="s">
        <v>2551</v>
      </c>
      <c r="I20" s="147">
        <v>68000</v>
      </c>
      <c r="J20" s="147">
        <v>68000</v>
      </c>
      <c r="K20" s="133">
        <v>0</v>
      </c>
    </row>
    <row r="21" spans="1:11" s="119" customFormat="1" ht="18" customHeight="1">
      <c r="A21" s="132" t="s">
        <v>2541</v>
      </c>
      <c r="B21" s="118" t="s">
        <v>279</v>
      </c>
      <c r="C21" s="118"/>
      <c r="D21" s="124" t="s">
        <v>2010</v>
      </c>
      <c r="E21" s="118">
        <v>12</v>
      </c>
      <c r="F21" s="125"/>
      <c r="G21" s="127" t="s">
        <v>544</v>
      </c>
      <c r="H21" s="127" t="s">
        <v>2552</v>
      </c>
      <c r="I21" s="147">
        <v>78100</v>
      </c>
      <c r="J21" s="147">
        <v>78100</v>
      </c>
      <c r="K21" s="133">
        <v>0</v>
      </c>
    </row>
    <row r="22" spans="1:11" s="119" customFormat="1" ht="18" customHeight="1">
      <c r="A22" s="132" t="s">
        <v>2541</v>
      </c>
      <c r="B22" s="118" t="s">
        <v>279</v>
      </c>
      <c r="C22" s="118"/>
      <c r="D22" s="124" t="s">
        <v>2010</v>
      </c>
      <c r="E22" s="118">
        <v>13</v>
      </c>
      <c r="F22" s="125"/>
      <c r="G22" s="127" t="s">
        <v>548</v>
      </c>
      <c r="H22" s="127" t="s">
        <v>2553</v>
      </c>
      <c r="I22" s="147">
        <v>54000</v>
      </c>
      <c r="J22" s="147">
        <v>54400</v>
      </c>
      <c r="K22" s="133">
        <v>7.0000000000000001E-3</v>
      </c>
    </row>
    <row r="23" spans="1:11" s="119" customFormat="1" ht="18" customHeight="1">
      <c r="A23" s="132" t="s">
        <v>2541</v>
      </c>
      <c r="B23" s="118" t="s">
        <v>279</v>
      </c>
      <c r="C23" s="118"/>
      <c r="D23" s="124" t="s">
        <v>2010</v>
      </c>
      <c r="E23" s="118">
        <v>14</v>
      </c>
      <c r="F23" s="125"/>
      <c r="G23" s="127" t="s">
        <v>554</v>
      </c>
      <c r="H23" s="127" t="s">
        <v>2554</v>
      </c>
      <c r="I23" s="147">
        <v>59300</v>
      </c>
      <c r="J23" s="147">
        <v>59600</v>
      </c>
      <c r="K23" s="133">
        <v>5.0000000000000001E-3</v>
      </c>
    </row>
    <row r="24" spans="1:11" s="119" customFormat="1" ht="18" customHeight="1">
      <c r="A24" s="132" t="s">
        <v>2541</v>
      </c>
      <c r="B24" s="118" t="s">
        <v>279</v>
      </c>
      <c r="C24" s="118"/>
      <c r="D24" s="124" t="s">
        <v>2010</v>
      </c>
      <c r="E24" s="118">
        <v>15</v>
      </c>
      <c r="F24" s="125"/>
      <c r="G24" s="127" t="s">
        <v>559</v>
      </c>
      <c r="H24" s="127" t="s">
        <v>2555</v>
      </c>
      <c r="I24" s="147">
        <v>58000</v>
      </c>
      <c r="J24" s="147">
        <v>58500</v>
      </c>
      <c r="K24" s="133">
        <v>8.9999999999999993E-3</v>
      </c>
    </row>
    <row r="25" spans="1:11" s="119" customFormat="1" ht="18" customHeight="1">
      <c r="A25" s="132" t="s">
        <v>2541</v>
      </c>
      <c r="B25" s="118" t="s">
        <v>279</v>
      </c>
      <c r="C25" s="118"/>
      <c r="D25" s="124" t="s">
        <v>2010</v>
      </c>
      <c r="E25" s="118">
        <v>16</v>
      </c>
      <c r="F25" s="125"/>
      <c r="G25" s="127" t="s">
        <v>563</v>
      </c>
      <c r="H25" s="127" t="s">
        <v>2556</v>
      </c>
      <c r="I25" s="147">
        <v>101000</v>
      </c>
      <c r="J25" s="147">
        <v>103000</v>
      </c>
      <c r="K25" s="133">
        <v>0.02</v>
      </c>
    </row>
    <row r="26" spans="1:11" s="119" customFormat="1" ht="18" customHeight="1">
      <c r="A26" s="132" t="s">
        <v>2541</v>
      </c>
      <c r="B26" s="118" t="s">
        <v>279</v>
      </c>
      <c r="C26" s="118"/>
      <c r="D26" s="124" t="s">
        <v>2010</v>
      </c>
      <c r="E26" s="118">
        <v>17</v>
      </c>
      <c r="F26" s="125"/>
      <c r="G26" s="127" t="s">
        <v>569</v>
      </c>
      <c r="H26" s="127" t="s">
        <v>2557</v>
      </c>
      <c r="I26" s="147">
        <v>50900</v>
      </c>
      <c r="J26" s="147">
        <v>51800</v>
      </c>
      <c r="K26" s="133">
        <v>1.7999999999999999E-2</v>
      </c>
    </row>
    <row r="27" spans="1:11" s="119" customFormat="1" ht="18" customHeight="1">
      <c r="A27" s="132" t="s">
        <v>2541</v>
      </c>
      <c r="B27" s="118" t="s">
        <v>279</v>
      </c>
      <c r="C27" s="118"/>
      <c r="D27" s="124" t="s">
        <v>2010</v>
      </c>
      <c r="E27" s="118">
        <v>18</v>
      </c>
      <c r="F27" s="125"/>
      <c r="G27" s="127" t="s">
        <v>573</v>
      </c>
      <c r="H27" s="127" t="s">
        <v>2558</v>
      </c>
      <c r="I27" s="147">
        <v>87000</v>
      </c>
      <c r="J27" s="147">
        <v>87000</v>
      </c>
      <c r="K27" s="133">
        <v>0</v>
      </c>
    </row>
    <row r="28" spans="1:11" s="119" customFormat="1" ht="18" customHeight="1">
      <c r="A28" s="132" t="s">
        <v>2541</v>
      </c>
      <c r="B28" s="118" t="s">
        <v>279</v>
      </c>
      <c r="C28" s="118"/>
      <c r="D28" s="124" t="s">
        <v>2010</v>
      </c>
      <c r="E28" s="118">
        <v>19</v>
      </c>
      <c r="F28" s="125"/>
      <c r="G28" s="127" t="s">
        <v>2653</v>
      </c>
      <c r="H28" s="127" t="s">
        <v>1600</v>
      </c>
      <c r="I28" s="147">
        <v>28700</v>
      </c>
      <c r="J28" s="147">
        <v>28900</v>
      </c>
      <c r="K28" s="133">
        <v>7.0000000000000001E-3</v>
      </c>
    </row>
    <row r="29" spans="1:11" s="119" customFormat="1" ht="18" customHeight="1">
      <c r="A29" s="132" t="s">
        <v>2541</v>
      </c>
      <c r="B29" s="118" t="s">
        <v>279</v>
      </c>
      <c r="C29" s="118"/>
      <c r="D29" s="124" t="s">
        <v>2010</v>
      </c>
      <c r="E29" s="118">
        <v>20</v>
      </c>
      <c r="F29" s="125"/>
      <c r="G29" s="127" t="s">
        <v>577</v>
      </c>
      <c r="H29" s="127" t="s">
        <v>2559</v>
      </c>
      <c r="I29" s="147">
        <v>58500</v>
      </c>
      <c r="J29" s="147">
        <v>58700</v>
      </c>
      <c r="K29" s="133">
        <v>3.0000000000000001E-3</v>
      </c>
    </row>
    <row r="30" spans="1:11" s="119" customFormat="1" ht="18" customHeight="1">
      <c r="A30" s="132" t="s">
        <v>2541</v>
      </c>
      <c r="B30" s="118" t="s">
        <v>279</v>
      </c>
      <c r="C30" s="118"/>
      <c r="D30" s="124" t="s">
        <v>2010</v>
      </c>
      <c r="E30" s="118">
        <v>21</v>
      </c>
      <c r="F30" s="125"/>
      <c r="G30" s="127" t="s">
        <v>580</v>
      </c>
      <c r="H30" s="127" t="s">
        <v>2560</v>
      </c>
      <c r="I30" s="147">
        <v>78600</v>
      </c>
      <c r="J30" s="147">
        <v>78600</v>
      </c>
      <c r="K30" s="133">
        <v>0</v>
      </c>
    </row>
    <row r="31" spans="1:11" s="119" customFormat="1" ht="18" customHeight="1">
      <c r="A31" s="132" t="s">
        <v>2541</v>
      </c>
      <c r="B31" s="118" t="s">
        <v>279</v>
      </c>
      <c r="C31" s="118"/>
      <c r="D31" s="124" t="s">
        <v>2010</v>
      </c>
      <c r="E31" s="118">
        <v>22</v>
      </c>
      <c r="F31" s="125"/>
      <c r="G31" s="127" t="s">
        <v>585</v>
      </c>
      <c r="H31" s="127" t="s">
        <v>1600</v>
      </c>
      <c r="I31" s="147">
        <v>18000</v>
      </c>
      <c r="J31" s="147">
        <v>17900</v>
      </c>
      <c r="K31" s="133">
        <v>-6.0000000000000001E-3</v>
      </c>
    </row>
    <row r="32" spans="1:11" s="119" customFormat="1" ht="18" customHeight="1">
      <c r="A32" s="132" t="s">
        <v>2541</v>
      </c>
      <c r="B32" s="118" t="s">
        <v>279</v>
      </c>
      <c r="C32" s="118"/>
      <c r="D32" s="124" t="s">
        <v>2010</v>
      </c>
      <c r="E32" s="118">
        <v>23</v>
      </c>
      <c r="F32" s="125"/>
      <c r="G32" s="127" t="s">
        <v>588</v>
      </c>
      <c r="H32" s="127" t="s">
        <v>2561</v>
      </c>
      <c r="I32" s="147">
        <v>51000</v>
      </c>
      <c r="J32" s="147">
        <v>51500</v>
      </c>
      <c r="K32" s="133">
        <v>0.01</v>
      </c>
    </row>
    <row r="33" spans="1:11" s="119" customFormat="1" ht="18" customHeight="1">
      <c r="A33" s="132" t="s">
        <v>2562</v>
      </c>
      <c r="B33" s="118" t="s">
        <v>2011</v>
      </c>
      <c r="C33" s="118">
        <v>3</v>
      </c>
      <c r="D33" s="124" t="s">
        <v>2010</v>
      </c>
      <c r="E33" s="118">
        <v>1</v>
      </c>
      <c r="F33" s="125"/>
      <c r="G33" s="127" t="s">
        <v>595</v>
      </c>
      <c r="H33" s="127" t="s">
        <v>1600</v>
      </c>
      <c r="I33" s="147">
        <v>41100</v>
      </c>
      <c r="J33" s="147">
        <v>41300</v>
      </c>
      <c r="K33" s="133">
        <v>5.0000000000000001E-3</v>
      </c>
    </row>
    <row r="34" spans="1:11" s="119" customFormat="1" ht="18" customHeight="1">
      <c r="A34" s="132" t="s">
        <v>2563</v>
      </c>
      <c r="B34" s="118" t="s">
        <v>279</v>
      </c>
      <c r="C34" s="118">
        <v>5</v>
      </c>
      <c r="D34" s="124" t="s">
        <v>2010</v>
      </c>
      <c r="E34" s="118">
        <v>1</v>
      </c>
      <c r="F34" s="125"/>
      <c r="G34" s="127" t="s">
        <v>599</v>
      </c>
      <c r="H34" s="127" t="s">
        <v>2564</v>
      </c>
      <c r="I34" s="147">
        <v>221000</v>
      </c>
      <c r="J34" s="147">
        <v>223000</v>
      </c>
      <c r="K34" s="133">
        <v>8.9999999999999993E-3</v>
      </c>
    </row>
    <row r="35" spans="1:11" s="119" customFormat="1" ht="18" customHeight="1">
      <c r="A35" s="132" t="s">
        <v>2563</v>
      </c>
      <c r="B35" s="118" t="s">
        <v>279</v>
      </c>
      <c r="C35" s="118">
        <v>5</v>
      </c>
      <c r="D35" s="124" t="s">
        <v>2010</v>
      </c>
      <c r="E35" s="118">
        <v>2</v>
      </c>
      <c r="F35" s="125"/>
      <c r="G35" s="127" t="s">
        <v>605</v>
      </c>
      <c r="H35" s="127" t="s">
        <v>2565</v>
      </c>
      <c r="I35" s="147">
        <v>116000</v>
      </c>
      <c r="J35" s="147">
        <v>117000</v>
      </c>
      <c r="K35" s="133">
        <v>8.9999999999999993E-3</v>
      </c>
    </row>
    <row r="36" spans="1:11" s="119" customFormat="1" ht="18" customHeight="1">
      <c r="A36" s="132" t="s">
        <v>2563</v>
      </c>
      <c r="B36" s="118" t="s">
        <v>279</v>
      </c>
      <c r="C36" s="118">
        <v>5</v>
      </c>
      <c r="D36" s="124" t="s">
        <v>2010</v>
      </c>
      <c r="E36" s="118">
        <v>3</v>
      </c>
      <c r="F36" s="125"/>
      <c r="G36" s="127" t="s">
        <v>611</v>
      </c>
      <c r="H36" s="127" t="s">
        <v>2566</v>
      </c>
      <c r="I36" s="147">
        <v>76000</v>
      </c>
      <c r="J36" s="147">
        <v>77500</v>
      </c>
      <c r="K36" s="133">
        <v>0.02</v>
      </c>
    </row>
    <row r="37" spans="1:11" s="119" customFormat="1" ht="18" customHeight="1">
      <c r="A37" s="132" t="s">
        <v>2563</v>
      </c>
      <c r="B37" s="118" t="s">
        <v>279</v>
      </c>
      <c r="C37" s="118">
        <v>5</v>
      </c>
      <c r="D37" s="124" t="s">
        <v>2010</v>
      </c>
      <c r="E37" s="118">
        <v>4</v>
      </c>
      <c r="F37" s="125"/>
      <c r="G37" s="127" t="s">
        <v>617</v>
      </c>
      <c r="H37" s="127" t="s">
        <v>2567</v>
      </c>
      <c r="I37" s="147">
        <v>218000</v>
      </c>
      <c r="J37" s="147">
        <v>220000</v>
      </c>
      <c r="K37" s="133">
        <v>8.9999999999999993E-3</v>
      </c>
    </row>
    <row r="38" spans="1:11" s="119" customFormat="1" ht="18" customHeight="1">
      <c r="A38" s="132" t="s">
        <v>2563</v>
      </c>
      <c r="B38" s="118" t="s">
        <v>279</v>
      </c>
      <c r="C38" s="118">
        <v>5</v>
      </c>
      <c r="D38" s="124" t="s">
        <v>2010</v>
      </c>
      <c r="E38" s="118">
        <v>5</v>
      </c>
      <c r="F38" s="125"/>
      <c r="G38" s="127" t="s">
        <v>624</v>
      </c>
      <c r="H38" s="127" t="s">
        <v>2568</v>
      </c>
      <c r="I38" s="147">
        <v>122000</v>
      </c>
      <c r="J38" s="147">
        <v>123000</v>
      </c>
      <c r="K38" s="133">
        <v>8.0000000000000002E-3</v>
      </c>
    </row>
    <row r="39" spans="1:11" s="119" customFormat="1" ht="18" customHeight="1">
      <c r="A39" s="132" t="s">
        <v>2563</v>
      </c>
      <c r="B39" s="118" t="s">
        <v>279</v>
      </c>
      <c r="C39" s="118">
        <v>5</v>
      </c>
      <c r="D39" s="124" t="s">
        <v>2010</v>
      </c>
      <c r="E39" s="118">
        <v>6</v>
      </c>
      <c r="F39" s="125"/>
      <c r="G39" s="127" t="s">
        <v>629</v>
      </c>
      <c r="H39" s="127" t="s">
        <v>2569</v>
      </c>
      <c r="I39" s="147">
        <v>132000</v>
      </c>
      <c r="J39" s="147">
        <v>133000</v>
      </c>
      <c r="K39" s="133">
        <v>8.0000000000000002E-3</v>
      </c>
    </row>
    <row r="40" spans="1:11" s="119" customFormat="1" ht="18" customHeight="1">
      <c r="A40" s="132" t="s">
        <v>2563</v>
      </c>
      <c r="B40" s="118" t="s">
        <v>279</v>
      </c>
      <c r="C40" s="118">
        <v>5</v>
      </c>
      <c r="D40" s="124" t="s">
        <v>2010</v>
      </c>
      <c r="E40" s="118">
        <v>7</v>
      </c>
      <c r="F40" s="125"/>
      <c r="G40" s="127" t="s">
        <v>634</v>
      </c>
      <c r="H40" s="127" t="s">
        <v>2570</v>
      </c>
      <c r="I40" s="147">
        <v>138000</v>
      </c>
      <c r="J40" s="147">
        <v>139000</v>
      </c>
      <c r="K40" s="133">
        <v>7.0000000000000001E-3</v>
      </c>
    </row>
    <row r="41" spans="1:11" s="119" customFormat="1" ht="18" customHeight="1">
      <c r="A41" s="132" t="s">
        <v>2563</v>
      </c>
      <c r="B41" s="118" t="s">
        <v>279</v>
      </c>
      <c r="C41" s="118">
        <v>5</v>
      </c>
      <c r="D41" s="124" t="s">
        <v>2010</v>
      </c>
      <c r="E41" s="118">
        <v>8</v>
      </c>
      <c r="F41" s="125"/>
      <c r="G41" s="127" t="s">
        <v>640</v>
      </c>
      <c r="H41" s="127" t="s">
        <v>2571</v>
      </c>
      <c r="I41" s="147">
        <v>63200</v>
      </c>
      <c r="J41" s="147">
        <v>63500</v>
      </c>
      <c r="K41" s="133">
        <v>5.0000000000000001E-3</v>
      </c>
    </row>
    <row r="42" spans="1:11" s="119" customFormat="1" ht="18" customHeight="1">
      <c r="A42" s="132" t="s">
        <v>2563</v>
      </c>
      <c r="B42" s="118" t="s">
        <v>279</v>
      </c>
      <c r="C42" s="118">
        <v>5</v>
      </c>
      <c r="D42" s="124" t="s">
        <v>2010</v>
      </c>
      <c r="E42" s="118">
        <v>9</v>
      </c>
      <c r="F42" s="125"/>
      <c r="G42" s="127" t="s">
        <v>646</v>
      </c>
      <c r="H42" s="127" t="s">
        <v>2572</v>
      </c>
      <c r="I42" s="147">
        <v>67100</v>
      </c>
      <c r="J42" s="147">
        <v>68300</v>
      </c>
      <c r="K42" s="133">
        <v>1.7999999999999999E-2</v>
      </c>
    </row>
    <row r="43" spans="1:11" s="119" customFormat="1" ht="18" customHeight="1">
      <c r="A43" s="132" t="s">
        <v>2563</v>
      </c>
      <c r="B43" s="118" t="s">
        <v>279</v>
      </c>
      <c r="C43" s="118">
        <v>5</v>
      </c>
      <c r="D43" s="124" t="s">
        <v>2010</v>
      </c>
      <c r="E43" s="118">
        <v>10</v>
      </c>
      <c r="F43" s="125"/>
      <c r="G43" s="127" t="s">
        <v>650</v>
      </c>
      <c r="H43" s="127" t="s">
        <v>2573</v>
      </c>
      <c r="I43" s="147">
        <v>72700</v>
      </c>
      <c r="J43" s="147">
        <v>73200</v>
      </c>
      <c r="K43" s="133">
        <v>7.0000000000000001E-3</v>
      </c>
    </row>
    <row r="44" spans="1:11" s="119" customFormat="1" ht="18" customHeight="1">
      <c r="A44" s="132" t="s">
        <v>2563</v>
      </c>
      <c r="B44" s="118" t="s">
        <v>279</v>
      </c>
      <c r="C44" s="118">
        <v>5</v>
      </c>
      <c r="D44" s="124" t="s">
        <v>2010</v>
      </c>
      <c r="E44" s="118">
        <v>11</v>
      </c>
      <c r="F44" s="125"/>
      <c r="G44" s="127" t="s">
        <v>655</v>
      </c>
      <c r="H44" s="127" t="s">
        <v>1600</v>
      </c>
      <c r="I44" s="147">
        <v>23900</v>
      </c>
      <c r="J44" s="147">
        <v>24100</v>
      </c>
      <c r="K44" s="133">
        <v>8.0000000000000002E-3</v>
      </c>
    </row>
    <row r="45" spans="1:11" s="119" customFormat="1" ht="18" customHeight="1">
      <c r="A45" s="132" t="s">
        <v>2563</v>
      </c>
      <c r="B45" s="118" t="s">
        <v>279</v>
      </c>
      <c r="C45" s="118">
        <v>5</v>
      </c>
      <c r="D45" s="124" t="s">
        <v>2010</v>
      </c>
      <c r="E45" s="118">
        <v>12</v>
      </c>
      <c r="F45" s="125"/>
      <c r="G45" s="127" t="s">
        <v>660</v>
      </c>
      <c r="H45" s="127" t="s">
        <v>2574</v>
      </c>
      <c r="I45" s="147">
        <v>80900</v>
      </c>
      <c r="J45" s="147">
        <v>82000</v>
      </c>
      <c r="K45" s="133">
        <v>1.4E-2</v>
      </c>
    </row>
    <row r="46" spans="1:11" s="119" customFormat="1" ht="18" customHeight="1">
      <c r="A46" s="132" t="s">
        <v>2563</v>
      </c>
      <c r="B46" s="118" t="s">
        <v>279</v>
      </c>
      <c r="C46" s="118">
        <v>5</v>
      </c>
      <c r="D46" s="124" t="s">
        <v>2010</v>
      </c>
      <c r="E46" s="118">
        <v>13</v>
      </c>
      <c r="F46" s="125"/>
      <c r="G46" s="127" t="s">
        <v>665</v>
      </c>
      <c r="H46" s="127" t="s">
        <v>2575</v>
      </c>
      <c r="I46" s="147">
        <v>67400</v>
      </c>
      <c r="J46" s="147">
        <v>68000</v>
      </c>
      <c r="K46" s="133">
        <v>8.9999999999999993E-3</v>
      </c>
    </row>
    <row r="47" spans="1:11" s="119" customFormat="1" ht="18" customHeight="1">
      <c r="A47" s="132" t="s">
        <v>2563</v>
      </c>
      <c r="B47" s="118" t="s">
        <v>279</v>
      </c>
      <c r="C47" s="118">
        <v>5</v>
      </c>
      <c r="D47" s="124" t="s">
        <v>2010</v>
      </c>
      <c r="E47" s="118">
        <v>14</v>
      </c>
      <c r="F47" s="125"/>
      <c r="G47" s="127" t="s">
        <v>670</v>
      </c>
      <c r="H47" s="127" t="s">
        <v>2576</v>
      </c>
      <c r="I47" s="147">
        <v>40300</v>
      </c>
      <c r="J47" s="147">
        <v>40700</v>
      </c>
      <c r="K47" s="133">
        <v>0.01</v>
      </c>
    </row>
    <row r="48" spans="1:11" s="119" customFormat="1" ht="18" customHeight="1">
      <c r="A48" s="132" t="s">
        <v>2563</v>
      </c>
      <c r="B48" s="118" t="s">
        <v>279</v>
      </c>
      <c r="C48" s="118">
        <v>5</v>
      </c>
      <c r="D48" s="124" t="s">
        <v>2010</v>
      </c>
      <c r="E48" s="118">
        <v>15</v>
      </c>
      <c r="F48" s="125"/>
      <c r="G48" s="127" t="s">
        <v>674</v>
      </c>
      <c r="H48" s="127" t="s">
        <v>2577</v>
      </c>
      <c r="I48" s="147">
        <v>67300</v>
      </c>
      <c r="J48" s="147">
        <v>68600</v>
      </c>
      <c r="K48" s="133">
        <v>1.9E-2</v>
      </c>
    </row>
    <row r="49" spans="1:11" s="119" customFormat="1" ht="18" customHeight="1">
      <c r="A49" s="132" t="s">
        <v>2563</v>
      </c>
      <c r="B49" s="118" t="s">
        <v>279</v>
      </c>
      <c r="C49" s="118">
        <v>5</v>
      </c>
      <c r="D49" s="124" t="s">
        <v>2010</v>
      </c>
      <c r="E49" s="118">
        <v>16</v>
      </c>
      <c r="F49" s="125"/>
      <c r="G49" s="127" t="s">
        <v>679</v>
      </c>
      <c r="H49" s="127" t="s">
        <v>2578</v>
      </c>
      <c r="I49" s="147">
        <v>63000</v>
      </c>
      <c r="J49" s="147">
        <v>64000</v>
      </c>
      <c r="K49" s="133">
        <v>1.6E-2</v>
      </c>
    </row>
    <row r="50" spans="1:11" s="119" customFormat="1" ht="18" customHeight="1">
      <c r="A50" s="132" t="s">
        <v>2563</v>
      </c>
      <c r="B50" s="118" t="s">
        <v>279</v>
      </c>
      <c r="C50" s="118">
        <v>5</v>
      </c>
      <c r="D50" s="124" t="s">
        <v>2010</v>
      </c>
      <c r="E50" s="118">
        <v>17</v>
      </c>
      <c r="F50" s="125"/>
      <c r="G50" s="127" t="s">
        <v>684</v>
      </c>
      <c r="H50" s="127" t="s">
        <v>2579</v>
      </c>
      <c r="I50" s="147">
        <v>83200</v>
      </c>
      <c r="J50" s="147">
        <v>85000</v>
      </c>
      <c r="K50" s="133">
        <v>2.1999999999999999E-2</v>
      </c>
    </row>
    <row r="51" spans="1:11" s="119" customFormat="1" ht="18" customHeight="1">
      <c r="A51" s="132" t="s">
        <v>2563</v>
      </c>
      <c r="B51" s="118" t="s">
        <v>279</v>
      </c>
      <c r="C51" s="118">
        <v>5</v>
      </c>
      <c r="D51" s="124" t="s">
        <v>2010</v>
      </c>
      <c r="E51" s="118">
        <v>18</v>
      </c>
      <c r="F51" s="125"/>
      <c r="G51" s="127" t="s">
        <v>688</v>
      </c>
      <c r="H51" s="127" t="s">
        <v>2580</v>
      </c>
      <c r="I51" s="147">
        <v>64900</v>
      </c>
      <c r="J51" s="147">
        <v>66800</v>
      </c>
      <c r="K51" s="133">
        <v>2.9000000000000001E-2</v>
      </c>
    </row>
    <row r="52" spans="1:11" s="119" customFormat="1" ht="18" customHeight="1">
      <c r="A52" s="132" t="s">
        <v>2581</v>
      </c>
      <c r="B52" s="118" t="s">
        <v>279</v>
      </c>
      <c r="C52" s="118">
        <v>9</v>
      </c>
      <c r="D52" s="124" t="s">
        <v>2010</v>
      </c>
      <c r="E52" s="118">
        <v>1</v>
      </c>
      <c r="F52" s="125"/>
      <c r="G52" s="127" t="s">
        <v>693</v>
      </c>
      <c r="H52" s="127" t="s">
        <v>1600</v>
      </c>
      <c r="I52" s="147">
        <v>37300</v>
      </c>
      <c r="J52" s="147">
        <v>37800</v>
      </c>
      <c r="K52" s="133">
        <v>1.2999999999999999E-2</v>
      </c>
    </row>
    <row r="53" spans="1:11" s="119" customFormat="1" ht="18" customHeight="1">
      <c r="A53" s="132" t="s">
        <v>2581</v>
      </c>
      <c r="B53" s="118" t="s">
        <v>279</v>
      </c>
      <c r="C53" s="118">
        <v>9</v>
      </c>
      <c r="D53" s="124" t="s">
        <v>2010</v>
      </c>
      <c r="E53" s="118">
        <v>2</v>
      </c>
      <c r="F53" s="125"/>
      <c r="G53" s="127" t="s">
        <v>698</v>
      </c>
      <c r="H53" s="127" t="s">
        <v>1600</v>
      </c>
      <c r="I53" s="147">
        <v>15700</v>
      </c>
      <c r="J53" s="147">
        <v>16000</v>
      </c>
      <c r="K53" s="133">
        <v>1.9E-2</v>
      </c>
    </row>
    <row r="54" spans="1:11" s="119" customFormat="1" ht="18" customHeight="1">
      <c r="A54" s="132" t="s">
        <v>2581</v>
      </c>
      <c r="B54" s="118" t="s">
        <v>279</v>
      </c>
      <c r="C54" s="118">
        <v>9</v>
      </c>
      <c r="D54" s="124" t="s">
        <v>2010</v>
      </c>
      <c r="E54" s="118">
        <v>3</v>
      </c>
      <c r="F54" s="125"/>
      <c r="G54" s="127" t="s">
        <v>702</v>
      </c>
      <c r="H54" s="127" t="s">
        <v>1600</v>
      </c>
      <c r="I54" s="147">
        <v>18400</v>
      </c>
      <c r="J54" s="147">
        <v>18600</v>
      </c>
      <c r="K54" s="133">
        <v>1.0999999999999999E-2</v>
      </c>
    </row>
    <row r="55" spans="1:11" s="119" customFormat="1" ht="18" customHeight="1">
      <c r="A55" s="132" t="s">
        <v>2581</v>
      </c>
      <c r="B55" s="118" t="s">
        <v>279</v>
      </c>
      <c r="C55" s="118">
        <v>9</v>
      </c>
      <c r="D55" s="124" t="s">
        <v>2010</v>
      </c>
      <c r="E55" s="118">
        <v>4</v>
      </c>
      <c r="F55" s="125"/>
      <c r="G55" s="127" t="s">
        <v>706</v>
      </c>
      <c r="H55" s="127" t="s">
        <v>1600</v>
      </c>
      <c r="I55" s="147">
        <v>25800</v>
      </c>
      <c r="J55" s="147">
        <v>26400</v>
      </c>
      <c r="K55" s="133">
        <v>2.3E-2</v>
      </c>
    </row>
    <row r="56" spans="1:11" s="119" customFormat="1" ht="18" customHeight="1">
      <c r="A56" s="132" t="s">
        <v>1600</v>
      </c>
      <c r="B56" s="118"/>
      <c r="C56" s="118"/>
      <c r="D56" s="124"/>
      <c r="E56" s="118"/>
      <c r="F56" s="125" t="s">
        <v>2012</v>
      </c>
      <c r="G56" s="127"/>
      <c r="H56" s="127"/>
      <c r="I56" s="147"/>
      <c r="J56" s="147"/>
      <c r="K56" s="133"/>
    </row>
    <row r="57" spans="1:11" s="119" customFormat="1" ht="18" customHeight="1">
      <c r="A57" s="132" t="s">
        <v>2541</v>
      </c>
      <c r="B57" s="118" t="s">
        <v>296</v>
      </c>
      <c r="C57" s="118"/>
      <c r="D57" s="124" t="s">
        <v>2010</v>
      </c>
      <c r="E57" s="118">
        <v>1</v>
      </c>
      <c r="F57" s="125"/>
      <c r="G57" s="127" t="s">
        <v>713</v>
      </c>
      <c r="H57" s="127" t="s">
        <v>2582</v>
      </c>
      <c r="I57" s="147">
        <v>23400</v>
      </c>
      <c r="J57" s="147">
        <v>23400</v>
      </c>
      <c r="K57" s="133">
        <v>0</v>
      </c>
    </row>
    <row r="58" spans="1:11" s="119" customFormat="1" ht="18" customHeight="1">
      <c r="A58" s="132" t="s">
        <v>2541</v>
      </c>
      <c r="B58" s="118" t="s">
        <v>296</v>
      </c>
      <c r="C58" s="118"/>
      <c r="D58" s="124" t="s">
        <v>2010</v>
      </c>
      <c r="E58" s="118">
        <v>2</v>
      </c>
      <c r="F58" s="125"/>
      <c r="G58" s="127" t="s">
        <v>718</v>
      </c>
      <c r="H58" s="127" t="s">
        <v>2583</v>
      </c>
      <c r="I58" s="147">
        <v>17500</v>
      </c>
      <c r="J58" s="147">
        <v>17600</v>
      </c>
      <c r="K58" s="133">
        <v>6.0000000000000001E-3</v>
      </c>
    </row>
    <row r="59" spans="1:11" s="119" customFormat="1" ht="18" customHeight="1">
      <c r="A59" s="132" t="s">
        <v>2541</v>
      </c>
      <c r="B59" s="118" t="s">
        <v>296</v>
      </c>
      <c r="C59" s="118"/>
      <c r="D59" s="124" t="s">
        <v>2010</v>
      </c>
      <c r="E59" s="118">
        <v>3</v>
      </c>
      <c r="F59" s="125"/>
      <c r="G59" s="127" t="s">
        <v>721</v>
      </c>
      <c r="H59" s="127" t="s">
        <v>2584</v>
      </c>
      <c r="I59" s="147">
        <v>26900</v>
      </c>
      <c r="J59" s="147">
        <v>26900</v>
      </c>
      <c r="K59" s="133">
        <v>0</v>
      </c>
    </row>
    <row r="60" spans="1:11" s="119" customFormat="1" ht="18" customHeight="1">
      <c r="A60" s="132" t="s">
        <v>2541</v>
      </c>
      <c r="B60" s="118" t="s">
        <v>296</v>
      </c>
      <c r="C60" s="118"/>
      <c r="D60" s="124" t="s">
        <v>2010</v>
      </c>
      <c r="E60" s="118">
        <v>4</v>
      </c>
      <c r="F60" s="125"/>
      <c r="G60" s="127" t="s">
        <v>724</v>
      </c>
      <c r="H60" s="127" t="s">
        <v>1600</v>
      </c>
      <c r="I60" s="147">
        <v>14300</v>
      </c>
      <c r="J60" s="147">
        <v>14300</v>
      </c>
      <c r="K60" s="133">
        <v>0</v>
      </c>
    </row>
    <row r="61" spans="1:11" s="119" customFormat="1" ht="18" customHeight="1">
      <c r="A61" s="132" t="s">
        <v>2541</v>
      </c>
      <c r="B61" s="118" t="s">
        <v>296</v>
      </c>
      <c r="C61" s="118"/>
      <c r="D61" s="124" t="s">
        <v>2010</v>
      </c>
      <c r="E61" s="118">
        <v>5</v>
      </c>
      <c r="F61" s="125"/>
      <c r="G61" s="127" t="s">
        <v>728</v>
      </c>
      <c r="H61" s="127" t="s">
        <v>2585</v>
      </c>
      <c r="I61" s="147">
        <v>12200</v>
      </c>
      <c r="J61" s="147">
        <v>12200</v>
      </c>
      <c r="K61" s="133">
        <v>0</v>
      </c>
    </row>
    <row r="62" spans="1:11" s="119" customFormat="1" ht="18" customHeight="1">
      <c r="A62" s="132" t="s">
        <v>2563</v>
      </c>
      <c r="B62" s="118" t="s">
        <v>296</v>
      </c>
      <c r="C62" s="118">
        <v>5</v>
      </c>
      <c r="D62" s="124" t="s">
        <v>2010</v>
      </c>
      <c r="E62" s="118">
        <v>1</v>
      </c>
      <c r="F62" s="125"/>
      <c r="G62" s="127" t="s">
        <v>732</v>
      </c>
      <c r="H62" s="127" t="s">
        <v>2586</v>
      </c>
      <c r="I62" s="147">
        <v>45900</v>
      </c>
      <c r="J62" s="147">
        <v>45900</v>
      </c>
      <c r="K62" s="133">
        <v>0</v>
      </c>
    </row>
    <row r="63" spans="1:11" s="119" customFormat="1" ht="18" customHeight="1">
      <c r="A63" s="132" t="s">
        <v>2563</v>
      </c>
      <c r="B63" s="118" t="s">
        <v>296</v>
      </c>
      <c r="C63" s="118">
        <v>5</v>
      </c>
      <c r="D63" s="124" t="s">
        <v>2010</v>
      </c>
      <c r="E63" s="118">
        <v>2</v>
      </c>
      <c r="F63" s="125"/>
      <c r="G63" s="127" t="s">
        <v>738</v>
      </c>
      <c r="H63" s="127" t="s">
        <v>2587</v>
      </c>
      <c r="I63" s="147">
        <v>32500</v>
      </c>
      <c r="J63" s="147">
        <v>32400</v>
      </c>
      <c r="K63" s="133">
        <v>-3.0000000000000001E-3</v>
      </c>
    </row>
    <row r="64" spans="1:11" s="119" customFormat="1" ht="18" customHeight="1">
      <c r="A64" s="132" t="s">
        <v>2563</v>
      </c>
      <c r="B64" s="118" t="s">
        <v>296</v>
      </c>
      <c r="C64" s="118">
        <v>5</v>
      </c>
      <c r="D64" s="124" t="s">
        <v>2010</v>
      </c>
      <c r="E64" s="118">
        <v>3</v>
      </c>
      <c r="F64" s="125"/>
      <c r="G64" s="127" t="s">
        <v>743</v>
      </c>
      <c r="H64" s="127" t="s">
        <v>2588</v>
      </c>
      <c r="I64" s="147">
        <v>25400</v>
      </c>
      <c r="J64" s="147">
        <v>25300</v>
      </c>
      <c r="K64" s="133">
        <v>-4.0000000000000001E-3</v>
      </c>
    </row>
    <row r="65" spans="1:11" s="119" customFormat="1" ht="18" customHeight="1">
      <c r="A65" s="132" t="s">
        <v>1600</v>
      </c>
      <c r="B65" s="118"/>
      <c r="C65" s="118"/>
      <c r="D65" s="124"/>
      <c r="E65" s="118"/>
      <c r="F65" s="125" t="s">
        <v>2013</v>
      </c>
      <c r="G65" s="127"/>
      <c r="H65" s="127"/>
      <c r="I65" s="147"/>
      <c r="J65" s="147"/>
      <c r="K65" s="133"/>
    </row>
    <row r="66" spans="1:11" s="119" customFormat="1" ht="18" customHeight="1">
      <c r="A66" s="132" t="s">
        <v>2541</v>
      </c>
      <c r="B66" s="118" t="s">
        <v>299</v>
      </c>
      <c r="C66" s="118"/>
      <c r="D66" s="124" t="s">
        <v>2010</v>
      </c>
      <c r="E66" s="118">
        <v>1</v>
      </c>
      <c r="F66" s="125"/>
      <c r="G66" s="127" t="s">
        <v>2108</v>
      </c>
      <c r="H66" s="127" t="s">
        <v>2589</v>
      </c>
      <c r="I66" s="147">
        <v>31000</v>
      </c>
      <c r="J66" s="147">
        <v>31000</v>
      </c>
      <c r="K66" s="133">
        <v>0</v>
      </c>
    </row>
    <row r="67" spans="1:11" s="119" customFormat="1" ht="18" customHeight="1">
      <c r="A67" s="132" t="s">
        <v>2541</v>
      </c>
      <c r="B67" s="118" t="s">
        <v>299</v>
      </c>
      <c r="C67" s="118"/>
      <c r="D67" s="124" t="s">
        <v>2010</v>
      </c>
      <c r="E67" s="118">
        <v>2</v>
      </c>
      <c r="F67" s="125"/>
      <c r="G67" s="127" t="s">
        <v>753</v>
      </c>
      <c r="H67" s="127" t="s">
        <v>2590</v>
      </c>
      <c r="I67" s="147">
        <v>29000</v>
      </c>
      <c r="J67" s="147">
        <v>29200</v>
      </c>
      <c r="K67" s="133">
        <v>7.0000000000000001E-3</v>
      </c>
    </row>
    <row r="68" spans="1:11" s="119" customFormat="1" ht="18" customHeight="1">
      <c r="A68" s="132" t="s">
        <v>2541</v>
      </c>
      <c r="B68" s="118" t="s">
        <v>299</v>
      </c>
      <c r="C68" s="118"/>
      <c r="D68" s="124" t="s">
        <v>2010</v>
      </c>
      <c r="E68" s="118">
        <v>3</v>
      </c>
      <c r="F68" s="125"/>
      <c r="G68" s="127" t="s">
        <v>2266</v>
      </c>
      <c r="H68" s="127" t="s">
        <v>2591</v>
      </c>
      <c r="I68" s="135" t="s">
        <v>2651</v>
      </c>
      <c r="J68" s="147">
        <v>27000</v>
      </c>
      <c r="K68" s="133" t="s">
        <v>2650</v>
      </c>
    </row>
    <row r="69" spans="1:11" s="119" customFormat="1" ht="18" customHeight="1">
      <c r="A69" s="132" t="s">
        <v>2541</v>
      </c>
      <c r="B69" s="118" t="s">
        <v>299</v>
      </c>
      <c r="C69" s="118"/>
      <c r="D69" s="124" t="s">
        <v>2010</v>
      </c>
      <c r="E69" s="118">
        <v>4</v>
      </c>
      <c r="F69" s="125"/>
      <c r="G69" s="127" t="s">
        <v>757</v>
      </c>
      <c r="H69" s="127" t="s">
        <v>1600</v>
      </c>
      <c r="I69" s="147">
        <v>17000</v>
      </c>
      <c r="J69" s="147">
        <v>17100</v>
      </c>
      <c r="K69" s="133">
        <v>6.0000000000000001E-3</v>
      </c>
    </row>
    <row r="70" spans="1:11" s="119" customFormat="1" ht="18" customHeight="1">
      <c r="A70" s="132" t="s">
        <v>2541</v>
      </c>
      <c r="B70" s="118" t="s">
        <v>299</v>
      </c>
      <c r="C70" s="118"/>
      <c r="D70" s="124" t="s">
        <v>2010</v>
      </c>
      <c r="E70" s="118">
        <v>5</v>
      </c>
      <c r="F70" s="125"/>
      <c r="G70" s="127" t="s">
        <v>761</v>
      </c>
      <c r="H70" s="127" t="s">
        <v>2592</v>
      </c>
      <c r="I70" s="147">
        <v>27200</v>
      </c>
      <c r="J70" s="147">
        <v>27200</v>
      </c>
      <c r="K70" s="133">
        <v>0</v>
      </c>
    </row>
    <row r="71" spans="1:11" s="119" customFormat="1" ht="18" customHeight="1">
      <c r="A71" s="132" t="s">
        <v>2541</v>
      </c>
      <c r="B71" s="118" t="s">
        <v>299</v>
      </c>
      <c r="C71" s="118"/>
      <c r="D71" s="124" t="s">
        <v>2010</v>
      </c>
      <c r="E71" s="118">
        <v>6</v>
      </c>
      <c r="F71" s="125"/>
      <c r="G71" s="127" t="s">
        <v>765</v>
      </c>
      <c r="H71" s="127" t="s">
        <v>1600</v>
      </c>
      <c r="I71" s="147">
        <v>4190</v>
      </c>
      <c r="J71" s="147">
        <v>4170</v>
      </c>
      <c r="K71" s="133">
        <v>-5.0000000000000001E-3</v>
      </c>
    </row>
    <row r="72" spans="1:11" s="119" customFormat="1" ht="18" customHeight="1">
      <c r="A72" s="132" t="s">
        <v>2541</v>
      </c>
      <c r="B72" s="118" t="s">
        <v>299</v>
      </c>
      <c r="C72" s="118"/>
      <c r="D72" s="124" t="s">
        <v>2010</v>
      </c>
      <c r="E72" s="118">
        <v>7</v>
      </c>
      <c r="F72" s="125"/>
      <c r="G72" s="127" t="s">
        <v>768</v>
      </c>
      <c r="H72" s="127" t="s">
        <v>2593</v>
      </c>
      <c r="I72" s="147">
        <v>23500</v>
      </c>
      <c r="J72" s="147">
        <v>23600</v>
      </c>
      <c r="K72" s="133">
        <v>4.0000000000000001E-3</v>
      </c>
    </row>
    <row r="73" spans="1:11" s="119" customFormat="1" ht="18" customHeight="1">
      <c r="A73" s="132" t="s">
        <v>2541</v>
      </c>
      <c r="B73" s="118" t="s">
        <v>299</v>
      </c>
      <c r="C73" s="118"/>
      <c r="D73" s="124" t="s">
        <v>2010</v>
      </c>
      <c r="E73" s="118">
        <v>8</v>
      </c>
      <c r="F73" s="125"/>
      <c r="G73" s="127" t="s">
        <v>772</v>
      </c>
      <c r="H73" s="127" t="s">
        <v>2594</v>
      </c>
      <c r="I73" s="147">
        <v>38100</v>
      </c>
      <c r="J73" s="147">
        <v>38300</v>
      </c>
      <c r="K73" s="133">
        <v>5.0000000000000001E-3</v>
      </c>
    </row>
    <row r="74" spans="1:11" s="119" customFormat="1" ht="18" customHeight="1">
      <c r="A74" s="132" t="s">
        <v>2541</v>
      </c>
      <c r="B74" s="118" t="s">
        <v>299</v>
      </c>
      <c r="C74" s="118"/>
      <c r="D74" s="124" t="s">
        <v>2010</v>
      </c>
      <c r="E74" s="118">
        <v>9</v>
      </c>
      <c r="F74" s="125"/>
      <c r="G74" s="127" t="s">
        <v>777</v>
      </c>
      <c r="H74" s="127" t="s">
        <v>1600</v>
      </c>
      <c r="I74" s="147">
        <v>14600</v>
      </c>
      <c r="J74" s="147">
        <v>14600</v>
      </c>
      <c r="K74" s="133">
        <v>0</v>
      </c>
    </row>
    <row r="75" spans="1:11" s="119" customFormat="1" ht="18" customHeight="1">
      <c r="A75" s="132" t="s">
        <v>2541</v>
      </c>
      <c r="B75" s="118" t="s">
        <v>299</v>
      </c>
      <c r="C75" s="118"/>
      <c r="D75" s="124" t="s">
        <v>2010</v>
      </c>
      <c r="E75" s="118">
        <v>10</v>
      </c>
      <c r="F75" s="125"/>
      <c r="G75" s="127" t="s">
        <v>781</v>
      </c>
      <c r="H75" s="127" t="s">
        <v>1600</v>
      </c>
      <c r="I75" s="147">
        <v>10900</v>
      </c>
      <c r="J75" s="147">
        <v>10700</v>
      </c>
      <c r="K75" s="133">
        <v>-1.7999999999999999E-2</v>
      </c>
    </row>
    <row r="76" spans="1:11" s="119" customFormat="1" ht="18" customHeight="1">
      <c r="A76" s="132" t="s">
        <v>2541</v>
      </c>
      <c r="B76" s="118" t="s">
        <v>299</v>
      </c>
      <c r="C76" s="118"/>
      <c r="D76" s="124" t="s">
        <v>2010</v>
      </c>
      <c r="E76" s="118">
        <v>11</v>
      </c>
      <c r="F76" s="125"/>
      <c r="G76" s="127" t="s">
        <v>2657</v>
      </c>
      <c r="H76" s="127" t="s">
        <v>1600</v>
      </c>
      <c r="I76" s="147">
        <v>15000</v>
      </c>
      <c r="J76" s="147">
        <v>15100</v>
      </c>
      <c r="K76" s="133">
        <v>7.0000000000000001E-3</v>
      </c>
    </row>
    <row r="77" spans="1:11" s="119" customFormat="1" ht="18" customHeight="1">
      <c r="A77" s="132" t="s">
        <v>2563</v>
      </c>
      <c r="B77" s="118" t="s">
        <v>299</v>
      </c>
      <c r="C77" s="118">
        <v>5</v>
      </c>
      <c r="D77" s="124" t="s">
        <v>2010</v>
      </c>
      <c r="E77" s="118">
        <v>1</v>
      </c>
      <c r="F77" s="125"/>
      <c r="G77" s="127" t="s">
        <v>788</v>
      </c>
      <c r="H77" s="127" t="s">
        <v>2595</v>
      </c>
      <c r="I77" s="147">
        <v>45900</v>
      </c>
      <c r="J77" s="147">
        <v>46500</v>
      </c>
      <c r="K77" s="133">
        <v>1.2999999999999999E-2</v>
      </c>
    </row>
    <row r="78" spans="1:11" s="119" customFormat="1" ht="18" customHeight="1">
      <c r="A78" s="132" t="s">
        <v>2563</v>
      </c>
      <c r="B78" s="118" t="s">
        <v>299</v>
      </c>
      <c r="C78" s="118">
        <v>5</v>
      </c>
      <c r="D78" s="124" t="s">
        <v>2010</v>
      </c>
      <c r="E78" s="118">
        <v>2</v>
      </c>
      <c r="F78" s="125"/>
      <c r="G78" s="127" t="s">
        <v>793</v>
      </c>
      <c r="H78" s="127" t="s">
        <v>1600</v>
      </c>
      <c r="I78" s="147">
        <v>25000</v>
      </c>
      <c r="J78" s="147">
        <v>24400</v>
      </c>
      <c r="K78" s="133">
        <v>-2.4E-2</v>
      </c>
    </row>
    <row r="79" spans="1:11" s="119" customFormat="1" ht="18" customHeight="1">
      <c r="A79" s="132" t="s">
        <v>2563</v>
      </c>
      <c r="B79" s="118" t="s">
        <v>299</v>
      </c>
      <c r="C79" s="118">
        <v>5</v>
      </c>
      <c r="D79" s="124" t="s">
        <v>2010</v>
      </c>
      <c r="E79" s="118">
        <v>3</v>
      </c>
      <c r="F79" s="125"/>
      <c r="G79" s="127" t="s">
        <v>799</v>
      </c>
      <c r="H79" s="127" t="s">
        <v>2596</v>
      </c>
      <c r="I79" s="147">
        <v>40000</v>
      </c>
      <c r="J79" s="147">
        <v>40300</v>
      </c>
      <c r="K79" s="133">
        <v>8.0000000000000002E-3</v>
      </c>
    </row>
    <row r="80" spans="1:11" s="119" customFormat="1" ht="18" customHeight="1">
      <c r="A80" s="132" t="s">
        <v>2563</v>
      </c>
      <c r="B80" s="118" t="s">
        <v>299</v>
      </c>
      <c r="C80" s="118">
        <v>5</v>
      </c>
      <c r="D80" s="124" t="s">
        <v>2010</v>
      </c>
      <c r="E80" s="118">
        <v>4</v>
      </c>
      <c r="F80" s="125"/>
      <c r="G80" s="127" t="s">
        <v>804</v>
      </c>
      <c r="H80" s="127" t="s">
        <v>1600</v>
      </c>
      <c r="I80" s="147">
        <v>16400</v>
      </c>
      <c r="J80" s="147">
        <v>16300</v>
      </c>
      <c r="K80" s="133">
        <v>-6.0000000000000001E-3</v>
      </c>
    </row>
    <row r="81" spans="1:11" s="119" customFormat="1" ht="18" customHeight="1">
      <c r="A81" s="132" t="s">
        <v>2563</v>
      </c>
      <c r="B81" s="118" t="s">
        <v>299</v>
      </c>
      <c r="C81" s="118">
        <v>5</v>
      </c>
      <c r="D81" s="124" t="s">
        <v>2010</v>
      </c>
      <c r="E81" s="118">
        <v>5</v>
      </c>
      <c r="F81" s="125"/>
      <c r="G81" s="127" t="s">
        <v>808</v>
      </c>
      <c r="H81" s="127" t="s">
        <v>1600</v>
      </c>
      <c r="I81" s="147">
        <v>14000</v>
      </c>
      <c r="J81" s="147">
        <v>14000</v>
      </c>
      <c r="K81" s="133">
        <v>0</v>
      </c>
    </row>
    <row r="82" spans="1:11" s="119" customFormat="1" ht="18" customHeight="1">
      <c r="A82" s="132" t="s">
        <v>2563</v>
      </c>
      <c r="B82" s="118" t="s">
        <v>299</v>
      </c>
      <c r="C82" s="118">
        <v>5</v>
      </c>
      <c r="D82" s="124" t="s">
        <v>2010</v>
      </c>
      <c r="E82" s="118">
        <v>6</v>
      </c>
      <c r="F82" s="125"/>
      <c r="G82" s="127" t="s">
        <v>812</v>
      </c>
      <c r="H82" s="127" t="s">
        <v>2597</v>
      </c>
      <c r="I82" s="147">
        <v>38500</v>
      </c>
      <c r="J82" s="147">
        <v>38500</v>
      </c>
      <c r="K82" s="133">
        <v>0</v>
      </c>
    </row>
    <row r="83" spans="1:11" s="119" customFormat="1" ht="18" customHeight="1">
      <c r="A83" s="132" t="s">
        <v>1600</v>
      </c>
      <c r="B83" s="118"/>
      <c r="C83" s="118"/>
      <c r="D83" s="124"/>
      <c r="E83" s="118"/>
      <c r="F83" s="125" t="s">
        <v>2014</v>
      </c>
      <c r="G83" s="127"/>
      <c r="H83" s="127"/>
      <c r="I83" s="147"/>
      <c r="J83" s="147"/>
      <c r="K83" s="133"/>
    </row>
    <row r="84" spans="1:11" s="119" customFormat="1" ht="18" customHeight="1">
      <c r="A84" s="132" t="s">
        <v>2541</v>
      </c>
      <c r="B84" s="118" t="s">
        <v>309</v>
      </c>
      <c r="C84" s="118"/>
      <c r="D84" s="124" t="s">
        <v>2010</v>
      </c>
      <c r="E84" s="118">
        <v>1</v>
      </c>
      <c r="F84" s="125"/>
      <c r="G84" s="127" t="s">
        <v>819</v>
      </c>
      <c r="H84" s="127" t="s">
        <v>2598</v>
      </c>
      <c r="I84" s="147">
        <v>31400</v>
      </c>
      <c r="J84" s="147">
        <v>31600</v>
      </c>
      <c r="K84" s="133">
        <v>6.0000000000000001E-3</v>
      </c>
    </row>
    <row r="85" spans="1:11" s="119" customFormat="1" ht="18" customHeight="1">
      <c r="A85" s="132" t="s">
        <v>2541</v>
      </c>
      <c r="B85" s="118" t="s">
        <v>309</v>
      </c>
      <c r="C85" s="118"/>
      <c r="D85" s="124" t="s">
        <v>2010</v>
      </c>
      <c r="E85" s="118">
        <v>2</v>
      </c>
      <c r="F85" s="125"/>
      <c r="G85" s="127" t="s">
        <v>869</v>
      </c>
      <c r="H85" s="127" t="s">
        <v>2599</v>
      </c>
      <c r="I85" s="147">
        <v>24700</v>
      </c>
      <c r="J85" s="147">
        <v>24800</v>
      </c>
      <c r="K85" s="133">
        <v>4.0000000000000001E-3</v>
      </c>
    </row>
    <row r="86" spans="1:11" s="119" customFormat="1" ht="18" customHeight="1">
      <c r="A86" s="132" t="s">
        <v>2541</v>
      </c>
      <c r="B86" s="118" t="s">
        <v>309</v>
      </c>
      <c r="C86" s="118"/>
      <c r="D86" s="124" t="s">
        <v>2010</v>
      </c>
      <c r="E86" s="118">
        <v>3</v>
      </c>
      <c r="F86" s="125"/>
      <c r="G86" s="127" t="s">
        <v>823</v>
      </c>
      <c r="H86" s="127" t="s">
        <v>2600</v>
      </c>
      <c r="I86" s="147">
        <v>22300</v>
      </c>
      <c r="J86" s="147" t="s">
        <v>2543</v>
      </c>
      <c r="K86" s="133" t="s">
        <v>2650</v>
      </c>
    </row>
    <row r="87" spans="1:11" s="119" customFormat="1" ht="18" customHeight="1">
      <c r="A87" s="132" t="s">
        <v>2541</v>
      </c>
      <c r="B87" s="118" t="s">
        <v>309</v>
      </c>
      <c r="C87" s="118"/>
      <c r="D87" s="124" t="s">
        <v>2010</v>
      </c>
      <c r="E87" s="118">
        <v>4</v>
      </c>
      <c r="F87" s="125"/>
      <c r="G87" s="127" t="s">
        <v>826</v>
      </c>
      <c r="H87" s="127" t="s">
        <v>2601</v>
      </c>
      <c r="I87" s="147">
        <v>29100</v>
      </c>
      <c r="J87" s="147">
        <v>29100</v>
      </c>
      <c r="K87" s="133">
        <v>0</v>
      </c>
    </row>
    <row r="88" spans="1:11" s="119" customFormat="1" ht="18" customHeight="1">
      <c r="A88" s="132" t="s">
        <v>2541</v>
      </c>
      <c r="B88" s="118" t="s">
        <v>309</v>
      </c>
      <c r="C88" s="118"/>
      <c r="D88" s="124" t="s">
        <v>2010</v>
      </c>
      <c r="E88" s="118">
        <v>5</v>
      </c>
      <c r="F88" s="125"/>
      <c r="G88" s="127" t="s">
        <v>831</v>
      </c>
      <c r="H88" s="127" t="s">
        <v>2602</v>
      </c>
      <c r="I88" s="147">
        <v>21200</v>
      </c>
      <c r="J88" s="147">
        <v>21200</v>
      </c>
      <c r="K88" s="133">
        <v>0</v>
      </c>
    </row>
    <row r="89" spans="1:11" s="119" customFormat="1" ht="18" customHeight="1">
      <c r="A89" s="132" t="s">
        <v>2541</v>
      </c>
      <c r="B89" s="118" t="s">
        <v>309</v>
      </c>
      <c r="C89" s="118"/>
      <c r="D89" s="124" t="s">
        <v>2010</v>
      </c>
      <c r="E89" s="118">
        <v>6</v>
      </c>
      <c r="F89" s="125"/>
      <c r="G89" s="127" t="s">
        <v>835</v>
      </c>
      <c r="H89" s="127" t="s">
        <v>1600</v>
      </c>
      <c r="I89" s="147">
        <v>22100</v>
      </c>
      <c r="J89" s="147">
        <v>22100</v>
      </c>
      <c r="K89" s="133">
        <v>0</v>
      </c>
    </row>
    <row r="90" spans="1:11" s="119" customFormat="1" ht="18" customHeight="1">
      <c r="A90" s="132" t="s">
        <v>2541</v>
      </c>
      <c r="B90" s="118" t="s">
        <v>309</v>
      </c>
      <c r="C90" s="118"/>
      <c r="D90" s="124" t="s">
        <v>2010</v>
      </c>
      <c r="E90" s="118">
        <v>7</v>
      </c>
      <c r="F90" s="125"/>
      <c r="G90" s="127" t="s">
        <v>837</v>
      </c>
      <c r="H90" s="127" t="s">
        <v>1600</v>
      </c>
      <c r="I90" s="147">
        <v>31000</v>
      </c>
      <c r="J90" s="147">
        <v>31300</v>
      </c>
      <c r="K90" s="133">
        <v>0.01</v>
      </c>
    </row>
    <row r="91" spans="1:11" s="119" customFormat="1" ht="18" customHeight="1">
      <c r="A91" s="132" t="s">
        <v>2541</v>
      </c>
      <c r="B91" s="118" t="s">
        <v>309</v>
      </c>
      <c r="C91" s="118"/>
      <c r="D91" s="124" t="s">
        <v>2010</v>
      </c>
      <c r="E91" s="118">
        <v>8</v>
      </c>
      <c r="F91" s="125"/>
      <c r="G91" s="127" t="s">
        <v>840</v>
      </c>
      <c r="H91" s="127" t="s">
        <v>2603</v>
      </c>
      <c r="I91" s="147">
        <v>35400</v>
      </c>
      <c r="J91" s="147">
        <v>35700</v>
      </c>
      <c r="K91" s="133">
        <v>8.0000000000000002E-3</v>
      </c>
    </row>
    <row r="92" spans="1:11" s="119" customFormat="1" ht="18" customHeight="1">
      <c r="A92" s="132" t="s">
        <v>2541</v>
      </c>
      <c r="B92" s="118" t="s">
        <v>309</v>
      </c>
      <c r="C92" s="118"/>
      <c r="D92" s="124" t="s">
        <v>2010</v>
      </c>
      <c r="E92" s="118">
        <v>9</v>
      </c>
      <c r="F92" s="125"/>
      <c r="G92" s="127" t="s">
        <v>844</v>
      </c>
      <c r="H92" s="127" t="s">
        <v>1600</v>
      </c>
      <c r="I92" s="147">
        <v>8400</v>
      </c>
      <c r="J92" s="147">
        <v>8360</v>
      </c>
      <c r="K92" s="133">
        <v>-5.0000000000000001E-3</v>
      </c>
    </row>
    <row r="93" spans="1:11" s="119" customFormat="1" ht="18" customHeight="1">
      <c r="A93" s="132" t="s">
        <v>2541</v>
      </c>
      <c r="B93" s="118" t="s">
        <v>309</v>
      </c>
      <c r="C93" s="118"/>
      <c r="D93" s="124" t="s">
        <v>2010</v>
      </c>
      <c r="E93" s="118">
        <v>10</v>
      </c>
      <c r="F93" s="125"/>
      <c r="G93" s="127" t="s">
        <v>2304</v>
      </c>
      <c r="H93" s="127" t="s">
        <v>2604</v>
      </c>
      <c r="I93" s="147">
        <v>27500</v>
      </c>
      <c r="J93" s="147">
        <v>27500</v>
      </c>
      <c r="K93" s="133">
        <v>0</v>
      </c>
    </row>
    <row r="94" spans="1:11" s="119" customFormat="1" ht="18" customHeight="1">
      <c r="A94" s="132" t="s">
        <v>2541</v>
      </c>
      <c r="B94" s="118" t="s">
        <v>309</v>
      </c>
      <c r="C94" s="118"/>
      <c r="D94" s="124" t="s">
        <v>2010</v>
      </c>
      <c r="E94" s="118">
        <v>11</v>
      </c>
      <c r="F94" s="125"/>
      <c r="G94" s="127" t="s">
        <v>851</v>
      </c>
      <c r="H94" s="127" t="s">
        <v>1600</v>
      </c>
      <c r="I94" s="147">
        <v>5500</v>
      </c>
      <c r="J94" s="147">
        <v>5480</v>
      </c>
      <c r="K94" s="133">
        <v>-4.0000000000000001E-3</v>
      </c>
    </row>
    <row r="95" spans="1:11" s="119" customFormat="1" ht="18" customHeight="1">
      <c r="A95" s="132" t="s">
        <v>2541</v>
      </c>
      <c r="B95" s="118" t="s">
        <v>309</v>
      </c>
      <c r="C95" s="118"/>
      <c r="D95" s="124" t="s">
        <v>2010</v>
      </c>
      <c r="E95" s="118">
        <v>12</v>
      </c>
      <c r="F95" s="125"/>
      <c r="G95" s="127" t="s">
        <v>855</v>
      </c>
      <c r="H95" s="127" t="s">
        <v>1600</v>
      </c>
      <c r="I95" s="147">
        <v>30500</v>
      </c>
      <c r="J95" s="147">
        <v>30500</v>
      </c>
      <c r="K95" s="133">
        <v>0</v>
      </c>
    </row>
    <row r="96" spans="1:11" s="119" customFormat="1" ht="18" customHeight="1">
      <c r="A96" s="132" t="s">
        <v>2541</v>
      </c>
      <c r="B96" s="118" t="s">
        <v>309</v>
      </c>
      <c r="C96" s="118"/>
      <c r="D96" s="124" t="s">
        <v>2010</v>
      </c>
      <c r="E96" s="118">
        <v>13</v>
      </c>
      <c r="F96" s="125"/>
      <c r="G96" s="127" t="s">
        <v>858</v>
      </c>
      <c r="H96" s="127" t="s">
        <v>1600</v>
      </c>
      <c r="I96" s="147">
        <v>31500</v>
      </c>
      <c r="J96" s="147">
        <v>31600</v>
      </c>
      <c r="K96" s="133">
        <v>3.0000000000000001E-3</v>
      </c>
    </row>
    <row r="97" spans="1:11" s="119" customFormat="1" ht="18" customHeight="1">
      <c r="A97" s="132" t="s">
        <v>2541</v>
      </c>
      <c r="B97" s="118" t="s">
        <v>309</v>
      </c>
      <c r="C97" s="118"/>
      <c r="D97" s="124" t="s">
        <v>2010</v>
      </c>
      <c r="E97" s="118">
        <v>14</v>
      </c>
      <c r="F97" s="125"/>
      <c r="G97" s="127" t="s">
        <v>2654</v>
      </c>
      <c r="H97" s="127" t="s">
        <v>1600</v>
      </c>
      <c r="I97" s="147">
        <v>7000</v>
      </c>
      <c r="J97" s="147">
        <v>6970</v>
      </c>
      <c r="K97" s="133">
        <v>-4.0000000000000001E-3</v>
      </c>
    </row>
    <row r="98" spans="1:11" s="119" customFormat="1" ht="18" customHeight="1">
      <c r="A98" s="132" t="s">
        <v>2541</v>
      </c>
      <c r="B98" s="118" t="s">
        <v>309</v>
      </c>
      <c r="C98" s="118"/>
      <c r="D98" s="124" t="s">
        <v>2010</v>
      </c>
      <c r="E98" s="118">
        <v>15</v>
      </c>
      <c r="F98" s="125"/>
      <c r="G98" s="127" t="s">
        <v>863</v>
      </c>
      <c r="H98" s="127" t="s">
        <v>2605</v>
      </c>
      <c r="I98" s="147">
        <v>17700</v>
      </c>
      <c r="J98" s="147">
        <v>17600</v>
      </c>
      <c r="K98" s="133">
        <v>-6.0000000000000001E-3</v>
      </c>
    </row>
    <row r="99" spans="1:11" s="119" customFormat="1" ht="18" customHeight="1">
      <c r="A99" s="132" t="s">
        <v>2541</v>
      </c>
      <c r="B99" s="118" t="s">
        <v>309</v>
      </c>
      <c r="C99" s="118"/>
      <c r="D99" s="124" t="s">
        <v>2010</v>
      </c>
      <c r="E99" s="118">
        <v>16</v>
      </c>
      <c r="F99" s="125"/>
      <c r="G99" s="127" t="s">
        <v>867</v>
      </c>
      <c r="H99" s="127" t="s">
        <v>1600</v>
      </c>
      <c r="I99" s="147">
        <v>30800</v>
      </c>
      <c r="J99" s="147">
        <v>31000</v>
      </c>
      <c r="K99" s="133">
        <v>6.0000000000000001E-3</v>
      </c>
    </row>
    <row r="100" spans="1:11" s="119" customFormat="1" ht="18" customHeight="1">
      <c r="A100" s="132" t="s">
        <v>2563</v>
      </c>
      <c r="B100" s="118" t="s">
        <v>309</v>
      </c>
      <c r="C100" s="118">
        <v>5</v>
      </c>
      <c r="D100" s="124" t="s">
        <v>2010</v>
      </c>
      <c r="E100" s="118">
        <v>1</v>
      </c>
      <c r="F100" s="125"/>
      <c r="G100" s="127" t="s">
        <v>874</v>
      </c>
      <c r="H100" s="127" t="s">
        <v>2606</v>
      </c>
      <c r="I100" s="147">
        <v>51200</v>
      </c>
      <c r="J100" s="147">
        <v>50700</v>
      </c>
      <c r="K100" s="133">
        <v>-0.01</v>
      </c>
    </row>
    <row r="101" spans="1:11" s="119" customFormat="1" ht="18" customHeight="1">
      <c r="A101" s="132" t="s">
        <v>2563</v>
      </c>
      <c r="B101" s="118" t="s">
        <v>309</v>
      </c>
      <c r="C101" s="118">
        <v>5</v>
      </c>
      <c r="D101" s="124" t="s">
        <v>2010</v>
      </c>
      <c r="E101" s="118">
        <v>2</v>
      </c>
      <c r="F101" s="125"/>
      <c r="G101" s="127" t="s">
        <v>880</v>
      </c>
      <c r="H101" s="127" t="s">
        <v>1600</v>
      </c>
      <c r="I101" s="147">
        <v>33800</v>
      </c>
      <c r="J101" s="147">
        <v>33900</v>
      </c>
      <c r="K101" s="133">
        <v>3.0000000000000001E-3</v>
      </c>
    </row>
    <row r="102" spans="1:11" s="119" customFormat="1" ht="18" customHeight="1">
      <c r="A102" s="132" t="s">
        <v>2563</v>
      </c>
      <c r="B102" s="118" t="s">
        <v>309</v>
      </c>
      <c r="C102" s="118">
        <v>5</v>
      </c>
      <c r="D102" s="124" t="s">
        <v>2010</v>
      </c>
      <c r="E102" s="118">
        <v>3</v>
      </c>
      <c r="F102" s="125"/>
      <c r="G102" s="127" t="s">
        <v>884</v>
      </c>
      <c r="H102" s="127" t="s">
        <v>1600</v>
      </c>
      <c r="I102" s="147">
        <v>36100</v>
      </c>
      <c r="J102" s="147">
        <v>36200</v>
      </c>
      <c r="K102" s="133">
        <v>3.0000000000000001E-3</v>
      </c>
    </row>
    <row r="103" spans="1:11" s="119" customFormat="1" ht="18" customHeight="1">
      <c r="A103" s="132" t="s">
        <v>2581</v>
      </c>
      <c r="B103" s="118" t="s">
        <v>309</v>
      </c>
      <c r="C103" s="118">
        <v>9</v>
      </c>
      <c r="D103" s="124" t="s">
        <v>2010</v>
      </c>
      <c r="E103" s="118">
        <v>1</v>
      </c>
      <c r="F103" s="125"/>
      <c r="G103" s="127" t="s">
        <v>888</v>
      </c>
      <c r="H103" s="127" t="s">
        <v>1600</v>
      </c>
      <c r="I103" s="147">
        <v>8520</v>
      </c>
      <c r="J103" s="147">
        <v>8620</v>
      </c>
      <c r="K103" s="133">
        <v>1.2E-2</v>
      </c>
    </row>
    <row r="104" spans="1:11" s="119" customFormat="1" ht="18" customHeight="1">
      <c r="A104" s="132" t="s">
        <v>2581</v>
      </c>
      <c r="B104" s="118" t="s">
        <v>309</v>
      </c>
      <c r="C104" s="118">
        <v>9</v>
      </c>
      <c r="D104" s="124" t="s">
        <v>2010</v>
      </c>
      <c r="E104" s="118">
        <v>2</v>
      </c>
      <c r="F104" s="125"/>
      <c r="G104" s="127" t="s">
        <v>893</v>
      </c>
      <c r="H104" s="127" t="s">
        <v>1600</v>
      </c>
      <c r="I104" s="147">
        <v>17800</v>
      </c>
      <c r="J104" s="147">
        <v>17900</v>
      </c>
      <c r="K104" s="133">
        <v>6.0000000000000001E-3</v>
      </c>
    </row>
    <row r="105" spans="1:11" s="119" customFormat="1" ht="18" customHeight="1">
      <c r="A105" s="132" t="s">
        <v>2581</v>
      </c>
      <c r="B105" s="118" t="s">
        <v>309</v>
      </c>
      <c r="C105" s="118">
        <v>9</v>
      </c>
      <c r="D105" s="124" t="s">
        <v>2010</v>
      </c>
      <c r="E105" s="118">
        <v>3</v>
      </c>
      <c r="F105" s="125"/>
      <c r="G105" s="127" t="s">
        <v>896</v>
      </c>
      <c r="H105" s="127" t="s">
        <v>2607</v>
      </c>
      <c r="I105" s="147">
        <v>23000</v>
      </c>
      <c r="J105" s="147">
        <v>23200</v>
      </c>
      <c r="K105" s="133">
        <v>8.9999999999999993E-3</v>
      </c>
    </row>
    <row r="106" spans="1:11" s="119" customFormat="1" ht="18" customHeight="1">
      <c r="A106" s="132" t="s">
        <v>1600</v>
      </c>
      <c r="B106" s="118"/>
      <c r="C106" s="118"/>
      <c r="D106" s="124"/>
      <c r="E106" s="118"/>
      <c r="F106" s="125" t="s">
        <v>2015</v>
      </c>
      <c r="G106" s="127"/>
      <c r="H106" s="127"/>
      <c r="I106" s="147"/>
      <c r="J106" s="147"/>
      <c r="K106" s="133"/>
    </row>
    <row r="107" spans="1:11" s="119" customFormat="1" ht="18" customHeight="1">
      <c r="A107" s="132" t="s">
        <v>2541</v>
      </c>
      <c r="B107" s="118" t="s">
        <v>327</v>
      </c>
      <c r="C107" s="118"/>
      <c r="D107" s="124" t="s">
        <v>2010</v>
      </c>
      <c r="E107" s="118">
        <v>1</v>
      </c>
      <c r="F107" s="125"/>
      <c r="G107" s="127" t="s">
        <v>901</v>
      </c>
      <c r="H107" s="127" t="s">
        <v>2608</v>
      </c>
      <c r="I107" s="147">
        <v>25400</v>
      </c>
      <c r="J107" s="147">
        <v>25400</v>
      </c>
      <c r="K107" s="133">
        <v>0</v>
      </c>
    </row>
    <row r="108" spans="1:11" s="119" customFormat="1" ht="18" customHeight="1">
      <c r="A108" s="132" t="s">
        <v>2541</v>
      </c>
      <c r="B108" s="118" t="s">
        <v>327</v>
      </c>
      <c r="C108" s="118"/>
      <c r="D108" s="124" t="s">
        <v>2010</v>
      </c>
      <c r="E108" s="118">
        <v>2</v>
      </c>
      <c r="F108" s="125"/>
      <c r="G108" s="127" t="s">
        <v>904</v>
      </c>
      <c r="H108" s="127" t="s">
        <v>2609</v>
      </c>
      <c r="I108" s="147">
        <v>22700</v>
      </c>
      <c r="J108" s="147">
        <v>22700</v>
      </c>
      <c r="K108" s="133">
        <v>0</v>
      </c>
    </row>
    <row r="109" spans="1:11" s="119" customFormat="1" ht="18" customHeight="1">
      <c r="A109" s="132" t="s">
        <v>2541</v>
      </c>
      <c r="B109" s="118" t="s">
        <v>327</v>
      </c>
      <c r="C109" s="118"/>
      <c r="D109" s="124" t="s">
        <v>2010</v>
      </c>
      <c r="E109" s="118">
        <v>3</v>
      </c>
      <c r="F109" s="125"/>
      <c r="G109" s="127" t="s">
        <v>907</v>
      </c>
      <c r="H109" s="127" t="s">
        <v>2610</v>
      </c>
      <c r="I109" s="147">
        <v>28200</v>
      </c>
      <c r="J109" s="147">
        <v>28100</v>
      </c>
      <c r="K109" s="133">
        <v>-4.0000000000000001E-3</v>
      </c>
    </row>
    <row r="110" spans="1:11" s="119" customFormat="1" ht="18" customHeight="1">
      <c r="A110" s="132" t="s">
        <v>2563</v>
      </c>
      <c r="B110" s="118" t="s">
        <v>327</v>
      </c>
      <c r="C110" s="118">
        <v>5</v>
      </c>
      <c r="D110" s="124" t="s">
        <v>2010</v>
      </c>
      <c r="E110" s="118">
        <v>1</v>
      </c>
      <c r="F110" s="125"/>
      <c r="G110" s="127" t="s">
        <v>911</v>
      </c>
      <c r="H110" s="127" t="s">
        <v>1600</v>
      </c>
      <c r="I110" s="147">
        <v>30400</v>
      </c>
      <c r="J110" s="147">
        <v>30400</v>
      </c>
      <c r="K110" s="133">
        <v>0</v>
      </c>
    </row>
    <row r="111" spans="1:11" s="119" customFormat="1" ht="18" customHeight="1">
      <c r="A111" s="132" t="s">
        <v>2563</v>
      </c>
      <c r="B111" s="118" t="s">
        <v>327</v>
      </c>
      <c r="C111" s="118">
        <v>5</v>
      </c>
      <c r="D111" s="124" t="s">
        <v>2010</v>
      </c>
      <c r="E111" s="118">
        <v>2</v>
      </c>
      <c r="F111" s="125"/>
      <c r="G111" s="127" t="s">
        <v>916</v>
      </c>
      <c r="H111" s="127" t="s">
        <v>2611</v>
      </c>
      <c r="I111" s="147">
        <v>42300</v>
      </c>
      <c r="J111" s="147">
        <v>42200</v>
      </c>
      <c r="K111" s="133">
        <v>-2E-3</v>
      </c>
    </row>
    <row r="112" spans="1:11" s="119" customFormat="1" ht="18" customHeight="1">
      <c r="A112" s="132" t="s">
        <v>1600</v>
      </c>
      <c r="B112" s="118"/>
      <c r="C112" s="118"/>
      <c r="D112" s="124"/>
      <c r="E112" s="118"/>
      <c r="F112" s="125" t="s">
        <v>2016</v>
      </c>
      <c r="G112" s="127"/>
      <c r="H112" s="127"/>
      <c r="I112" s="147"/>
      <c r="J112" s="147"/>
      <c r="K112" s="133"/>
    </row>
    <row r="113" spans="1:11" s="119" customFormat="1" ht="18" customHeight="1">
      <c r="A113" s="132" t="s">
        <v>2541</v>
      </c>
      <c r="B113" s="118" t="s">
        <v>335</v>
      </c>
      <c r="C113" s="118"/>
      <c r="D113" s="124" t="s">
        <v>2010</v>
      </c>
      <c r="E113" s="118">
        <v>1</v>
      </c>
      <c r="F113" s="125"/>
      <c r="G113" s="127" t="s">
        <v>921</v>
      </c>
      <c r="H113" s="127" t="s">
        <v>2612</v>
      </c>
      <c r="I113" s="147">
        <v>27400</v>
      </c>
      <c r="J113" s="147">
        <v>27500</v>
      </c>
      <c r="K113" s="133">
        <v>4.0000000000000001E-3</v>
      </c>
    </row>
    <row r="114" spans="1:11" s="119" customFormat="1" ht="18" customHeight="1">
      <c r="A114" s="132" t="s">
        <v>2541</v>
      </c>
      <c r="B114" s="118" t="s">
        <v>335</v>
      </c>
      <c r="C114" s="118"/>
      <c r="D114" s="124" t="s">
        <v>2010</v>
      </c>
      <c r="E114" s="118">
        <v>2</v>
      </c>
      <c r="F114" s="125"/>
      <c r="G114" s="127" t="s">
        <v>925</v>
      </c>
      <c r="H114" s="127" t="s">
        <v>2613</v>
      </c>
      <c r="I114" s="147">
        <v>27100</v>
      </c>
      <c r="J114" s="147">
        <v>27200</v>
      </c>
      <c r="K114" s="133">
        <v>4.0000000000000001E-3</v>
      </c>
    </row>
    <row r="115" spans="1:11" s="119" customFormat="1" ht="18" customHeight="1">
      <c r="A115" s="132" t="s">
        <v>2541</v>
      </c>
      <c r="B115" s="118" t="s">
        <v>335</v>
      </c>
      <c r="C115" s="118"/>
      <c r="D115" s="124" t="s">
        <v>2010</v>
      </c>
      <c r="E115" s="118">
        <v>3</v>
      </c>
      <c r="F115" s="125"/>
      <c r="G115" s="127" t="s">
        <v>929</v>
      </c>
      <c r="H115" s="127" t="s">
        <v>1600</v>
      </c>
      <c r="I115" s="147">
        <v>31400</v>
      </c>
      <c r="J115" s="147">
        <v>32200</v>
      </c>
      <c r="K115" s="133">
        <v>2.5000000000000001E-2</v>
      </c>
    </row>
    <row r="116" spans="1:11" s="119" customFormat="1" ht="18" customHeight="1">
      <c r="A116" s="132" t="s">
        <v>2563</v>
      </c>
      <c r="B116" s="118" t="s">
        <v>335</v>
      </c>
      <c r="C116" s="118">
        <v>5</v>
      </c>
      <c r="D116" s="124" t="s">
        <v>2010</v>
      </c>
      <c r="E116" s="118">
        <v>1</v>
      </c>
      <c r="F116" s="125"/>
      <c r="G116" s="127" t="s">
        <v>932</v>
      </c>
      <c r="H116" s="127" t="s">
        <v>2614</v>
      </c>
      <c r="I116" s="147">
        <v>47400</v>
      </c>
      <c r="J116" s="147">
        <v>47400</v>
      </c>
      <c r="K116" s="133">
        <v>0</v>
      </c>
    </row>
    <row r="117" spans="1:11" s="119" customFormat="1" ht="18" customHeight="1">
      <c r="A117" s="132" t="s">
        <v>2563</v>
      </c>
      <c r="B117" s="118" t="s">
        <v>335</v>
      </c>
      <c r="C117" s="118">
        <v>5</v>
      </c>
      <c r="D117" s="124" t="s">
        <v>2010</v>
      </c>
      <c r="E117" s="118">
        <v>2</v>
      </c>
      <c r="F117" s="125"/>
      <c r="G117" s="127" t="s">
        <v>938</v>
      </c>
      <c r="H117" s="127" t="s">
        <v>2615</v>
      </c>
      <c r="I117" s="147">
        <v>39200</v>
      </c>
      <c r="J117" s="147">
        <v>39200</v>
      </c>
      <c r="K117" s="133">
        <v>0</v>
      </c>
    </row>
    <row r="118" spans="1:11" s="119" customFormat="1" ht="18" customHeight="1">
      <c r="A118" s="132" t="s">
        <v>1600</v>
      </c>
      <c r="B118" s="118"/>
      <c r="C118" s="118"/>
      <c r="D118" s="124"/>
      <c r="E118" s="118"/>
      <c r="F118" s="125" t="s">
        <v>2017</v>
      </c>
      <c r="G118" s="127"/>
      <c r="H118" s="127"/>
      <c r="I118" s="147"/>
      <c r="J118" s="147"/>
      <c r="K118" s="133"/>
    </row>
    <row r="119" spans="1:11" s="119" customFormat="1" ht="18" customHeight="1">
      <c r="A119" s="132" t="s">
        <v>2541</v>
      </c>
      <c r="B119" s="118" t="s">
        <v>280</v>
      </c>
      <c r="C119" s="118"/>
      <c r="D119" s="124" t="s">
        <v>2010</v>
      </c>
      <c r="E119" s="118">
        <v>1</v>
      </c>
      <c r="F119" s="125"/>
      <c r="G119" s="127" t="s">
        <v>2260</v>
      </c>
      <c r="H119" s="127" t="s">
        <v>2616</v>
      </c>
      <c r="I119" s="135" t="s">
        <v>2651</v>
      </c>
      <c r="J119" s="147">
        <v>29700</v>
      </c>
      <c r="K119" s="133" t="s">
        <v>2650</v>
      </c>
    </row>
    <row r="120" spans="1:11" s="119" customFormat="1" ht="18" customHeight="1">
      <c r="A120" s="132" t="s">
        <v>2541</v>
      </c>
      <c r="B120" s="118" t="s">
        <v>280</v>
      </c>
      <c r="C120" s="118"/>
      <c r="D120" s="124" t="s">
        <v>2010</v>
      </c>
      <c r="E120" s="118">
        <v>2</v>
      </c>
      <c r="F120" s="125"/>
      <c r="G120" s="127" t="s">
        <v>944</v>
      </c>
      <c r="H120" s="127" t="s">
        <v>2617</v>
      </c>
      <c r="I120" s="147">
        <v>25400</v>
      </c>
      <c r="J120" s="147">
        <v>25400</v>
      </c>
      <c r="K120" s="133">
        <v>0</v>
      </c>
    </row>
    <row r="121" spans="1:11" s="119" customFormat="1" ht="18" customHeight="1">
      <c r="A121" s="132" t="s">
        <v>2541</v>
      </c>
      <c r="B121" s="118" t="s">
        <v>280</v>
      </c>
      <c r="C121" s="118"/>
      <c r="D121" s="124" t="s">
        <v>2010</v>
      </c>
      <c r="E121" s="118">
        <v>3</v>
      </c>
      <c r="F121" s="125"/>
      <c r="G121" s="127" t="s">
        <v>950</v>
      </c>
      <c r="H121" s="127" t="s">
        <v>2618</v>
      </c>
      <c r="I121" s="147">
        <v>31400</v>
      </c>
      <c r="J121" s="147">
        <v>31500</v>
      </c>
      <c r="K121" s="133">
        <v>3.0000000000000001E-3</v>
      </c>
    </row>
    <row r="122" spans="1:11" s="119" customFormat="1" ht="18" customHeight="1">
      <c r="A122" s="132" t="s">
        <v>2541</v>
      </c>
      <c r="B122" s="118" t="s">
        <v>280</v>
      </c>
      <c r="C122" s="118"/>
      <c r="D122" s="124" t="s">
        <v>2010</v>
      </c>
      <c r="E122" s="118">
        <v>4</v>
      </c>
      <c r="F122" s="125"/>
      <c r="G122" s="127" t="s">
        <v>953</v>
      </c>
      <c r="H122" s="127" t="s">
        <v>2619</v>
      </c>
      <c r="I122" s="147">
        <v>29400</v>
      </c>
      <c r="J122" s="147">
        <v>29600</v>
      </c>
      <c r="K122" s="133">
        <v>7.0000000000000001E-3</v>
      </c>
    </row>
    <row r="123" spans="1:11" s="119" customFormat="1" ht="18" customHeight="1">
      <c r="A123" s="132" t="s">
        <v>2541</v>
      </c>
      <c r="B123" s="118" t="s">
        <v>280</v>
      </c>
      <c r="C123" s="118"/>
      <c r="D123" s="124" t="s">
        <v>2010</v>
      </c>
      <c r="E123" s="118">
        <v>5</v>
      </c>
      <c r="F123" s="125"/>
      <c r="G123" s="127" t="s">
        <v>957</v>
      </c>
      <c r="H123" s="127" t="s">
        <v>1600</v>
      </c>
      <c r="I123" s="147">
        <v>13600</v>
      </c>
      <c r="J123" s="147">
        <v>13500</v>
      </c>
      <c r="K123" s="133">
        <v>-7.0000000000000001E-3</v>
      </c>
    </row>
    <row r="124" spans="1:11" s="119" customFormat="1" ht="18" customHeight="1">
      <c r="A124" s="132" t="s">
        <v>2562</v>
      </c>
      <c r="B124" s="118" t="s">
        <v>2018</v>
      </c>
      <c r="C124" s="118">
        <v>3</v>
      </c>
      <c r="D124" s="124" t="s">
        <v>2010</v>
      </c>
      <c r="E124" s="118">
        <v>1</v>
      </c>
      <c r="F124" s="125"/>
      <c r="G124" s="127" t="s">
        <v>961</v>
      </c>
      <c r="H124" s="127" t="s">
        <v>1600</v>
      </c>
      <c r="I124" s="147">
        <v>7630</v>
      </c>
      <c r="J124" s="147">
        <v>7560</v>
      </c>
      <c r="K124" s="133">
        <v>-8.9999999999999993E-3</v>
      </c>
    </row>
    <row r="125" spans="1:11" s="119" customFormat="1" ht="18" customHeight="1">
      <c r="A125" s="132" t="s">
        <v>2563</v>
      </c>
      <c r="B125" s="118" t="s">
        <v>280</v>
      </c>
      <c r="C125" s="118">
        <v>5</v>
      </c>
      <c r="D125" s="124" t="s">
        <v>2010</v>
      </c>
      <c r="E125" s="118">
        <v>1</v>
      </c>
      <c r="F125" s="125"/>
      <c r="G125" s="127" t="s">
        <v>965</v>
      </c>
      <c r="H125" s="127" t="s">
        <v>2620</v>
      </c>
      <c r="I125" s="147">
        <v>38700</v>
      </c>
      <c r="J125" s="147">
        <v>38300</v>
      </c>
      <c r="K125" s="133">
        <v>-0.01</v>
      </c>
    </row>
    <row r="126" spans="1:11" s="119" customFormat="1" ht="18" customHeight="1">
      <c r="A126" s="132" t="s">
        <v>2563</v>
      </c>
      <c r="B126" s="118" t="s">
        <v>280</v>
      </c>
      <c r="C126" s="118">
        <v>5</v>
      </c>
      <c r="D126" s="124" t="s">
        <v>2010</v>
      </c>
      <c r="E126" s="118">
        <v>2</v>
      </c>
      <c r="F126" s="125"/>
      <c r="G126" s="127" t="s">
        <v>970</v>
      </c>
      <c r="H126" s="127" t="s">
        <v>2621</v>
      </c>
      <c r="I126" s="147">
        <v>30700</v>
      </c>
      <c r="J126" s="147">
        <v>30500</v>
      </c>
      <c r="K126" s="133">
        <v>-7.0000000000000001E-3</v>
      </c>
    </row>
    <row r="127" spans="1:11" s="119" customFormat="1" ht="18" customHeight="1">
      <c r="A127" s="132" t="s">
        <v>2563</v>
      </c>
      <c r="B127" s="118" t="s">
        <v>280</v>
      </c>
      <c r="C127" s="118">
        <v>5</v>
      </c>
      <c r="D127" s="124" t="s">
        <v>2010</v>
      </c>
      <c r="E127" s="118">
        <v>3</v>
      </c>
      <c r="F127" s="125"/>
      <c r="G127" s="127" t="s">
        <v>976</v>
      </c>
      <c r="H127" s="127" t="s">
        <v>2622</v>
      </c>
      <c r="I127" s="147">
        <v>29300</v>
      </c>
      <c r="J127" s="147">
        <v>29200</v>
      </c>
      <c r="K127" s="133">
        <v>-3.0000000000000001E-3</v>
      </c>
    </row>
    <row r="128" spans="1:11" s="119" customFormat="1" ht="18" customHeight="1">
      <c r="A128" s="132" t="s">
        <v>1600</v>
      </c>
      <c r="B128" s="118"/>
      <c r="C128" s="118"/>
      <c r="D128" s="124"/>
      <c r="E128" s="118"/>
      <c r="F128" s="125" t="s">
        <v>2019</v>
      </c>
      <c r="G128" s="127"/>
      <c r="H128" s="127"/>
      <c r="I128" s="147"/>
      <c r="J128" s="147"/>
      <c r="K128" s="133"/>
    </row>
    <row r="129" spans="1:11" s="119" customFormat="1" ht="18" customHeight="1">
      <c r="A129" s="132" t="s">
        <v>2541</v>
      </c>
      <c r="B129" s="118" t="s">
        <v>341</v>
      </c>
      <c r="C129" s="118"/>
      <c r="D129" s="124" t="s">
        <v>2010</v>
      </c>
      <c r="E129" s="118">
        <v>1</v>
      </c>
      <c r="F129" s="125"/>
      <c r="G129" s="127" t="s">
        <v>981</v>
      </c>
      <c r="H129" s="127" t="s">
        <v>2623</v>
      </c>
      <c r="I129" s="147">
        <v>22200</v>
      </c>
      <c r="J129" s="147">
        <v>22300</v>
      </c>
      <c r="K129" s="133">
        <v>5.0000000000000001E-3</v>
      </c>
    </row>
    <row r="130" spans="1:11" s="119" customFormat="1" ht="18" customHeight="1">
      <c r="A130" s="132" t="s">
        <v>2541</v>
      </c>
      <c r="B130" s="118" t="s">
        <v>341</v>
      </c>
      <c r="C130" s="118"/>
      <c r="D130" s="124" t="s">
        <v>2010</v>
      </c>
      <c r="E130" s="118">
        <v>2</v>
      </c>
      <c r="F130" s="125"/>
      <c r="G130" s="127" t="s">
        <v>985</v>
      </c>
      <c r="H130" s="127" t="s">
        <v>2624</v>
      </c>
      <c r="I130" s="147">
        <v>21200</v>
      </c>
      <c r="J130" s="147">
        <v>21200</v>
      </c>
      <c r="K130" s="133">
        <v>0</v>
      </c>
    </row>
    <row r="131" spans="1:11" s="119" customFormat="1" ht="18" customHeight="1">
      <c r="A131" s="132" t="s">
        <v>2563</v>
      </c>
      <c r="B131" s="118" t="s">
        <v>341</v>
      </c>
      <c r="C131" s="118">
        <v>5</v>
      </c>
      <c r="D131" s="124" t="s">
        <v>2010</v>
      </c>
      <c r="E131" s="118">
        <v>1</v>
      </c>
      <c r="F131" s="125"/>
      <c r="G131" s="127" t="s">
        <v>989</v>
      </c>
      <c r="H131" s="127" t="s">
        <v>2625</v>
      </c>
      <c r="I131" s="147">
        <v>21800</v>
      </c>
      <c r="J131" s="147">
        <v>21600</v>
      </c>
      <c r="K131" s="133">
        <v>-8.9999999999999993E-3</v>
      </c>
    </row>
    <row r="132" spans="1:11" s="119" customFormat="1" ht="18" customHeight="1">
      <c r="A132" s="132" t="s">
        <v>1600</v>
      </c>
      <c r="B132" s="118"/>
      <c r="C132" s="118"/>
      <c r="D132" s="124"/>
      <c r="E132" s="118"/>
      <c r="F132" s="125" t="s">
        <v>2020</v>
      </c>
      <c r="G132" s="127"/>
      <c r="H132" s="127"/>
      <c r="I132" s="147"/>
      <c r="J132" s="147"/>
      <c r="K132" s="133"/>
    </row>
    <row r="133" spans="1:11" s="119" customFormat="1" ht="18" customHeight="1">
      <c r="A133" s="132" t="s">
        <v>2541</v>
      </c>
      <c r="B133" s="118" t="s">
        <v>342</v>
      </c>
      <c r="C133" s="118"/>
      <c r="D133" s="124" t="s">
        <v>2010</v>
      </c>
      <c r="E133" s="118">
        <v>1</v>
      </c>
      <c r="F133" s="125"/>
      <c r="G133" s="127" t="s">
        <v>995</v>
      </c>
      <c r="H133" s="127" t="s">
        <v>2626</v>
      </c>
      <c r="I133" s="147">
        <v>18700</v>
      </c>
      <c r="J133" s="147">
        <v>18600</v>
      </c>
      <c r="K133" s="133">
        <v>-5.0000000000000001E-3</v>
      </c>
    </row>
    <row r="134" spans="1:11" s="119" customFormat="1" ht="18" customHeight="1">
      <c r="A134" s="132" t="s">
        <v>2541</v>
      </c>
      <c r="B134" s="118" t="s">
        <v>342</v>
      </c>
      <c r="C134" s="118"/>
      <c r="D134" s="124" t="s">
        <v>2010</v>
      </c>
      <c r="E134" s="118">
        <v>2</v>
      </c>
      <c r="F134" s="125"/>
      <c r="G134" s="127" t="s">
        <v>1001</v>
      </c>
      <c r="H134" s="127" t="s">
        <v>2627</v>
      </c>
      <c r="I134" s="147">
        <v>17600</v>
      </c>
      <c r="J134" s="147">
        <v>17500</v>
      </c>
      <c r="K134" s="133">
        <v>-6.0000000000000001E-3</v>
      </c>
    </row>
    <row r="135" spans="1:11" s="119" customFormat="1" ht="18" customHeight="1">
      <c r="A135" s="132" t="s">
        <v>2541</v>
      </c>
      <c r="B135" s="118" t="s">
        <v>342</v>
      </c>
      <c r="C135" s="118"/>
      <c r="D135" s="124" t="s">
        <v>2010</v>
      </c>
      <c r="E135" s="118">
        <v>3</v>
      </c>
      <c r="F135" s="125"/>
      <c r="G135" s="127" t="s">
        <v>1005</v>
      </c>
      <c r="H135" s="127" t="s">
        <v>1600</v>
      </c>
      <c r="I135" s="147">
        <v>10400</v>
      </c>
      <c r="J135" s="147">
        <v>10300</v>
      </c>
      <c r="K135" s="133">
        <v>-0.01</v>
      </c>
    </row>
    <row r="136" spans="1:11" s="119" customFormat="1" ht="18" customHeight="1">
      <c r="A136" s="132" t="s">
        <v>2563</v>
      </c>
      <c r="B136" s="118" t="s">
        <v>342</v>
      </c>
      <c r="C136" s="118">
        <v>5</v>
      </c>
      <c r="D136" s="124" t="s">
        <v>2010</v>
      </c>
      <c r="E136" s="118">
        <v>1</v>
      </c>
      <c r="F136" s="125"/>
      <c r="G136" s="127" t="s">
        <v>1010</v>
      </c>
      <c r="H136" s="127" t="s">
        <v>1600</v>
      </c>
      <c r="I136" s="147">
        <v>26100</v>
      </c>
      <c r="J136" s="147">
        <v>26100</v>
      </c>
      <c r="K136" s="133">
        <v>0</v>
      </c>
    </row>
    <row r="137" spans="1:11" s="119" customFormat="1" ht="18" customHeight="1">
      <c r="A137" s="132" t="s">
        <v>1600</v>
      </c>
      <c r="B137" s="118"/>
      <c r="C137" s="118"/>
      <c r="D137" s="124"/>
      <c r="E137" s="118"/>
      <c r="F137" s="125" t="s">
        <v>2021</v>
      </c>
      <c r="G137" s="127"/>
      <c r="H137" s="127"/>
      <c r="I137" s="147"/>
      <c r="J137" s="147"/>
      <c r="K137" s="133"/>
    </row>
    <row r="138" spans="1:11" s="119" customFormat="1" ht="18" customHeight="1">
      <c r="A138" s="132" t="s">
        <v>2541</v>
      </c>
      <c r="B138" s="118" t="s">
        <v>338</v>
      </c>
      <c r="C138" s="118"/>
      <c r="D138" s="124" t="s">
        <v>2010</v>
      </c>
      <c r="E138" s="118">
        <v>1</v>
      </c>
      <c r="F138" s="125"/>
      <c r="G138" s="127" t="s">
        <v>1015</v>
      </c>
      <c r="H138" s="127" t="s">
        <v>2628</v>
      </c>
      <c r="I138" s="147">
        <v>42900</v>
      </c>
      <c r="J138" s="147">
        <v>43300</v>
      </c>
      <c r="K138" s="133">
        <v>8.9999999999999993E-3</v>
      </c>
    </row>
    <row r="139" spans="1:11" s="119" customFormat="1" ht="18" customHeight="1">
      <c r="A139" s="132" t="s">
        <v>2541</v>
      </c>
      <c r="B139" s="118" t="s">
        <v>338</v>
      </c>
      <c r="C139" s="118"/>
      <c r="D139" s="124" t="s">
        <v>2010</v>
      </c>
      <c r="E139" s="118">
        <v>2</v>
      </c>
      <c r="F139" s="125"/>
      <c r="G139" s="127" t="s">
        <v>1019</v>
      </c>
      <c r="H139" s="127" t="s">
        <v>2629</v>
      </c>
      <c r="I139" s="147">
        <v>44200</v>
      </c>
      <c r="J139" s="147">
        <v>44400</v>
      </c>
      <c r="K139" s="133">
        <v>5.0000000000000001E-3</v>
      </c>
    </row>
    <row r="140" spans="1:11" s="119" customFormat="1" ht="18" customHeight="1">
      <c r="A140" s="132" t="s">
        <v>2541</v>
      </c>
      <c r="B140" s="118" t="s">
        <v>338</v>
      </c>
      <c r="C140" s="118"/>
      <c r="D140" s="124" t="s">
        <v>2010</v>
      </c>
      <c r="E140" s="118">
        <v>3</v>
      </c>
      <c r="F140" s="125"/>
      <c r="G140" s="127" t="s">
        <v>1022</v>
      </c>
      <c r="H140" s="127" t="s">
        <v>2630</v>
      </c>
      <c r="I140" s="147">
        <v>41700</v>
      </c>
      <c r="J140" s="147">
        <v>42600</v>
      </c>
      <c r="K140" s="133">
        <v>2.1999999999999999E-2</v>
      </c>
    </row>
    <row r="141" spans="1:11" s="119" customFormat="1" ht="18" customHeight="1">
      <c r="A141" s="132" t="s">
        <v>2541</v>
      </c>
      <c r="B141" s="118" t="s">
        <v>338</v>
      </c>
      <c r="C141" s="124"/>
      <c r="D141" s="124" t="s">
        <v>2010</v>
      </c>
      <c r="E141" s="118">
        <v>4</v>
      </c>
      <c r="F141" s="125"/>
      <c r="G141" s="127" t="s">
        <v>1026</v>
      </c>
      <c r="H141" s="127" t="s">
        <v>2631</v>
      </c>
      <c r="I141" s="147">
        <v>35700</v>
      </c>
      <c r="J141" s="147">
        <v>36000</v>
      </c>
      <c r="K141" s="133">
        <v>8.0000000000000002E-3</v>
      </c>
    </row>
    <row r="142" spans="1:11" s="119" customFormat="1" ht="18" customHeight="1">
      <c r="A142" s="132" t="s">
        <v>2541</v>
      </c>
      <c r="B142" s="118" t="s">
        <v>338</v>
      </c>
      <c r="C142" s="118"/>
      <c r="D142" s="124" t="s">
        <v>2010</v>
      </c>
      <c r="E142" s="118">
        <v>5</v>
      </c>
      <c r="F142" s="125"/>
      <c r="G142" s="127" t="s">
        <v>1031</v>
      </c>
      <c r="H142" s="127" t="s">
        <v>2632</v>
      </c>
      <c r="I142" s="147">
        <v>38900</v>
      </c>
      <c r="J142" s="147">
        <v>39800</v>
      </c>
      <c r="K142" s="133">
        <v>2.3E-2</v>
      </c>
    </row>
    <row r="143" spans="1:11" s="119" customFormat="1" ht="18" customHeight="1">
      <c r="A143" s="132" t="s">
        <v>2541</v>
      </c>
      <c r="B143" s="118" t="s">
        <v>338</v>
      </c>
      <c r="C143" s="118"/>
      <c r="D143" s="124" t="s">
        <v>2010</v>
      </c>
      <c r="E143" s="118">
        <v>6</v>
      </c>
      <c r="F143" s="125"/>
      <c r="G143" s="127" t="s">
        <v>1035</v>
      </c>
      <c r="H143" s="127" t="s">
        <v>2633</v>
      </c>
      <c r="I143" s="147">
        <v>46000</v>
      </c>
      <c r="J143" s="147">
        <v>46900</v>
      </c>
      <c r="K143" s="133">
        <v>0.02</v>
      </c>
    </row>
    <row r="144" spans="1:11" s="119" customFormat="1" ht="18" customHeight="1">
      <c r="A144" s="132" t="s">
        <v>2541</v>
      </c>
      <c r="B144" s="118" t="s">
        <v>338</v>
      </c>
      <c r="C144" s="118"/>
      <c r="D144" s="124" t="s">
        <v>2010</v>
      </c>
      <c r="E144" s="118">
        <v>7</v>
      </c>
      <c r="F144" s="125"/>
      <c r="G144" s="127" t="s">
        <v>1039</v>
      </c>
      <c r="H144" s="127" t="s">
        <v>2634</v>
      </c>
      <c r="I144" s="147">
        <v>47300</v>
      </c>
      <c r="J144" s="147">
        <v>48200</v>
      </c>
      <c r="K144" s="133">
        <v>1.9E-2</v>
      </c>
    </row>
    <row r="145" spans="1:11" s="119" customFormat="1" ht="18" customHeight="1">
      <c r="A145" s="132" t="s">
        <v>2541</v>
      </c>
      <c r="B145" s="118" t="s">
        <v>338</v>
      </c>
      <c r="C145" s="118"/>
      <c r="D145" s="124" t="s">
        <v>2010</v>
      </c>
      <c r="E145" s="118">
        <v>8</v>
      </c>
      <c r="F145" s="125"/>
      <c r="G145" s="127" t="s">
        <v>1043</v>
      </c>
      <c r="H145" s="127" t="s">
        <v>1600</v>
      </c>
      <c r="I145" s="147">
        <v>24800</v>
      </c>
      <c r="J145" s="147">
        <v>24800</v>
      </c>
      <c r="K145" s="133">
        <v>0</v>
      </c>
    </row>
    <row r="146" spans="1:11" s="119" customFormat="1" ht="18" customHeight="1">
      <c r="A146" s="132" t="s">
        <v>2541</v>
      </c>
      <c r="B146" s="118" t="s">
        <v>338</v>
      </c>
      <c r="C146" s="118"/>
      <c r="D146" s="124" t="s">
        <v>2010</v>
      </c>
      <c r="E146" s="118">
        <v>9</v>
      </c>
      <c r="F146" s="125"/>
      <c r="G146" s="127" t="s">
        <v>1047</v>
      </c>
      <c r="H146" s="127" t="s">
        <v>1600</v>
      </c>
      <c r="I146" s="147">
        <v>17100</v>
      </c>
      <c r="J146" s="147">
        <v>17300</v>
      </c>
      <c r="K146" s="133">
        <v>1.2E-2</v>
      </c>
    </row>
    <row r="147" spans="1:11" s="119" customFormat="1" ht="18" customHeight="1">
      <c r="A147" s="132" t="s">
        <v>2541</v>
      </c>
      <c r="B147" s="118" t="s">
        <v>338</v>
      </c>
      <c r="C147" s="118"/>
      <c r="D147" s="124" t="s">
        <v>2010</v>
      </c>
      <c r="E147" s="118">
        <v>10</v>
      </c>
      <c r="F147" s="125"/>
      <c r="G147" s="127" t="s">
        <v>1050</v>
      </c>
      <c r="H147" s="127" t="s">
        <v>2635</v>
      </c>
      <c r="I147" s="147">
        <v>52900</v>
      </c>
      <c r="J147" s="147">
        <v>54400</v>
      </c>
      <c r="K147" s="133">
        <v>2.8000000000000001E-2</v>
      </c>
    </row>
    <row r="148" spans="1:11" s="119" customFormat="1" ht="18" customHeight="1">
      <c r="A148" s="132" t="s">
        <v>2563</v>
      </c>
      <c r="B148" s="118" t="s">
        <v>338</v>
      </c>
      <c r="C148" s="118">
        <v>5</v>
      </c>
      <c r="D148" s="124" t="s">
        <v>2010</v>
      </c>
      <c r="E148" s="118">
        <v>1</v>
      </c>
      <c r="F148" s="125"/>
      <c r="G148" s="127" t="s">
        <v>1054</v>
      </c>
      <c r="H148" s="127" t="s">
        <v>2636</v>
      </c>
      <c r="I148" s="147">
        <v>50700</v>
      </c>
      <c r="J148" s="147">
        <v>50700</v>
      </c>
      <c r="K148" s="133">
        <v>0</v>
      </c>
    </row>
    <row r="149" spans="1:11" s="119" customFormat="1" ht="18" customHeight="1">
      <c r="A149" s="132" t="s">
        <v>2563</v>
      </c>
      <c r="B149" s="118" t="s">
        <v>338</v>
      </c>
      <c r="C149" s="118">
        <v>5</v>
      </c>
      <c r="D149" s="124" t="s">
        <v>2010</v>
      </c>
      <c r="E149" s="118">
        <v>2</v>
      </c>
      <c r="F149" s="125"/>
      <c r="G149" s="127" t="s">
        <v>1059</v>
      </c>
      <c r="H149" s="127" t="s">
        <v>2637</v>
      </c>
      <c r="I149" s="147">
        <v>54500</v>
      </c>
      <c r="J149" s="147">
        <v>54500</v>
      </c>
      <c r="K149" s="133">
        <v>0</v>
      </c>
    </row>
    <row r="150" spans="1:11" s="119" customFormat="1" ht="18" customHeight="1">
      <c r="A150" s="132" t="s">
        <v>2563</v>
      </c>
      <c r="B150" s="118" t="s">
        <v>338</v>
      </c>
      <c r="C150" s="118">
        <v>5</v>
      </c>
      <c r="D150" s="124" t="s">
        <v>2010</v>
      </c>
      <c r="E150" s="118">
        <v>3</v>
      </c>
      <c r="F150" s="125"/>
      <c r="G150" s="127" t="s">
        <v>1064</v>
      </c>
      <c r="H150" s="127" t="s">
        <v>2638</v>
      </c>
      <c r="I150" s="147">
        <v>43300</v>
      </c>
      <c r="J150" s="147">
        <v>44000</v>
      </c>
      <c r="K150" s="133">
        <v>1.6E-2</v>
      </c>
    </row>
    <row r="151" spans="1:11" s="119" customFormat="1" ht="18" customHeight="1">
      <c r="A151" s="132" t="s">
        <v>2563</v>
      </c>
      <c r="B151" s="118" t="s">
        <v>338</v>
      </c>
      <c r="C151" s="118">
        <v>5</v>
      </c>
      <c r="D151" s="124" t="s">
        <v>2010</v>
      </c>
      <c r="E151" s="118">
        <v>4</v>
      </c>
      <c r="F151" s="125"/>
      <c r="G151" s="127" t="s">
        <v>1070</v>
      </c>
      <c r="H151" s="127" t="s">
        <v>2639</v>
      </c>
      <c r="I151" s="147">
        <v>27000</v>
      </c>
      <c r="J151" s="147">
        <v>27300</v>
      </c>
      <c r="K151" s="133">
        <v>1.0999999999999999E-2</v>
      </c>
    </row>
    <row r="152" spans="1:11" s="119" customFormat="1" ht="18" customHeight="1">
      <c r="A152" s="132" t="s">
        <v>1600</v>
      </c>
      <c r="B152" s="118"/>
      <c r="C152" s="118"/>
      <c r="D152" s="124"/>
      <c r="E152" s="118"/>
      <c r="F152" s="125" t="s">
        <v>2022</v>
      </c>
      <c r="G152" s="127"/>
      <c r="H152" s="127"/>
      <c r="I152" s="147"/>
      <c r="J152" s="147"/>
      <c r="K152" s="133"/>
    </row>
    <row r="153" spans="1:11" s="119" customFormat="1" ht="18" customHeight="1">
      <c r="A153" s="132" t="s">
        <v>2541</v>
      </c>
      <c r="B153" s="118" t="s">
        <v>354</v>
      </c>
      <c r="C153" s="118"/>
      <c r="D153" s="124" t="s">
        <v>2010</v>
      </c>
      <c r="E153" s="118">
        <v>1</v>
      </c>
      <c r="F153" s="125"/>
      <c r="G153" s="127" t="s">
        <v>1074</v>
      </c>
      <c r="H153" s="127" t="s">
        <v>2640</v>
      </c>
      <c r="I153" s="147">
        <v>24800</v>
      </c>
      <c r="J153" s="147">
        <v>25500</v>
      </c>
      <c r="K153" s="133">
        <v>2.8000000000000001E-2</v>
      </c>
    </row>
    <row r="154" spans="1:11" s="119" customFormat="1" ht="18" customHeight="1">
      <c r="A154" s="132" t="s">
        <v>2541</v>
      </c>
      <c r="B154" s="118" t="s">
        <v>354</v>
      </c>
      <c r="C154" s="118"/>
      <c r="D154" s="124" t="s">
        <v>2010</v>
      </c>
      <c r="E154" s="118">
        <v>2</v>
      </c>
      <c r="F154" s="125"/>
      <c r="G154" s="127" t="s">
        <v>1079</v>
      </c>
      <c r="H154" s="127" t="s">
        <v>2641</v>
      </c>
      <c r="I154" s="147">
        <v>25000</v>
      </c>
      <c r="J154" s="147">
        <v>25300</v>
      </c>
      <c r="K154" s="133">
        <v>1.2E-2</v>
      </c>
    </row>
    <row r="155" spans="1:11" s="119" customFormat="1" ht="18" customHeight="1">
      <c r="A155" s="132" t="s">
        <v>2541</v>
      </c>
      <c r="B155" s="118" t="s">
        <v>354</v>
      </c>
      <c r="C155" s="118"/>
      <c r="D155" s="124" t="s">
        <v>2010</v>
      </c>
      <c r="E155" s="118">
        <v>3</v>
      </c>
      <c r="F155" s="125"/>
      <c r="G155" s="127" t="s">
        <v>1083</v>
      </c>
      <c r="H155" s="127" t="s">
        <v>2642</v>
      </c>
      <c r="I155" s="147">
        <v>32200</v>
      </c>
      <c r="J155" s="147">
        <v>33200</v>
      </c>
      <c r="K155" s="133">
        <v>3.1E-2</v>
      </c>
    </row>
    <row r="156" spans="1:11" s="119" customFormat="1" ht="18" customHeight="1">
      <c r="A156" s="132" t="s">
        <v>2541</v>
      </c>
      <c r="B156" s="118" t="s">
        <v>354</v>
      </c>
      <c r="C156" s="118"/>
      <c r="D156" s="124" t="s">
        <v>2010</v>
      </c>
      <c r="E156" s="118">
        <v>4</v>
      </c>
      <c r="F156" s="125"/>
      <c r="G156" s="127" t="s">
        <v>1087</v>
      </c>
      <c r="H156" s="127" t="s">
        <v>2643</v>
      </c>
      <c r="I156" s="147">
        <v>46400</v>
      </c>
      <c r="J156" s="147">
        <v>46800</v>
      </c>
      <c r="K156" s="133">
        <v>8.9999999999999993E-3</v>
      </c>
    </row>
    <row r="157" spans="1:11" s="119" customFormat="1" ht="18" customHeight="1">
      <c r="A157" s="132" t="s">
        <v>2563</v>
      </c>
      <c r="B157" s="118" t="s">
        <v>354</v>
      </c>
      <c r="C157" s="118">
        <v>5</v>
      </c>
      <c r="D157" s="124" t="s">
        <v>2010</v>
      </c>
      <c r="E157" s="118">
        <v>1</v>
      </c>
      <c r="F157" s="125"/>
      <c r="G157" s="127" t="s">
        <v>1093</v>
      </c>
      <c r="H157" s="127" t="s">
        <v>2644</v>
      </c>
      <c r="I157" s="147">
        <v>51600</v>
      </c>
      <c r="J157" s="147">
        <v>52200</v>
      </c>
      <c r="K157" s="133">
        <v>1.2E-2</v>
      </c>
    </row>
    <row r="158" spans="1:11" s="119" customFormat="1" ht="18" customHeight="1">
      <c r="A158" s="132" t="s">
        <v>2563</v>
      </c>
      <c r="B158" s="118" t="s">
        <v>354</v>
      </c>
      <c r="C158" s="118">
        <v>5</v>
      </c>
      <c r="D158" s="124" t="s">
        <v>2010</v>
      </c>
      <c r="E158" s="118">
        <v>2</v>
      </c>
      <c r="F158" s="125"/>
      <c r="G158" s="127" t="s">
        <v>1098</v>
      </c>
      <c r="H158" s="127" t="s">
        <v>2645</v>
      </c>
      <c r="I158" s="147">
        <v>67700</v>
      </c>
      <c r="J158" s="147">
        <v>68000</v>
      </c>
      <c r="K158" s="133">
        <v>4.0000000000000001E-3</v>
      </c>
    </row>
    <row r="159" spans="1:11" s="119" customFormat="1" ht="18" customHeight="1">
      <c r="A159" s="132" t="s">
        <v>1600</v>
      </c>
      <c r="B159" s="118"/>
      <c r="C159" s="118"/>
      <c r="D159" s="124"/>
      <c r="E159" s="118"/>
      <c r="F159" s="125" t="s">
        <v>2023</v>
      </c>
      <c r="G159" s="127"/>
      <c r="H159" s="127"/>
      <c r="I159" s="147"/>
      <c r="J159" s="147"/>
      <c r="K159" s="133"/>
    </row>
    <row r="160" spans="1:11" s="119" customFormat="1" ht="18" customHeight="1">
      <c r="A160" s="132" t="s">
        <v>2541</v>
      </c>
      <c r="B160" s="118" t="s">
        <v>359</v>
      </c>
      <c r="C160" s="118"/>
      <c r="D160" s="124" t="s">
        <v>2010</v>
      </c>
      <c r="E160" s="118">
        <v>1</v>
      </c>
      <c r="F160" s="125"/>
      <c r="G160" s="127" t="s">
        <v>1103</v>
      </c>
      <c r="H160" s="127" t="s">
        <v>2646</v>
      </c>
      <c r="I160" s="147">
        <v>11600</v>
      </c>
      <c r="J160" s="147">
        <v>11500</v>
      </c>
      <c r="K160" s="133">
        <v>-8.9999999999999993E-3</v>
      </c>
    </row>
    <row r="161" spans="1:11" s="119" customFormat="1" ht="18" customHeight="1">
      <c r="A161" s="132" t="s">
        <v>2541</v>
      </c>
      <c r="B161" s="118" t="s">
        <v>359</v>
      </c>
      <c r="C161" s="118"/>
      <c r="D161" s="124" t="s">
        <v>2010</v>
      </c>
      <c r="E161" s="118">
        <v>2</v>
      </c>
      <c r="F161" s="125"/>
      <c r="G161" s="127" t="s">
        <v>1105</v>
      </c>
      <c r="H161" s="127" t="s">
        <v>2647</v>
      </c>
      <c r="I161" s="147">
        <v>12200</v>
      </c>
      <c r="J161" s="147">
        <v>12200</v>
      </c>
      <c r="K161" s="133">
        <v>0</v>
      </c>
    </row>
    <row r="162" spans="1:11" s="119" customFormat="1" ht="18" customHeight="1">
      <c r="A162" s="132" t="s">
        <v>2541</v>
      </c>
      <c r="B162" s="118" t="s">
        <v>359</v>
      </c>
      <c r="C162" s="118"/>
      <c r="D162" s="124" t="s">
        <v>2010</v>
      </c>
      <c r="E162" s="118">
        <v>3</v>
      </c>
      <c r="F162" s="125"/>
      <c r="G162" s="127" t="s">
        <v>1109</v>
      </c>
      <c r="H162" s="127" t="s">
        <v>2648</v>
      </c>
      <c r="I162" s="147">
        <v>10900</v>
      </c>
      <c r="J162" s="147">
        <v>10800</v>
      </c>
      <c r="K162" s="133">
        <v>-8.9999999999999993E-3</v>
      </c>
    </row>
    <row r="163" spans="1:11" s="119" customFormat="1" ht="18" customHeight="1">
      <c r="A163" s="132" t="s">
        <v>2563</v>
      </c>
      <c r="B163" s="118" t="s">
        <v>359</v>
      </c>
      <c r="C163" s="118">
        <v>5</v>
      </c>
      <c r="D163" s="124" t="s">
        <v>2010</v>
      </c>
      <c r="E163" s="118">
        <v>1</v>
      </c>
      <c r="F163" s="125"/>
      <c r="G163" s="127" t="s">
        <v>1112</v>
      </c>
      <c r="H163" s="127" t="s">
        <v>2649</v>
      </c>
      <c r="I163" s="147">
        <v>18500</v>
      </c>
      <c r="J163" s="147">
        <v>18100</v>
      </c>
      <c r="K163" s="133">
        <v>-2.1999999999999999E-2</v>
      </c>
    </row>
    <row r="164" spans="1:11" s="119" customFormat="1" ht="18" customHeight="1">
      <c r="A164" s="132" t="s">
        <v>1600</v>
      </c>
      <c r="B164" s="118"/>
      <c r="C164" s="118"/>
      <c r="D164" s="124"/>
      <c r="E164" s="118"/>
      <c r="F164" s="125" t="s">
        <v>2024</v>
      </c>
      <c r="G164" s="127"/>
      <c r="H164" s="127"/>
      <c r="I164" s="147"/>
      <c r="J164" s="147"/>
      <c r="K164" s="133"/>
    </row>
    <row r="165" spans="1:11" s="119" customFormat="1" ht="18" customHeight="1">
      <c r="A165" s="132" t="s">
        <v>2541</v>
      </c>
      <c r="B165" s="118" t="s">
        <v>361</v>
      </c>
      <c r="C165" s="118"/>
      <c r="D165" s="124" t="s">
        <v>2010</v>
      </c>
      <c r="E165" s="118">
        <v>1</v>
      </c>
      <c r="F165" s="125"/>
      <c r="G165" s="127" t="s">
        <v>2655</v>
      </c>
      <c r="H165" s="127" t="s">
        <v>1600</v>
      </c>
      <c r="I165" s="147">
        <v>16300</v>
      </c>
      <c r="J165" s="147">
        <v>16300</v>
      </c>
      <c r="K165" s="133">
        <v>0</v>
      </c>
    </row>
    <row r="166" spans="1:11" s="119" customFormat="1" ht="18" customHeight="1">
      <c r="A166" s="132" t="s">
        <v>2541</v>
      </c>
      <c r="B166" s="118" t="s">
        <v>361</v>
      </c>
      <c r="C166" s="118"/>
      <c r="D166" s="124" t="s">
        <v>2010</v>
      </c>
      <c r="E166" s="118">
        <v>2</v>
      </c>
      <c r="F166" s="125"/>
      <c r="G166" s="127" t="s">
        <v>1121</v>
      </c>
      <c r="H166" s="127" t="s">
        <v>1600</v>
      </c>
      <c r="I166" s="147">
        <v>16700</v>
      </c>
      <c r="J166" s="147">
        <v>16600</v>
      </c>
      <c r="K166" s="133">
        <v>-6.0000000000000001E-3</v>
      </c>
    </row>
    <row r="167" spans="1:11" s="119" customFormat="1" ht="18" customHeight="1">
      <c r="A167" s="132" t="s">
        <v>2541</v>
      </c>
      <c r="B167" s="118" t="s">
        <v>361</v>
      </c>
      <c r="C167" s="118"/>
      <c r="D167" s="124" t="s">
        <v>2010</v>
      </c>
      <c r="E167" s="118">
        <v>3</v>
      </c>
      <c r="F167" s="125"/>
      <c r="G167" s="127" t="s">
        <v>1124</v>
      </c>
      <c r="H167" s="127" t="s">
        <v>1600</v>
      </c>
      <c r="I167" s="147">
        <v>29900</v>
      </c>
      <c r="J167" s="147">
        <v>30200</v>
      </c>
      <c r="K167" s="133">
        <v>0.01</v>
      </c>
    </row>
    <row r="168" spans="1:11" s="119" customFormat="1" ht="18" customHeight="1">
      <c r="A168" s="132" t="s">
        <v>2563</v>
      </c>
      <c r="B168" s="118" t="s">
        <v>361</v>
      </c>
      <c r="C168" s="118">
        <v>5</v>
      </c>
      <c r="D168" s="124" t="s">
        <v>2010</v>
      </c>
      <c r="E168" s="118">
        <v>1</v>
      </c>
      <c r="F168" s="125"/>
      <c r="G168" s="127" t="s">
        <v>1126</v>
      </c>
      <c r="H168" s="127" t="s">
        <v>1600</v>
      </c>
      <c r="I168" s="147">
        <v>39600</v>
      </c>
      <c r="J168" s="147">
        <v>39600</v>
      </c>
      <c r="K168" s="133">
        <v>0</v>
      </c>
    </row>
    <row r="169" spans="1:11" s="119" customFormat="1" ht="18" customHeight="1">
      <c r="A169" s="132" t="s">
        <v>2563</v>
      </c>
      <c r="B169" s="118" t="s">
        <v>361</v>
      </c>
      <c r="C169" s="118">
        <v>5</v>
      </c>
      <c r="D169" s="124" t="s">
        <v>2010</v>
      </c>
      <c r="E169" s="118">
        <v>2</v>
      </c>
      <c r="F169" s="125"/>
      <c r="G169" s="127" t="s">
        <v>1130</v>
      </c>
      <c r="H169" s="127" t="s">
        <v>1600</v>
      </c>
      <c r="I169" s="147">
        <v>29900</v>
      </c>
      <c r="J169" s="147">
        <v>29900</v>
      </c>
      <c r="K169" s="133">
        <v>0</v>
      </c>
    </row>
    <row r="170" spans="1:11" s="119" customFormat="1" ht="18" customHeight="1">
      <c r="A170" s="132" t="s">
        <v>1600</v>
      </c>
      <c r="B170" s="124"/>
      <c r="C170" s="124"/>
      <c r="D170" s="124"/>
      <c r="E170" s="124"/>
      <c r="F170" s="125" t="s">
        <v>2025</v>
      </c>
      <c r="G170" s="127"/>
      <c r="H170" s="127"/>
      <c r="I170" s="147"/>
      <c r="J170" s="147"/>
      <c r="K170" s="133"/>
    </row>
    <row r="171" spans="1:11" s="119" customFormat="1" ht="18" customHeight="1">
      <c r="A171" s="132" t="s">
        <v>2541</v>
      </c>
      <c r="B171" s="118" t="s">
        <v>362</v>
      </c>
      <c r="C171" s="118"/>
      <c r="D171" s="124" t="s">
        <v>2010</v>
      </c>
      <c r="E171" s="118">
        <v>1</v>
      </c>
      <c r="F171" s="125"/>
      <c r="G171" s="127" t="s">
        <v>1134</v>
      </c>
      <c r="H171" s="127" t="s">
        <v>1600</v>
      </c>
      <c r="I171" s="147">
        <v>26500</v>
      </c>
      <c r="J171" s="147">
        <v>26500</v>
      </c>
      <c r="K171" s="133">
        <v>0</v>
      </c>
    </row>
    <row r="172" spans="1:11" s="119" customFormat="1" ht="18" customHeight="1">
      <c r="A172" s="132" t="s">
        <v>2541</v>
      </c>
      <c r="B172" s="118" t="s">
        <v>362</v>
      </c>
      <c r="C172" s="118"/>
      <c r="D172" s="124" t="s">
        <v>2010</v>
      </c>
      <c r="E172" s="118">
        <v>2</v>
      </c>
      <c r="F172" s="125"/>
      <c r="G172" s="127" t="s">
        <v>1138</v>
      </c>
      <c r="H172" s="127" t="s">
        <v>1600</v>
      </c>
      <c r="I172" s="147">
        <v>23500</v>
      </c>
      <c r="J172" s="147">
        <v>23600</v>
      </c>
      <c r="K172" s="133">
        <v>4.0000000000000001E-3</v>
      </c>
    </row>
    <row r="173" spans="1:11" s="119" customFormat="1" ht="18" customHeight="1">
      <c r="A173" s="132" t="s">
        <v>2541</v>
      </c>
      <c r="B173" s="118" t="s">
        <v>362</v>
      </c>
      <c r="C173" s="118"/>
      <c r="D173" s="124" t="s">
        <v>2010</v>
      </c>
      <c r="E173" s="118">
        <v>3</v>
      </c>
      <c r="F173" s="125"/>
      <c r="G173" s="127" t="s">
        <v>1141</v>
      </c>
      <c r="H173" s="127" t="s">
        <v>1600</v>
      </c>
      <c r="I173" s="147">
        <v>11400</v>
      </c>
      <c r="J173" s="147">
        <v>11300</v>
      </c>
      <c r="K173" s="133">
        <v>-8.9999999999999993E-3</v>
      </c>
    </row>
    <row r="174" spans="1:11" s="119" customFormat="1" ht="18" customHeight="1">
      <c r="A174" s="132" t="s">
        <v>1600</v>
      </c>
      <c r="B174" s="118"/>
      <c r="C174" s="118"/>
      <c r="D174" s="124"/>
      <c r="E174" s="118"/>
      <c r="F174" s="125" t="s">
        <v>2026</v>
      </c>
      <c r="G174" s="127"/>
      <c r="H174" s="127"/>
      <c r="I174" s="147"/>
      <c r="J174" s="147"/>
      <c r="K174" s="133"/>
    </row>
    <row r="175" spans="1:11" s="119" customFormat="1" ht="18" customHeight="1">
      <c r="A175" s="132" t="s">
        <v>2541</v>
      </c>
      <c r="B175" s="118" t="s">
        <v>367</v>
      </c>
      <c r="C175" s="118"/>
      <c r="D175" s="124" t="s">
        <v>2010</v>
      </c>
      <c r="E175" s="118">
        <v>1</v>
      </c>
      <c r="F175" s="125"/>
      <c r="G175" s="127" t="s">
        <v>1145</v>
      </c>
      <c r="H175" s="127" t="s">
        <v>1600</v>
      </c>
      <c r="I175" s="147">
        <v>23100</v>
      </c>
      <c r="J175" s="147">
        <v>23000</v>
      </c>
      <c r="K175" s="133">
        <v>-4.0000000000000001E-3</v>
      </c>
    </row>
    <row r="176" spans="1:11" s="119" customFormat="1" ht="18" customHeight="1">
      <c r="A176" s="132" t="s">
        <v>2541</v>
      </c>
      <c r="B176" s="118" t="s">
        <v>367</v>
      </c>
      <c r="C176" s="118"/>
      <c r="D176" s="124" t="s">
        <v>2010</v>
      </c>
      <c r="E176" s="118">
        <v>2</v>
      </c>
      <c r="F176" s="125"/>
      <c r="G176" s="127" t="s">
        <v>1148</v>
      </c>
      <c r="H176" s="127" t="s">
        <v>1600</v>
      </c>
      <c r="I176" s="147">
        <v>27300</v>
      </c>
      <c r="J176" s="147">
        <v>27400</v>
      </c>
      <c r="K176" s="133">
        <v>4.0000000000000001E-3</v>
      </c>
    </row>
    <row r="177" spans="1:11" s="119" customFormat="1" ht="18" customHeight="1">
      <c r="A177" s="132" t="s">
        <v>2541</v>
      </c>
      <c r="B177" s="118" t="s">
        <v>367</v>
      </c>
      <c r="C177" s="118"/>
      <c r="D177" s="124" t="s">
        <v>2010</v>
      </c>
      <c r="E177" s="118">
        <v>3</v>
      </c>
      <c r="F177" s="125"/>
      <c r="G177" s="127" t="s">
        <v>1150</v>
      </c>
      <c r="H177" s="127" t="s">
        <v>1600</v>
      </c>
      <c r="I177" s="147">
        <v>9140</v>
      </c>
      <c r="J177" s="147">
        <v>9080</v>
      </c>
      <c r="K177" s="133">
        <v>-7.0000000000000001E-3</v>
      </c>
    </row>
    <row r="178" spans="1:11" s="119" customFormat="1" ht="18" customHeight="1">
      <c r="A178" s="132" t="s">
        <v>1600</v>
      </c>
      <c r="B178" s="118"/>
      <c r="C178" s="118"/>
      <c r="D178" s="124"/>
      <c r="E178" s="118"/>
      <c r="F178" s="125" t="s">
        <v>2027</v>
      </c>
      <c r="G178" s="127"/>
      <c r="H178" s="127"/>
      <c r="I178" s="147"/>
      <c r="J178" s="147"/>
      <c r="K178" s="133"/>
    </row>
    <row r="179" spans="1:11" s="119" customFormat="1" ht="18" customHeight="1">
      <c r="A179" s="132" t="s">
        <v>2541</v>
      </c>
      <c r="B179" s="118" t="s">
        <v>371</v>
      </c>
      <c r="C179" s="118"/>
      <c r="D179" s="124" t="s">
        <v>2010</v>
      </c>
      <c r="E179" s="118">
        <v>1</v>
      </c>
      <c r="F179" s="125"/>
      <c r="G179" s="127" t="s">
        <v>1152</v>
      </c>
      <c r="H179" s="127" t="s">
        <v>1600</v>
      </c>
      <c r="I179" s="147">
        <v>21900</v>
      </c>
      <c r="J179" s="147">
        <v>22000</v>
      </c>
      <c r="K179" s="133">
        <v>5.0000000000000001E-3</v>
      </c>
    </row>
    <row r="180" spans="1:11" s="119" customFormat="1" ht="18" customHeight="1">
      <c r="A180" s="132" t="s">
        <v>2541</v>
      </c>
      <c r="B180" s="118" t="s">
        <v>371</v>
      </c>
      <c r="C180" s="118"/>
      <c r="D180" s="124" t="s">
        <v>2010</v>
      </c>
      <c r="E180" s="118">
        <v>2</v>
      </c>
      <c r="F180" s="125"/>
      <c r="G180" s="127" t="s">
        <v>1154</v>
      </c>
      <c r="H180" s="127" t="s">
        <v>1600</v>
      </c>
      <c r="I180" s="147">
        <v>17700</v>
      </c>
      <c r="J180" s="147">
        <v>17700</v>
      </c>
      <c r="K180" s="133">
        <v>0</v>
      </c>
    </row>
    <row r="181" spans="1:11" s="119" customFormat="1" ht="18" customHeight="1">
      <c r="A181" s="132" t="s">
        <v>2563</v>
      </c>
      <c r="B181" s="118" t="s">
        <v>371</v>
      </c>
      <c r="C181" s="118">
        <v>5</v>
      </c>
      <c r="D181" s="124" t="s">
        <v>2010</v>
      </c>
      <c r="E181" s="118">
        <v>1</v>
      </c>
      <c r="F181" s="125"/>
      <c r="G181" s="127" t="s">
        <v>1156</v>
      </c>
      <c r="H181" s="127" t="s">
        <v>1600</v>
      </c>
      <c r="I181" s="147">
        <v>22000</v>
      </c>
      <c r="J181" s="147">
        <v>22000</v>
      </c>
      <c r="K181" s="133">
        <v>0</v>
      </c>
    </row>
    <row r="182" spans="1:11" s="119" customFormat="1" ht="18" customHeight="1">
      <c r="A182" s="132" t="s">
        <v>1600</v>
      </c>
      <c r="B182" s="118"/>
      <c r="C182" s="118"/>
      <c r="D182" s="124"/>
      <c r="E182" s="118"/>
      <c r="F182" s="125" t="s">
        <v>2028</v>
      </c>
      <c r="G182" s="127"/>
      <c r="H182" s="127"/>
      <c r="I182" s="147"/>
      <c r="J182" s="147"/>
      <c r="K182" s="133"/>
    </row>
    <row r="183" spans="1:11" s="119" customFormat="1" ht="18" customHeight="1">
      <c r="A183" s="132" t="s">
        <v>2541</v>
      </c>
      <c r="B183" s="118" t="s">
        <v>376</v>
      </c>
      <c r="C183" s="118"/>
      <c r="D183" s="124" t="s">
        <v>2010</v>
      </c>
      <c r="E183" s="118">
        <v>1</v>
      </c>
      <c r="F183" s="125"/>
      <c r="G183" s="127" t="s">
        <v>1160</v>
      </c>
      <c r="H183" s="127" t="s">
        <v>1600</v>
      </c>
      <c r="I183" s="147">
        <v>7970</v>
      </c>
      <c r="J183" s="147">
        <v>7930</v>
      </c>
      <c r="K183" s="133">
        <v>-5.0000000000000001E-3</v>
      </c>
    </row>
    <row r="184" spans="1:11" s="119" customFormat="1" ht="18" customHeight="1">
      <c r="A184" s="132" t="s">
        <v>2541</v>
      </c>
      <c r="B184" s="118" t="s">
        <v>376</v>
      </c>
      <c r="C184" s="118"/>
      <c r="D184" s="124" t="s">
        <v>2010</v>
      </c>
      <c r="E184" s="118">
        <v>2</v>
      </c>
      <c r="F184" s="125"/>
      <c r="G184" s="127" t="s">
        <v>1165</v>
      </c>
      <c r="H184" s="127" t="s">
        <v>1600</v>
      </c>
      <c r="I184" s="147">
        <v>2630</v>
      </c>
      <c r="J184" s="147">
        <v>2600</v>
      </c>
      <c r="K184" s="133">
        <v>-1.0999999999999999E-2</v>
      </c>
    </row>
    <row r="185" spans="1:11" s="119" customFormat="1" ht="18" customHeight="1">
      <c r="A185" s="132" t="s">
        <v>2563</v>
      </c>
      <c r="B185" s="118" t="s">
        <v>376</v>
      </c>
      <c r="C185" s="118">
        <v>5</v>
      </c>
      <c r="D185" s="124" t="s">
        <v>2010</v>
      </c>
      <c r="E185" s="118">
        <v>1</v>
      </c>
      <c r="F185" s="125"/>
      <c r="G185" s="127" t="s">
        <v>1168</v>
      </c>
      <c r="H185" s="127" t="s">
        <v>1600</v>
      </c>
      <c r="I185" s="147">
        <v>7750</v>
      </c>
      <c r="J185" s="147">
        <v>7670</v>
      </c>
      <c r="K185" s="133">
        <v>-0.01</v>
      </c>
    </row>
    <row r="186" spans="1:11" s="119" customFormat="1" ht="18" customHeight="1">
      <c r="A186" s="132" t="s">
        <v>1600</v>
      </c>
      <c r="B186" s="118"/>
      <c r="C186" s="118"/>
      <c r="D186" s="124"/>
      <c r="E186" s="118"/>
      <c r="F186" s="125" t="s">
        <v>2029</v>
      </c>
      <c r="G186" s="127"/>
      <c r="H186" s="127"/>
      <c r="I186" s="147"/>
      <c r="J186" s="147"/>
      <c r="K186" s="133"/>
    </row>
    <row r="187" spans="1:11" s="119" customFormat="1" ht="18" customHeight="1">
      <c r="A187" s="132" t="s">
        <v>2541</v>
      </c>
      <c r="B187" s="118" t="s">
        <v>377</v>
      </c>
      <c r="C187" s="118"/>
      <c r="D187" s="124" t="s">
        <v>2010</v>
      </c>
      <c r="E187" s="118">
        <v>1</v>
      </c>
      <c r="F187" s="125"/>
      <c r="G187" s="127" t="s">
        <v>1173</v>
      </c>
      <c r="H187" s="127" t="s">
        <v>1600</v>
      </c>
      <c r="I187" s="147">
        <v>9150</v>
      </c>
      <c r="J187" s="147">
        <v>9050</v>
      </c>
      <c r="K187" s="133">
        <v>-1.0999999999999999E-2</v>
      </c>
    </row>
    <row r="188" spans="1:11" s="119" customFormat="1" ht="18" customHeight="1">
      <c r="A188" s="132" t="s">
        <v>2541</v>
      </c>
      <c r="B188" s="118" t="s">
        <v>377</v>
      </c>
      <c r="C188" s="118"/>
      <c r="D188" s="124" t="s">
        <v>2010</v>
      </c>
      <c r="E188" s="118">
        <v>2</v>
      </c>
      <c r="F188" s="125"/>
      <c r="G188" s="127" t="s">
        <v>1177</v>
      </c>
      <c r="H188" s="127" t="s">
        <v>1600</v>
      </c>
      <c r="I188" s="147">
        <v>7580</v>
      </c>
      <c r="J188" s="147">
        <v>7540</v>
      </c>
      <c r="K188" s="133">
        <v>-5.0000000000000001E-3</v>
      </c>
    </row>
    <row r="189" spans="1:11" s="119" customFormat="1" ht="18" customHeight="1">
      <c r="A189" s="132" t="s">
        <v>2563</v>
      </c>
      <c r="B189" s="118" t="s">
        <v>377</v>
      </c>
      <c r="C189" s="118">
        <v>5</v>
      </c>
      <c r="D189" s="124" t="s">
        <v>2010</v>
      </c>
      <c r="E189" s="118">
        <v>1</v>
      </c>
      <c r="F189" s="125"/>
      <c r="G189" s="127" t="s">
        <v>1180</v>
      </c>
      <c r="H189" s="127" t="s">
        <v>1600</v>
      </c>
      <c r="I189" s="147">
        <v>10400</v>
      </c>
      <c r="J189" s="147">
        <v>10300</v>
      </c>
      <c r="K189" s="133">
        <v>-0.01</v>
      </c>
    </row>
    <row r="190" spans="1:11" s="119" customFormat="1" ht="18" customHeight="1">
      <c r="A190" s="132" t="s">
        <v>1600</v>
      </c>
      <c r="B190" s="118"/>
      <c r="C190" s="118"/>
      <c r="D190" s="124"/>
      <c r="E190" s="118"/>
      <c r="F190" s="125" t="s">
        <v>2030</v>
      </c>
      <c r="G190" s="127"/>
      <c r="H190" s="127"/>
      <c r="I190" s="147"/>
      <c r="J190" s="147"/>
      <c r="K190" s="133"/>
    </row>
    <row r="191" spans="1:11" s="119" customFormat="1" ht="18" customHeight="1">
      <c r="A191" s="132" t="s">
        <v>2541</v>
      </c>
      <c r="B191" s="118" t="s">
        <v>386</v>
      </c>
      <c r="C191" s="118"/>
      <c r="D191" s="124" t="s">
        <v>2010</v>
      </c>
      <c r="E191" s="118">
        <v>1</v>
      </c>
      <c r="F191" s="125"/>
      <c r="G191" s="127" t="s">
        <v>1184</v>
      </c>
      <c r="H191" s="127" t="s">
        <v>1600</v>
      </c>
      <c r="I191" s="147">
        <v>13400</v>
      </c>
      <c r="J191" s="147">
        <v>13300</v>
      </c>
      <c r="K191" s="133">
        <v>-7.0000000000000001E-3</v>
      </c>
    </row>
    <row r="192" spans="1:11" s="119" customFormat="1" ht="18" customHeight="1">
      <c r="A192" s="132" t="s">
        <v>2541</v>
      </c>
      <c r="B192" s="118" t="s">
        <v>386</v>
      </c>
      <c r="C192" s="118"/>
      <c r="D192" s="124" t="s">
        <v>2010</v>
      </c>
      <c r="E192" s="118">
        <v>2</v>
      </c>
      <c r="F192" s="125"/>
      <c r="G192" s="127" t="s">
        <v>1187</v>
      </c>
      <c r="H192" s="127" t="s">
        <v>1600</v>
      </c>
      <c r="I192" s="147">
        <v>10500</v>
      </c>
      <c r="J192" s="147">
        <v>10400</v>
      </c>
      <c r="K192" s="133">
        <v>-0.01</v>
      </c>
    </row>
    <row r="193" spans="1:11" s="119" customFormat="1" ht="18" customHeight="1">
      <c r="A193" s="132" t="s">
        <v>2563</v>
      </c>
      <c r="B193" s="118" t="s">
        <v>386</v>
      </c>
      <c r="C193" s="118">
        <v>5</v>
      </c>
      <c r="D193" s="124" t="s">
        <v>2010</v>
      </c>
      <c r="E193" s="118">
        <v>1</v>
      </c>
      <c r="F193" s="125"/>
      <c r="G193" s="127" t="s">
        <v>1190</v>
      </c>
      <c r="H193" s="127" t="s">
        <v>1600</v>
      </c>
      <c r="I193" s="147">
        <v>18400</v>
      </c>
      <c r="J193" s="147">
        <v>18200</v>
      </c>
      <c r="K193" s="133">
        <v>-1.0999999999999999E-2</v>
      </c>
    </row>
    <row r="194" spans="1:11" s="119" customFormat="1" ht="18" customHeight="1">
      <c r="A194" s="132" t="s">
        <v>1600</v>
      </c>
      <c r="B194" s="118"/>
      <c r="C194" s="118"/>
      <c r="D194" s="124"/>
      <c r="E194" s="118"/>
      <c r="F194" s="125" t="s">
        <v>2031</v>
      </c>
      <c r="G194" s="127"/>
      <c r="H194" s="127"/>
      <c r="I194" s="147"/>
      <c r="J194" s="147"/>
      <c r="K194" s="133"/>
    </row>
    <row r="195" spans="1:11" s="119" customFormat="1" ht="18" customHeight="1">
      <c r="A195" s="132" t="s">
        <v>2541</v>
      </c>
      <c r="B195" s="118" t="s">
        <v>390</v>
      </c>
      <c r="C195" s="118"/>
      <c r="D195" s="124" t="s">
        <v>2010</v>
      </c>
      <c r="E195" s="118">
        <v>1</v>
      </c>
      <c r="F195" s="125"/>
      <c r="G195" s="127" t="s">
        <v>1193</v>
      </c>
      <c r="H195" s="127" t="s">
        <v>1600</v>
      </c>
      <c r="I195" s="147">
        <v>11000</v>
      </c>
      <c r="J195" s="147">
        <v>10900</v>
      </c>
      <c r="K195" s="133">
        <v>-8.9999999999999993E-3</v>
      </c>
    </row>
    <row r="196" spans="1:11" s="119" customFormat="1" ht="18" customHeight="1">
      <c r="A196" s="132" t="s">
        <v>2541</v>
      </c>
      <c r="B196" s="118" t="s">
        <v>390</v>
      </c>
      <c r="C196" s="118"/>
      <c r="D196" s="124" t="s">
        <v>2010</v>
      </c>
      <c r="E196" s="118">
        <v>2</v>
      </c>
      <c r="F196" s="125"/>
      <c r="G196" s="127" t="s">
        <v>1196</v>
      </c>
      <c r="H196" s="127" t="s">
        <v>1600</v>
      </c>
      <c r="I196" s="147">
        <v>11100</v>
      </c>
      <c r="J196" s="147">
        <v>11000</v>
      </c>
      <c r="K196" s="133">
        <v>-8.9999999999999993E-3</v>
      </c>
    </row>
    <row r="197" spans="1:11" s="119" customFormat="1" ht="18" customHeight="1">
      <c r="A197" s="132" t="s">
        <v>2563</v>
      </c>
      <c r="B197" s="118" t="s">
        <v>390</v>
      </c>
      <c r="C197" s="118">
        <v>5</v>
      </c>
      <c r="D197" s="124" t="s">
        <v>2010</v>
      </c>
      <c r="E197" s="118">
        <v>1</v>
      </c>
      <c r="F197" s="125"/>
      <c r="G197" s="127" t="s">
        <v>1198</v>
      </c>
      <c r="H197" s="127" t="s">
        <v>1600</v>
      </c>
      <c r="I197" s="147">
        <v>14500</v>
      </c>
      <c r="J197" s="147">
        <v>14400</v>
      </c>
      <c r="K197" s="133">
        <v>-7.0000000000000001E-3</v>
      </c>
    </row>
    <row r="198" spans="1:11" s="119" customFormat="1" ht="18" customHeight="1">
      <c r="A198" s="132" t="s">
        <v>1600</v>
      </c>
      <c r="B198" s="124"/>
      <c r="C198" s="124"/>
      <c r="D198" s="124"/>
      <c r="E198" s="124"/>
      <c r="F198" s="125" t="s">
        <v>2032</v>
      </c>
      <c r="G198" s="127"/>
      <c r="H198" s="127"/>
      <c r="I198" s="147"/>
      <c r="J198" s="147"/>
      <c r="K198" s="133"/>
    </row>
    <row r="199" spans="1:11" s="119" customFormat="1" ht="18" customHeight="1">
      <c r="A199" s="132" t="s">
        <v>2541</v>
      </c>
      <c r="B199" s="118" t="s">
        <v>394</v>
      </c>
      <c r="C199" s="118"/>
      <c r="D199" s="124" t="s">
        <v>2010</v>
      </c>
      <c r="E199" s="118">
        <v>1</v>
      </c>
      <c r="F199" s="125"/>
      <c r="G199" s="127" t="s">
        <v>1202</v>
      </c>
      <c r="H199" s="127" t="s">
        <v>1600</v>
      </c>
      <c r="I199" s="147">
        <v>5350</v>
      </c>
      <c r="J199" s="147">
        <v>5310</v>
      </c>
      <c r="K199" s="133">
        <v>-7.0000000000000001E-3</v>
      </c>
    </row>
    <row r="200" spans="1:11" s="119" customFormat="1" ht="18" customHeight="1">
      <c r="A200" s="132" t="s">
        <v>2541</v>
      </c>
      <c r="B200" s="118" t="s">
        <v>394</v>
      </c>
      <c r="C200" s="118"/>
      <c r="D200" s="124" t="s">
        <v>2010</v>
      </c>
      <c r="E200" s="118">
        <v>2</v>
      </c>
      <c r="F200" s="125"/>
      <c r="G200" s="127" t="s">
        <v>1206</v>
      </c>
      <c r="H200" s="127" t="s">
        <v>1600</v>
      </c>
      <c r="I200" s="147">
        <v>5890</v>
      </c>
      <c r="J200" s="147">
        <v>5840</v>
      </c>
      <c r="K200" s="133">
        <v>-8.0000000000000002E-3</v>
      </c>
    </row>
    <row r="201" spans="1:11" s="119" customFormat="1" ht="18" customHeight="1">
      <c r="A201" s="132" t="s">
        <v>2563</v>
      </c>
      <c r="B201" s="118" t="s">
        <v>394</v>
      </c>
      <c r="C201" s="118">
        <v>5</v>
      </c>
      <c r="D201" s="124" t="s">
        <v>2010</v>
      </c>
      <c r="E201" s="118">
        <v>1</v>
      </c>
      <c r="F201" s="125"/>
      <c r="G201" s="127" t="s">
        <v>1209</v>
      </c>
      <c r="H201" s="127" t="s">
        <v>1600</v>
      </c>
      <c r="I201" s="147">
        <v>13000</v>
      </c>
      <c r="J201" s="147">
        <v>12800</v>
      </c>
      <c r="K201" s="133">
        <v>-1.4999999999999999E-2</v>
      </c>
    </row>
    <row r="202" spans="1:11" s="119" customFormat="1" ht="18" customHeight="1">
      <c r="A202" s="132" t="s">
        <v>1600</v>
      </c>
      <c r="B202" s="118"/>
      <c r="C202" s="118"/>
      <c r="D202" s="124"/>
      <c r="E202" s="118"/>
      <c r="F202" s="125" t="s">
        <v>2033</v>
      </c>
      <c r="G202" s="127"/>
      <c r="H202" s="127"/>
      <c r="I202" s="147"/>
      <c r="J202" s="147"/>
      <c r="K202" s="133"/>
    </row>
    <row r="203" spans="1:11" s="119" customFormat="1" ht="18" customHeight="1">
      <c r="A203" s="132" t="s">
        <v>2541</v>
      </c>
      <c r="B203" s="118" t="s">
        <v>397</v>
      </c>
      <c r="C203" s="118"/>
      <c r="D203" s="124" t="s">
        <v>2010</v>
      </c>
      <c r="E203" s="118">
        <v>1</v>
      </c>
      <c r="F203" s="125"/>
      <c r="G203" s="127" t="s">
        <v>1213</v>
      </c>
      <c r="H203" s="127" t="s">
        <v>1600</v>
      </c>
      <c r="I203" s="147">
        <v>8490</v>
      </c>
      <c r="J203" s="147">
        <v>8440</v>
      </c>
      <c r="K203" s="133">
        <v>-6.0000000000000001E-3</v>
      </c>
    </row>
    <row r="204" spans="1:11" s="119" customFormat="1" ht="18" customHeight="1">
      <c r="A204" s="132" t="s">
        <v>2541</v>
      </c>
      <c r="B204" s="118" t="s">
        <v>397</v>
      </c>
      <c r="C204" s="118"/>
      <c r="D204" s="124" t="s">
        <v>2010</v>
      </c>
      <c r="E204" s="118">
        <v>2</v>
      </c>
      <c r="F204" s="125"/>
      <c r="G204" s="127" t="s">
        <v>1216</v>
      </c>
      <c r="H204" s="127" t="s">
        <v>1600</v>
      </c>
      <c r="I204" s="147">
        <v>7240</v>
      </c>
      <c r="J204" s="147">
        <v>7180</v>
      </c>
      <c r="K204" s="133">
        <v>-8.0000000000000002E-3</v>
      </c>
    </row>
    <row r="205" spans="1:11" s="119" customFormat="1" ht="18" customHeight="1">
      <c r="A205" s="132" t="s">
        <v>2563</v>
      </c>
      <c r="B205" s="118" t="s">
        <v>397</v>
      </c>
      <c r="C205" s="118">
        <v>5</v>
      </c>
      <c r="D205" s="124" t="s">
        <v>2010</v>
      </c>
      <c r="E205" s="118">
        <v>1</v>
      </c>
      <c r="F205" s="125"/>
      <c r="G205" s="127" t="s">
        <v>1218</v>
      </c>
      <c r="H205" s="127" t="s">
        <v>1600</v>
      </c>
      <c r="I205" s="147">
        <v>14900</v>
      </c>
      <c r="J205" s="147">
        <v>14800</v>
      </c>
      <c r="K205" s="133">
        <v>-7.0000000000000001E-3</v>
      </c>
    </row>
    <row r="206" spans="1:11" s="119" customFormat="1" ht="18" customHeight="1">
      <c r="A206" s="132" t="s">
        <v>1600</v>
      </c>
      <c r="B206" s="118"/>
      <c r="C206" s="118"/>
      <c r="D206" s="124"/>
      <c r="E206" s="118"/>
      <c r="F206" s="125" t="s">
        <v>2034</v>
      </c>
      <c r="G206" s="127"/>
      <c r="H206" s="127"/>
      <c r="I206" s="147"/>
      <c r="J206" s="147"/>
      <c r="K206" s="133"/>
    </row>
    <row r="207" spans="1:11" s="119" customFormat="1" ht="18" customHeight="1">
      <c r="A207" s="132" t="s">
        <v>2541</v>
      </c>
      <c r="B207" s="118" t="s">
        <v>400</v>
      </c>
      <c r="C207" s="118"/>
      <c r="D207" s="124" t="s">
        <v>2010</v>
      </c>
      <c r="E207" s="118">
        <v>1</v>
      </c>
      <c r="F207" s="125"/>
      <c r="G207" s="127" t="s">
        <v>1223</v>
      </c>
      <c r="H207" s="127" t="s">
        <v>1600</v>
      </c>
      <c r="I207" s="147">
        <v>6990</v>
      </c>
      <c r="J207" s="147">
        <v>6930</v>
      </c>
      <c r="K207" s="133">
        <v>-8.9999999999999993E-3</v>
      </c>
    </row>
    <row r="208" spans="1:11" s="119" customFormat="1" ht="18" customHeight="1">
      <c r="A208" s="132" t="s">
        <v>2541</v>
      </c>
      <c r="B208" s="118" t="s">
        <v>400</v>
      </c>
      <c r="C208" s="118"/>
      <c r="D208" s="124" t="s">
        <v>2010</v>
      </c>
      <c r="E208" s="118">
        <v>2</v>
      </c>
      <c r="F208" s="125"/>
      <c r="G208" s="127" t="s">
        <v>1226</v>
      </c>
      <c r="H208" s="127" t="s">
        <v>1600</v>
      </c>
      <c r="I208" s="147">
        <v>5970</v>
      </c>
      <c r="J208" s="147">
        <v>5910</v>
      </c>
      <c r="K208" s="133">
        <v>-0.01</v>
      </c>
    </row>
    <row r="209" spans="1:11" s="119" customFormat="1" ht="18" customHeight="1">
      <c r="A209" s="132" t="s">
        <v>2563</v>
      </c>
      <c r="B209" s="118" t="s">
        <v>400</v>
      </c>
      <c r="C209" s="118">
        <v>5</v>
      </c>
      <c r="D209" s="124" t="s">
        <v>2010</v>
      </c>
      <c r="E209" s="118">
        <v>1</v>
      </c>
      <c r="F209" s="125"/>
      <c r="G209" s="127" t="s">
        <v>1230</v>
      </c>
      <c r="H209" s="127" t="s">
        <v>1600</v>
      </c>
      <c r="I209" s="147">
        <v>12400</v>
      </c>
      <c r="J209" s="147">
        <v>12300</v>
      </c>
      <c r="K209" s="133">
        <v>-8.0000000000000002E-3</v>
      </c>
    </row>
    <row r="210" spans="1:11" s="119" customFormat="1" ht="18" customHeight="1">
      <c r="A210" s="132" t="s">
        <v>1600</v>
      </c>
      <c r="B210" s="118"/>
      <c r="C210" s="118"/>
      <c r="D210" s="124"/>
      <c r="E210" s="118"/>
      <c r="F210" s="125" t="s">
        <v>2035</v>
      </c>
      <c r="G210" s="127"/>
      <c r="H210" s="127"/>
      <c r="I210" s="147"/>
      <c r="J210" s="147"/>
      <c r="K210" s="133"/>
    </row>
    <row r="211" spans="1:11" s="119" customFormat="1" ht="18" customHeight="1">
      <c r="A211" s="132" t="s">
        <v>2541</v>
      </c>
      <c r="B211" s="118" t="s">
        <v>401</v>
      </c>
      <c r="C211" s="118"/>
      <c r="D211" s="124" t="s">
        <v>2010</v>
      </c>
      <c r="E211" s="118">
        <v>1</v>
      </c>
      <c r="F211" s="125"/>
      <c r="G211" s="127" t="s">
        <v>1235</v>
      </c>
      <c r="H211" s="127" t="s">
        <v>1600</v>
      </c>
      <c r="I211" s="147">
        <v>9400</v>
      </c>
      <c r="J211" s="147">
        <v>9350</v>
      </c>
      <c r="K211" s="133">
        <v>-5.0000000000000001E-3</v>
      </c>
    </row>
    <row r="212" spans="1:11" s="119" customFormat="1" ht="18" customHeight="1">
      <c r="A212" s="132" t="s">
        <v>2541</v>
      </c>
      <c r="B212" s="118" t="s">
        <v>401</v>
      </c>
      <c r="C212" s="118"/>
      <c r="D212" s="124" t="s">
        <v>2010</v>
      </c>
      <c r="E212" s="118">
        <v>2</v>
      </c>
      <c r="F212" s="125"/>
      <c r="G212" s="127" t="s">
        <v>2656</v>
      </c>
      <c r="H212" s="127" t="s">
        <v>1600</v>
      </c>
      <c r="I212" s="147">
        <v>21700</v>
      </c>
      <c r="J212" s="147">
        <v>21800</v>
      </c>
      <c r="K212" s="133">
        <v>5.0000000000000001E-3</v>
      </c>
    </row>
    <row r="213" spans="1:11" s="119" customFormat="1" ht="18" customHeight="1">
      <c r="A213" s="132" t="s">
        <v>2563</v>
      </c>
      <c r="B213" s="118" t="s">
        <v>401</v>
      </c>
      <c r="C213" s="118">
        <v>5</v>
      </c>
      <c r="D213" s="124" t="s">
        <v>2010</v>
      </c>
      <c r="E213" s="118">
        <v>1</v>
      </c>
      <c r="F213" s="125"/>
      <c r="G213" s="127" t="s">
        <v>1239</v>
      </c>
      <c r="H213" s="127" t="s">
        <v>1600</v>
      </c>
      <c r="I213" s="147">
        <v>23800</v>
      </c>
      <c r="J213" s="147">
        <v>23600</v>
      </c>
      <c r="K213" s="133">
        <v>-8.0000000000000002E-3</v>
      </c>
    </row>
    <row r="214" spans="1:11" s="119" customFormat="1" ht="18" customHeight="1">
      <c r="A214" s="132" t="s">
        <v>1600</v>
      </c>
      <c r="B214" s="118"/>
      <c r="C214" s="118"/>
      <c r="D214" s="124"/>
      <c r="E214" s="118"/>
      <c r="F214" s="125" t="s">
        <v>2036</v>
      </c>
      <c r="G214" s="127"/>
      <c r="H214" s="127"/>
      <c r="I214" s="147"/>
      <c r="J214" s="147"/>
      <c r="K214" s="133"/>
    </row>
    <row r="215" spans="1:11" s="119" customFormat="1" ht="18" customHeight="1">
      <c r="A215" s="132" t="s">
        <v>2541</v>
      </c>
      <c r="B215" s="118" t="s">
        <v>345</v>
      </c>
      <c r="C215" s="118"/>
      <c r="D215" s="124" t="s">
        <v>2010</v>
      </c>
      <c r="E215" s="118">
        <v>1</v>
      </c>
      <c r="F215" s="125"/>
      <c r="G215" s="127" t="s">
        <v>1244</v>
      </c>
      <c r="H215" s="127" t="s">
        <v>1600</v>
      </c>
      <c r="I215" s="147">
        <v>11300</v>
      </c>
      <c r="J215" s="147">
        <v>11200</v>
      </c>
      <c r="K215" s="133">
        <v>-8.9999999999999993E-3</v>
      </c>
    </row>
    <row r="216" spans="1:11" s="119" customFormat="1" ht="18" customHeight="1">
      <c r="A216" s="132" t="s">
        <v>2541</v>
      </c>
      <c r="B216" s="118" t="s">
        <v>345</v>
      </c>
      <c r="C216" s="118"/>
      <c r="D216" s="124" t="s">
        <v>2010</v>
      </c>
      <c r="E216" s="118">
        <v>2</v>
      </c>
      <c r="F216" s="125"/>
      <c r="G216" s="127" t="s">
        <v>1247</v>
      </c>
      <c r="H216" s="127" t="s">
        <v>1600</v>
      </c>
      <c r="I216" s="147">
        <v>9330</v>
      </c>
      <c r="J216" s="147">
        <v>9250</v>
      </c>
      <c r="K216" s="133">
        <v>-8.9999999999999993E-3</v>
      </c>
    </row>
    <row r="217" spans="1:11" s="119" customFormat="1" ht="18" customHeight="1">
      <c r="A217" s="132" t="s">
        <v>2563</v>
      </c>
      <c r="B217" s="118" t="s">
        <v>345</v>
      </c>
      <c r="C217" s="118">
        <v>5</v>
      </c>
      <c r="D217" s="124" t="s">
        <v>2010</v>
      </c>
      <c r="E217" s="118">
        <v>1</v>
      </c>
      <c r="F217" s="125"/>
      <c r="G217" s="127" t="s">
        <v>1250</v>
      </c>
      <c r="H217" s="127" t="s">
        <v>1600</v>
      </c>
      <c r="I217" s="147">
        <v>16500</v>
      </c>
      <c r="J217" s="147">
        <v>16300</v>
      </c>
      <c r="K217" s="133">
        <v>-1.2E-2</v>
      </c>
    </row>
    <row r="218" spans="1:11" s="119" customFormat="1" ht="18" customHeight="1">
      <c r="A218" s="132" t="s">
        <v>1600</v>
      </c>
      <c r="B218" s="124"/>
      <c r="C218" s="124"/>
      <c r="D218" s="124"/>
      <c r="E218" s="124"/>
      <c r="F218" s="125" t="s">
        <v>2037</v>
      </c>
      <c r="G218" s="127"/>
      <c r="H218" s="127"/>
      <c r="I218" s="147"/>
      <c r="J218" s="147"/>
      <c r="K218" s="133"/>
    </row>
    <row r="219" spans="1:11" s="119" customFormat="1" ht="18" customHeight="1">
      <c r="A219" s="132" t="s">
        <v>2541</v>
      </c>
      <c r="B219" s="118" t="s">
        <v>407</v>
      </c>
      <c r="C219" s="118"/>
      <c r="D219" s="124" t="s">
        <v>2010</v>
      </c>
      <c r="E219" s="118">
        <v>1</v>
      </c>
      <c r="F219" s="125"/>
      <c r="G219" s="127" t="s">
        <v>1254</v>
      </c>
      <c r="H219" s="127" t="s">
        <v>1600</v>
      </c>
      <c r="I219" s="147">
        <v>12200</v>
      </c>
      <c r="J219" s="147">
        <v>12100</v>
      </c>
      <c r="K219" s="133">
        <v>-8.0000000000000002E-3</v>
      </c>
    </row>
    <row r="220" spans="1:11" s="119" customFormat="1" ht="18" customHeight="1">
      <c r="A220" s="132" t="s">
        <v>2541</v>
      </c>
      <c r="B220" s="118" t="s">
        <v>407</v>
      </c>
      <c r="C220" s="118"/>
      <c r="D220" s="124" t="s">
        <v>2010</v>
      </c>
      <c r="E220" s="118">
        <v>2</v>
      </c>
      <c r="F220" s="125"/>
      <c r="G220" s="127" t="s">
        <v>1257</v>
      </c>
      <c r="H220" s="127" t="s">
        <v>1600</v>
      </c>
      <c r="I220" s="147">
        <v>6750</v>
      </c>
      <c r="J220" s="147">
        <v>6700</v>
      </c>
      <c r="K220" s="133">
        <v>-7.0000000000000001E-3</v>
      </c>
    </row>
    <row r="221" spans="1:11" s="119" customFormat="1" ht="18" customHeight="1">
      <c r="A221" s="132" t="s">
        <v>2563</v>
      </c>
      <c r="B221" s="118" t="s">
        <v>407</v>
      </c>
      <c r="C221" s="118">
        <v>5</v>
      </c>
      <c r="D221" s="124" t="s">
        <v>2010</v>
      </c>
      <c r="E221" s="118">
        <v>1</v>
      </c>
      <c r="F221" s="125"/>
      <c r="G221" s="127" t="s">
        <v>1259</v>
      </c>
      <c r="H221" s="127" t="s">
        <v>1600</v>
      </c>
      <c r="I221" s="147">
        <v>16900</v>
      </c>
      <c r="J221" s="147">
        <v>16700</v>
      </c>
      <c r="K221" s="133">
        <v>-1.2E-2</v>
      </c>
    </row>
    <row r="222" spans="1:11" s="119" customFormat="1" ht="18" customHeight="1">
      <c r="A222" s="132" t="s">
        <v>1600</v>
      </c>
      <c r="B222" s="118"/>
      <c r="C222" s="118"/>
      <c r="D222" s="124"/>
      <c r="E222" s="118"/>
      <c r="F222" s="125" t="s">
        <v>2038</v>
      </c>
      <c r="G222" s="127"/>
      <c r="H222" s="127"/>
      <c r="I222" s="147"/>
      <c r="J222" s="147"/>
      <c r="K222" s="133"/>
    </row>
    <row r="223" spans="1:11" s="119" customFormat="1" ht="18" customHeight="1">
      <c r="A223" s="132" t="s">
        <v>2541</v>
      </c>
      <c r="B223" s="118" t="s">
        <v>410</v>
      </c>
      <c r="C223" s="118"/>
      <c r="D223" s="124" t="s">
        <v>2010</v>
      </c>
      <c r="E223" s="118">
        <v>1</v>
      </c>
      <c r="F223" s="125"/>
      <c r="G223" s="127" t="s">
        <v>1262</v>
      </c>
      <c r="H223" s="127" t="s">
        <v>1600</v>
      </c>
      <c r="I223" s="147">
        <v>13400</v>
      </c>
      <c r="J223" s="147">
        <v>13300</v>
      </c>
      <c r="K223" s="133">
        <v>-7.0000000000000001E-3</v>
      </c>
    </row>
    <row r="224" spans="1:11" s="119" customFormat="1" ht="18" customHeight="1">
      <c r="A224" s="132" t="s">
        <v>2541</v>
      </c>
      <c r="B224" s="118" t="s">
        <v>410</v>
      </c>
      <c r="C224" s="118"/>
      <c r="D224" s="124" t="s">
        <v>2010</v>
      </c>
      <c r="E224" s="118">
        <v>2</v>
      </c>
      <c r="F224" s="125"/>
      <c r="G224" s="127" t="s">
        <v>1266</v>
      </c>
      <c r="H224" s="127" t="s">
        <v>1600</v>
      </c>
      <c r="I224" s="147">
        <v>8020</v>
      </c>
      <c r="J224" s="147">
        <v>7940</v>
      </c>
      <c r="K224" s="133">
        <v>-0.01</v>
      </c>
    </row>
    <row r="225" spans="1:11" s="119" customFormat="1" ht="18" customHeight="1">
      <c r="A225" s="132" t="s">
        <v>2563</v>
      </c>
      <c r="B225" s="118" t="s">
        <v>410</v>
      </c>
      <c r="C225" s="118">
        <v>5</v>
      </c>
      <c r="D225" s="124" t="s">
        <v>2010</v>
      </c>
      <c r="E225" s="118">
        <v>1</v>
      </c>
      <c r="F225" s="125"/>
      <c r="G225" s="127" t="s">
        <v>1271</v>
      </c>
      <c r="H225" s="127" t="s">
        <v>1600</v>
      </c>
      <c r="I225" s="147">
        <v>18100</v>
      </c>
      <c r="J225" s="147">
        <v>17900</v>
      </c>
      <c r="K225" s="133">
        <v>-1.0999999999999999E-2</v>
      </c>
    </row>
    <row r="226" spans="1:11" s="119" customFormat="1" ht="18" customHeight="1">
      <c r="A226" s="132" t="s">
        <v>1600</v>
      </c>
      <c r="B226" s="118"/>
      <c r="C226" s="118"/>
      <c r="D226" s="124"/>
      <c r="E226" s="118"/>
      <c r="F226" s="125" t="s">
        <v>2039</v>
      </c>
      <c r="G226" s="127"/>
      <c r="H226" s="127"/>
      <c r="I226" s="147"/>
      <c r="J226" s="147"/>
      <c r="K226" s="133"/>
    </row>
    <row r="227" spans="1:11" s="119" customFormat="1" ht="18" customHeight="1">
      <c r="A227" s="132" t="s">
        <v>2541</v>
      </c>
      <c r="B227" s="118" t="s">
        <v>414</v>
      </c>
      <c r="C227" s="118"/>
      <c r="D227" s="124" t="s">
        <v>2010</v>
      </c>
      <c r="E227" s="118">
        <v>1</v>
      </c>
      <c r="F227" s="125"/>
      <c r="G227" s="127" t="s">
        <v>1275</v>
      </c>
      <c r="H227" s="127" t="s">
        <v>1600</v>
      </c>
      <c r="I227" s="147">
        <v>15100</v>
      </c>
      <c r="J227" s="147">
        <v>15400</v>
      </c>
      <c r="K227" s="133">
        <v>0.02</v>
      </c>
    </row>
    <row r="228" spans="1:11" s="119" customFormat="1" ht="18" customHeight="1">
      <c r="A228" s="132" t="s">
        <v>2541</v>
      </c>
      <c r="B228" s="118" t="s">
        <v>414</v>
      </c>
      <c r="C228" s="118"/>
      <c r="D228" s="124" t="s">
        <v>2010</v>
      </c>
      <c r="E228" s="118">
        <v>2</v>
      </c>
      <c r="F228" s="125"/>
      <c r="G228" s="127" t="s">
        <v>1277</v>
      </c>
      <c r="H228" s="127" t="s">
        <v>1600</v>
      </c>
      <c r="I228" s="147">
        <v>7000</v>
      </c>
      <c r="J228" s="147">
        <v>6990</v>
      </c>
      <c r="K228" s="133">
        <v>-1E-3</v>
      </c>
    </row>
    <row r="229" spans="1:11" s="119" customFormat="1" ht="18" customHeight="1">
      <c r="A229" s="132" t="s">
        <v>2563</v>
      </c>
      <c r="B229" s="118" t="s">
        <v>414</v>
      </c>
      <c r="C229" s="118">
        <v>5</v>
      </c>
      <c r="D229" s="124" t="s">
        <v>2010</v>
      </c>
      <c r="E229" s="118">
        <v>1</v>
      </c>
      <c r="F229" s="125"/>
      <c r="G229" s="127" t="s">
        <v>1279</v>
      </c>
      <c r="H229" s="127" t="s">
        <v>1600</v>
      </c>
      <c r="I229" s="147">
        <v>18200</v>
      </c>
      <c r="J229" s="147">
        <v>18200</v>
      </c>
      <c r="K229" s="133">
        <v>0</v>
      </c>
    </row>
    <row r="230" spans="1:11" s="119" customFormat="1" ht="18" customHeight="1">
      <c r="A230" s="132" t="s">
        <v>1600</v>
      </c>
      <c r="B230" s="118"/>
      <c r="C230" s="118"/>
      <c r="D230" s="124"/>
      <c r="E230" s="118"/>
      <c r="F230" s="125" t="s">
        <v>2040</v>
      </c>
      <c r="G230" s="127"/>
      <c r="H230" s="127"/>
      <c r="I230" s="147"/>
      <c r="J230" s="147"/>
      <c r="K230" s="133"/>
    </row>
    <row r="231" spans="1:11" s="119" customFormat="1" ht="18" customHeight="1">
      <c r="A231" s="132" t="s">
        <v>2541</v>
      </c>
      <c r="B231" s="118" t="s">
        <v>421</v>
      </c>
      <c r="C231" s="118"/>
      <c r="D231" s="124" t="s">
        <v>2010</v>
      </c>
      <c r="E231" s="118">
        <v>1</v>
      </c>
      <c r="F231" s="125"/>
      <c r="G231" s="127" t="s">
        <v>1283</v>
      </c>
      <c r="H231" s="127" t="s">
        <v>1600</v>
      </c>
      <c r="I231" s="147">
        <v>17500</v>
      </c>
      <c r="J231" s="147">
        <v>17600</v>
      </c>
      <c r="K231" s="133">
        <v>6.0000000000000001E-3</v>
      </c>
    </row>
    <row r="232" spans="1:11" s="119" customFormat="1" ht="18" customHeight="1">
      <c r="A232" s="132" t="s">
        <v>2541</v>
      </c>
      <c r="B232" s="118" t="s">
        <v>421</v>
      </c>
      <c r="C232" s="118"/>
      <c r="D232" s="124" t="s">
        <v>2010</v>
      </c>
      <c r="E232" s="118">
        <v>2</v>
      </c>
      <c r="F232" s="125"/>
      <c r="G232" s="127" t="s">
        <v>1287</v>
      </c>
      <c r="H232" s="127" t="s">
        <v>1600</v>
      </c>
      <c r="I232" s="147">
        <v>11500</v>
      </c>
      <c r="J232" s="147">
        <v>11500</v>
      </c>
      <c r="K232" s="133">
        <v>0</v>
      </c>
    </row>
    <row r="233" spans="1:11" s="119" customFormat="1" ht="18" customHeight="1">
      <c r="A233" s="132" t="s">
        <v>2563</v>
      </c>
      <c r="B233" s="118" t="s">
        <v>421</v>
      </c>
      <c r="C233" s="118">
        <v>5</v>
      </c>
      <c r="D233" s="124" t="s">
        <v>2010</v>
      </c>
      <c r="E233" s="118">
        <v>1</v>
      </c>
      <c r="F233" s="125"/>
      <c r="G233" s="127" t="s">
        <v>1290</v>
      </c>
      <c r="H233" s="127" t="s">
        <v>1600</v>
      </c>
      <c r="I233" s="147">
        <v>20300</v>
      </c>
      <c r="J233" s="147">
        <v>20200</v>
      </c>
      <c r="K233" s="133">
        <v>-5.0000000000000001E-3</v>
      </c>
    </row>
    <row r="234" spans="1:11" s="119" customFormat="1" ht="18" customHeight="1">
      <c r="A234" s="132" t="s">
        <v>1600</v>
      </c>
      <c r="B234" s="118"/>
      <c r="C234" s="118"/>
      <c r="D234" s="124"/>
      <c r="E234" s="118"/>
      <c r="F234" s="125" t="s">
        <v>2041</v>
      </c>
      <c r="G234" s="127"/>
      <c r="H234" s="127"/>
      <c r="I234" s="147"/>
      <c r="J234" s="147"/>
      <c r="K234" s="133"/>
    </row>
    <row r="235" spans="1:11" s="119" customFormat="1" ht="18" customHeight="1">
      <c r="A235" s="132" t="s">
        <v>2541</v>
      </c>
      <c r="B235" s="118" t="s">
        <v>425</v>
      </c>
      <c r="C235" s="118"/>
      <c r="D235" s="124" t="s">
        <v>2010</v>
      </c>
      <c r="E235" s="118">
        <v>1</v>
      </c>
      <c r="F235" s="125"/>
      <c r="G235" s="127" t="s">
        <v>1294</v>
      </c>
      <c r="H235" s="127" t="s">
        <v>1600</v>
      </c>
      <c r="I235" s="147">
        <v>11500</v>
      </c>
      <c r="J235" s="147">
        <v>11400</v>
      </c>
      <c r="K235" s="133">
        <v>-8.9999999999999993E-3</v>
      </c>
    </row>
    <row r="236" spans="1:11" s="119" customFormat="1" ht="18" customHeight="1">
      <c r="A236" s="132" t="s">
        <v>2541</v>
      </c>
      <c r="B236" s="118" t="s">
        <v>425</v>
      </c>
      <c r="C236" s="118"/>
      <c r="D236" s="124" t="s">
        <v>2010</v>
      </c>
      <c r="E236" s="118">
        <v>2</v>
      </c>
      <c r="F236" s="125"/>
      <c r="G236" s="127" t="s">
        <v>1297</v>
      </c>
      <c r="H236" s="127" t="s">
        <v>1600</v>
      </c>
      <c r="I236" s="147">
        <v>8420</v>
      </c>
      <c r="J236" s="147">
        <v>8330</v>
      </c>
      <c r="K236" s="133">
        <v>-1.0999999999999999E-2</v>
      </c>
    </row>
    <row r="237" spans="1:11" s="119" customFormat="1" ht="18" customHeight="1">
      <c r="A237" s="132"/>
      <c r="B237" s="118"/>
      <c r="C237" s="118"/>
      <c r="D237" s="124"/>
      <c r="E237" s="118"/>
      <c r="F237" s="125"/>
      <c r="G237" s="127"/>
      <c r="H237" s="134"/>
      <c r="I237" s="135"/>
      <c r="J237" s="135"/>
      <c r="K237" s="136"/>
    </row>
    <row r="238" spans="1:11" s="119" customFormat="1" ht="18" customHeight="1">
      <c r="A238" s="124"/>
      <c r="B238" s="124"/>
      <c r="C238" s="124"/>
      <c r="D238" s="124"/>
      <c r="E238" s="124"/>
      <c r="F238" s="125"/>
      <c r="G238" s="118"/>
      <c r="H238" s="118"/>
      <c r="I238" s="118"/>
      <c r="J238" s="124"/>
      <c r="K238" s="124"/>
    </row>
    <row r="239" spans="1:11" s="119" customFormat="1" ht="18" customHeight="1">
      <c r="A239" s="137"/>
      <c r="B239" s="137"/>
      <c r="C239" s="137"/>
      <c r="D239" s="138"/>
      <c r="E239" s="137"/>
      <c r="F239" s="139"/>
      <c r="G239" s="127"/>
      <c r="H239" s="134"/>
      <c r="I239" s="135"/>
      <c r="J239" s="135"/>
      <c r="K239" s="136"/>
    </row>
    <row r="240" spans="1:11" s="119" customFormat="1" ht="18.75" customHeight="1">
      <c r="A240" s="146" t="s">
        <v>2042</v>
      </c>
      <c r="B240" s="140"/>
      <c r="C240" s="140"/>
      <c r="D240" s="141"/>
      <c r="E240" s="140"/>
      <c r="F240" s="120"/>
      <c r="G240" s="118"/>
      <c r="H240" s="118"/>
      <c r="I240" s="142"/>
      <c r="J240" s="143"/>
      <c r="K240" s="143"/>
    </row>
    <row r="241" spans="1:11" s="119" customFormat="1" ht="18" customHeight="1">
      <c r="A241" s="123"/>
      <c r="B241" s="123"/>
      <c r="C241" s="123"/>
      <c r="D241" s="124"/>
      <c r="E241" s="123"/>
      <c r="F241" s="125"/>
      <c r="G241" s="126"/>
      <c r="H241" s="125"/>
      <c r="I241" s="160" t="s">
        <v>2540</v>
      </c>
      <c r="J241" s="160"/>
      <c r="K241" s="118"/>
    </row>
    <row r="242" spans="1:11" s="119" customFormat="1" ht="18" customHeight="1">
      <c r="A242" s="149" t="s">
        <v>2005</v>
      </c>
      <c r="B242" s="149"/>
      <c r="C242" s="149"/>
      <c r="D242" s="149"/>
      <c r="E242" s="149"/>
      <c r="F242" s="148"/>
      <c r="G242" s="124" t="s">
        <v>2006</v>
      </c>
      <c r="H242" s="124" t="s">
        <v>24</v>
      </c>
      <c r="I242" s="131" t="s">
        <v>2043</v>
      </c>
      <c r="J242" s="128" t="s">
        <v>2044</v>
      </c>
      <c r="K242" s="130" t="s">
        <v>2008</v>
      </c>
    </row>
    <row r="243" spans="1:11" s="119" customFormat="1" ht="18" customHeight="1">
      <c r="A243" s="124"/>
      <c r="B243" s="124"/>
      <c r="C243" s="124"/>
      <c r="D243" s="124"/>
      <c r="E243" s="124"/>
      <c r="F243" s="125"/>
      <c r="G243" s="124"/>
      <c r="H243" s="124"/>
      <c r="I243" s="144">
        <v>45839</v>
      </c>
      <c r="J243" s="144">
        <v>46023</v>
      </c>
      <c r="K243" s="130"/>
    </row>
    <row r="244" spans="1:11" s="119" customFormat="1" ht="18" customHeight="1">
      <c r="A244" s="132" t="s">
        <v>2541</v>
      </c>
      <c r="B244" s="118" t="s">
        <v>279</v>
      </c>
      <c r="C244" s="118"/>
      <c r="D244" s="124" t="s">
        <v>2010</v>
      </c>
      <c r="E244" s="118">
        <v>6</v>
      </c>
      <c r="F244" s="125"/>
      <c r="G244" s="127" t="s">
        <v>519</v>
      </c>
      <c r="H244" s="127" t="s">
        <v>2547</v>
      </c>
      <c r="I244" s="147">
        <v>87200</v>
      </c>
      <c r="J244" s="147">
        <v>87200</v>
      </c>
      <c r="K244" s="133">
        <v>0</v>
      </c>
    </row>
    <row r="245" spans="1:11" s="119" customFormat="1" ht="18" customHeight="1">
      <c r="A245" s="132" t="s">
        <v>2541</v>
      </c>
      <c r="B245" s="118" t="s">
        <v>2045</v>
      </c>
      <c r="C245" s="118"/>
      <c r="D245" s="124" t="s">
        <v>2010</v>
      </c>
      <c r="E245" s="118">
        <v>8</v>
      </c>
      <c r="F245" s="125"/>
      <c r="G245" s="127" t="s">
        <v>528</v>
      </c>
      <c r="H245" s="127" t="s">
        <v>2549</v>
      </c>
      <c r="I245" s="147">
        <v>42300</v>
      </c>
      <c r="J245" s="147">
        <v>42400</v>
      </c>
      <c r="K245" s="133">
        <v>2.3640661938533203E-3</v>
      </c>
    </row>
    <row r="246" spans="1:11" s="119" customFormat="1" ht="18" customHeight="1">
      <c r="A246" s="132" t="s">
        <v>2541</v>
      </c>
      <c r="B246" s="118" t="s">
        <v>2045</v>
      </c>
      <c r="C246" s="118"/>
      <c r="D246" s="124" t="s">
        <v>2010</v>
      </c>
      <c r="E246" s="118">
        <v>12</v>
      </c>
      <c r="F246" s="125"/>
      <c r="G246" s="127" t="s">
        <v>544</v>
      </c>
      <c r="H246" s="127" t="s">
        <v>2552</v>
      </c>
      <c r="I246" s="147">
        <v>78100</v>
      </c>
      <c r="J246" s="147">
        <v>78100</v>
      </c>
      <c r="K246" s="133">
        <v>0</v>
      </c>
    </row>
    <row r="247" spans="1:11" s="119" customFormat="1" ht="18" customHeight="1">
      <c r="A247" s="132" t="s">
        <v>2563</v>
      </c>
      <c r="B247" s="118" t="s">
        <v>2045</v>
      </c>
      <c r="C247" s="118">
        <v>5</v>
      </c>
      <c r="D247" s="124" t="s">
        <v>2010</v>
      </c>
      <c r="E247" s="118">
        <v>1</v>
      </c>
      <c r="F247" s="125"/>
      <c r="G247" s="127" t="s">
        <v>599</v>
      </c>
      <c r="H247" s="127" t="s">
        <v>2564</v>
      </c>
      <c r="I247" s="147">
        <v>222000</v>
      </c>
      <c r="J247" s="147">
        <v>223000</v>
      </c>
      <c r="K247" s="133">
        <v>4.5045045045044585E-3</v>
      </c>
    </row>
    <row r="248" spans="1:11" s="119" customFormat="1" ht="18" customHeight="1">
      <c r="A248" s="132" t="s">
        <v>2563</v>
      </c>
      <c r="B248" s="118" t="s">
        <v>2045</v>
      </c>
      <c r="C248" s="118">
        <v>5</v>
      </c>
      <c r="D248" s="124" t="s">
        <v>2010</v>
      </c>
      <c r="E248" s="118">
        <v>7</v>
      </c>
      <c r="F248" s="125"/>
      <c r="G248" s="127" t="s">
        <v>634</v>
      </c>
      <c r="H248" s="127" t="s">
        <v>2570</v>
      </c>
      <c r="I248" s="147">
        <v>138000</v>
      </c>
      <c r="J248" s="147">
        <v>139000</v>
      </c>
      <c r="K248" s="133">
        <v>7.2463768115942351E-3</v>
      </c>
    </row>
    <row r="249" spans="1:11" s="119" customFormat="1" ht="18" customHeight="1">
      <c r="A249" s="132" t="s">
        <v>2541</v>
      </c>
      <c r="B249" s="118" t="s">
        <v>2046</v>
      </c>
      <c r="C249" s="118"/>
      <c r="D249" s="124" t="s">
        <v>2010</v>
      </c>
      <c r="E249" s="118">
        <v>1</v>
      </c>
      <c r="F249" s="125"/>
      <c r="G249" s="127" t="s">
        <v>819</v>
      </c>
      <c r="H249" s="127" t="s">
        <v>2598</v>
      </c>
      <c r="I249" s="147">
        <v>31400</v>
      </c>
      <c r="J249" s="147">
        <v>31600</v>
      </c>
      <c r="K249" s="133">
        <v>6.3694267515923553E-3</v>
      </c>
    </row>
    <row r="250" spans="1:11" s="119" customFormat="1" ht="18" customHeight="1">
      <c r="A250" s="132" t="s">
        <v>2541</v>
      </c>
      <c r="B250" s="118" t="s">
        <v>2047</v>
      </c>
      <c r="C250" s="118"/>
      <c r="D250" s="124" t="s">
        <v>2010</v>
      </c>
      <c r="E250" s="118">
        <v>5</v>
      </c>
      <c r="F250" s="125"/>
      <c r="G250" s="127" t="s">
        <v>1031</v>
      </c>
      <c r="H250" s="127" t="s">
        <v>2632</v>
      </c>
      <c r="I250" s="147">
        <v>39300</v>
      </c>
      <c r="J250" s="147">
        <v>39800</v>
      </c>
      <c r="K250" s="133">
        <v>1.2722646310432628E-2</v>
      </c>
    </row>
  </sheetData>
  <mergeCells count="6">
    <mergeCell ref="A242:E242"/>
    <mergeCell ref="A1:H1"/>
    <mergeCell ref="B3:J5"/>
    <mergeCell ref="I7:J7"/>
    <mergeCell ref="B8:E8"/>
    <mergeCell ref="I241:J241"/>
  </mergeCells>
  <phoneticPr fontId="5"/>
  <printOptions horizontalCentered="1"/>
  <pageMargins left="0.59055118110236227" right="0.59055118110236227" top="0.59055118110236227" bottom="0.39370078740157483" header="0.31496062992125984" footer="0.31496062992125984"/>
  <pageSetup paperSize="9" scale="72" firstPageNumber="9" fitToHeight="0" orientation="portrait" blackAndWhite="1" useFirstPageNumber="1" horizontalDpi="1200" verticalDpi="1200" r:id="rId1"/>
  <headerFooter>
    <oddFooter>&amp;C&amp;"Century,標準"&amp;14&amp;P</oddFooter>
  </headerFooter>
  <rowBreaks count="4" manualBreakCount="4">
    <brk id="55" max="16383" man="1"/>
    <brk id="111" max="16383" man="1"/>
    <brk id="169" max="16383" man="1"/>
    <brk id="2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A197-0510-430E-862A-963A4939B408}">
  <sheetPr codeName="Sheet25">
    <tabColor theme="4" tint="0.39997558519241921"/>
    <pageSetUpPr fitToPage="1"/>
  </sheetPr>
  <dimension ref="A1:M210"/>
  <sheetViews>
    <sheetView showRowColHeaders="0" view="pageBreakPreview" zoomScaleNormal="100" zoomScaleSheetLayoutView="100" workbookViewId="0">
      <pane xSplit="2" ySplit="4" topLeftCell="C175" activePane="bottomRight" state="frozen"/>
      <selection pane="topRight" activeCell="C1" sqref="C1"/>
      <selection pane="bottomLeft" activeCell="A5" sqref="A5"/>
      <selection pane="bottomRight" activeCell="G187" sqref="G187"/>
    </sheetView>
  </sheetViews>
  <sheetFormatPr defaultColWidth="9" defaultRowHeight="12"/>
  <cols>
    <col min="1" max="1" width="11.875" style="2" customWidth="1"/>
    <col min="2" max="2" width="37.625" style="2" bestFit="1" customWidth="1"/>
    <col min="3" max="3" width="13.75" style="2" customWidth="1"/>
    <col min="4" max="4" width="9" style="2"/>
    <col min="5" max="5" width="13.75" style="2" customWidth="1"/>
    <col min="6" max="6" width="9" style="2"/>
    <col min="7" max="7" width="13.75" style="2" customWidth="1"/>
    <col min="8" max="10" width="9" style="2"/>
    <col min="11" max="11" width="9" style="89"/>
    <col min="12" max="16384" width="9" style="2"/>
  </cols>
  <sheetData>
    <row r="1" spans="1:13" ht="26.25" customHeight="1">
      <c r="A1" s="165" t="e">
        <f>IF(#REF!="見込価格","令和8年地価公示見込価格一覧表","令和8年地価公示見込価格一覧表")</f>
        <v>#REF!</v>
      </c>
      <c r="B1" s="165"/>
      <c r="C1" s="165"/>
      <c r="D1" s="165"/>
      <c r="E1" s="165"/>
      <c r="F1" s="165"/>
      <c r="G1" s="165"/>
      <c r="H1" s="165"/>
      <c r="I1" s="165"/>
      <c r="J1" s="165"/>
      <c r="K1" s="110" t="s">
        <v>2531</v>
      </c>
    </row>
    <row r="2" spans="1:13" ht="18.75" customHeight="1">
      <c r="A2" s="90"/>
      <c r="B2" s="90"/>
      <c r="C2" s="90"/>
      <c r="D2" s="90"/>
      <c r="E2" s="90"/>
      <c r="F2" s="90"/>
      <c r="G2" s="90"/>
      <c r="H2" s="90"/>
      <c r="I2" s="163">
        <f ca="1">TODAY()</f>
        <v>46090</v>
      </c>
      <c r="J2" s="164"/>
    </row>
    <row r="3" spans="1:13" ht="21" customHeight="1">
      <c r="A3" s="168" t="s">
        <v>428</v>
      </c>
      <c r="B3" s="168" t="s">
        <v>1996</v>
      </c>
      <c r="C3" s="166" t="s">
        <v>2536</v>
      </c>
      <c r="D3" s="167"/>
      <c r="E3" s="166" t="s">
        <v>2537</v>
      </c>
      <c r="F3" s="167"/>
      <c r="G3" s="166" t="s">
        <v>2537</v>
      </c>
      <c r="H3" s="167"/>
      <c r="I3" s="166" t="e">
        <f>IF(#REF!="見込価格","用途別見込価格","用途別幹事意見価格")</f>
        <v>#REF!</v>
      </c>
      <c r="J3" s="167"/>
    </row>
    <row r="4" spans="1:13" ht="21" customHeight="1">
      <c r="A4" s="168"/>
      <c r="B4" s="168"/>
      <c r="C4" s="91" t="s">
        <v>1997</v>
      </c>
      <c r="D4" s="92" t="s">
        <v>1610</v>
      </c>
      <c r="E4" s="91" t="s">
        <v>1998</v>
      </c>
      <c r="F4" s="92" t="s">
        <v>1999</v>
      </c>
      <c r="G4" s="93" t="e">
        <f>IF(#REF!="見込価格","見込価格","幹事意見価格")</f>
        <v>#REF!</v>
      </c>
      <c r="H4" s="92" t="s">
        <v>1610</v>
      </c>
      <c r="I4" s="91" t="s">
        <v>2001</v>
      </c>
      <c r="J4" s="92" t="s">
        <v>2002</v>
      </c>
      <c r="L4" s="111" t="s">
        <v>2538</v>
      </c>
      <c r="M4" s="113">
        <f ca="1">COUNTIF(M5:M202,"NG")</f>
        <v>0</v>
      </c>
    </row>
    <row r="5" spans="1:13" ht="21" customHeight="1">
      <c r="A5" s="94" t="s">
        <v>1464</v>
      </c>
      <c r="B5" s="94" t="str">
        <f t="shared" ref="B5:B36" ca="1" si="0">IFERROR(IF(INDEX(基礎データ,MATCH(A5,標準地番号,0),2)="隔年調査地点",VLOOKUP(VLOOKUP(A5,kanji001前年データ,4,FALSE),市町村,2,FALSE),INDEX(基礎データ,MATCH(A5,標準地番号,0),2))&amp;INDEX(基礎データ,MATCH(A5,標準地番号,0),6)&amp;IF(C5="────── "," (R7年休止)",IF(G5="────── "," (R8年休止)","")),"")</f>
        <v>山形市小白川町４丁目８１番４ (R8年休止)</v>
      </c>
      <c r="C5" s="95">
        <f t="shared" ref="C5:C36" si="1">IFERROR(IF(INDEX(基礎データ,MATCH(A5,標準地番号,0),12)="─── ",VLOOKUP(A5,kanji002前年データ,26,FALSE),INDEX(基礎データ,MATCH(A5,標準地番号,0),12)),"────── ")</f>
        <v>78000</v>
      </c>
      <c r="D5" s="96">
        <f t="shared" ref="D5:D36" si="2">IFERROR(IF(INDEX(基礎データ,MATCH(A5,標準地番号,0),15)="─── ",ROUND((VLOOKUP(A5,kanji002前年データ,26,FALSE)-VLOOKUP(A5,kanji002前年データ,31,FALSE))/VLOOKUP(A5,kanji002前年データ,31,FALSE),3),INDEX(基礎データ,MATCH(A5,標準地番号,0),15)),"─── ")</f>
        <v>0</v>
      </c>
      <c r="E5" s="95" t="str">
        <f ca="1">IFERROR(IF(G5="────── ","────── ",ROUND(G5/(F5/100), 2-INT(LOG(ABS(G5/(F5/100)))))),"")</f>
        <v xml:space="preserve">────── </v>
      </c>
      <c r="F5" s="97" t="str">
        <f t="shared" ref="F5:F36" ca="1" si="3">IFERROR(IF(AND(G5="────── ",H5="─── "),"─── ",INDEX(基礎データ,MATCH(A5,標準地番号,0),42)),"")</f>
        <v xml:space="preserve">─── </v>
      </c>
      <c r="G5" s="95" t="str">
        <f t="shared" ref="G5:G36" ca="1" si="4">IFERROR(IF(INDEX(基礎データ,MATCH(A5,標準地番号,0),23)="─── ","────── ",INDEX(基礎データ,MATCH(A5,標準地番号,0),23)),"")</f>
        <v xml:space="preserve">────── </v>
      </c>
      <c r="H5" s="96" t="str">
        <f t="shared" ref="H5" ca="1" si="5">IFERROR(INDEX(基礎データ,MATCH(A5,標準地番号,0),28),"")</f>
        <v xml:space="preserve">─── </v>
      </c>
      <c r="I5" s="98" t="str">
        <f ca="1">IFERROR(IF(INDEX(基礎データ,MATCH(A5,標準地番号,0),26)="─── ","───",INDEX(基礎データ,MATCH(A5,標準地番号,0),26)&amp;"/"&amp;COUNTIFS(用途区分,VLOOKUP(A5,基礎データ,3,FALSE),幹事意見価格,"&gt;0")),"")</f>
        <v>───</v>
      </c>
      <c r="J5" s="99" t="str">
        <f ca="1">IFERROR(IF(INDEX(基礎データ,MATCH(A5,標準地番号,0),32)="─── ","───",INDEX(基礎データ,MATCH(A5,標準地番号,0),32)&amp;"/"&amp;COUNTIFS(用途区分,VLOOKUP(A5,基礎データ,3,FALSE))-COUNTIFS(用途区分,VLOOKUP(A5,基礎データ,3,FALSE),本年変動率,"─── ")),"")</f>
        <v>───</v>
      </c>
      <c r="K5" s="89" t="s">
        <v>2506</v>
      </c>
      <c r="L5" s="63" t="s">
        <v>2391</v>
      </c>
      <c r="M5" s="112" t="str">
        <f ca="1">IF(OR(G5="────── ",G5=L5),"","NG")</f>
        <v/>
      </c>
    </row>
    <row r="6" spans="1:13" ht="21" customHeight="1">
      <c r="A6" s="94" t="s">
        <v>1465</v>
      </c>
      <c r="B6" s="94" t="str">
        <f t="shared" ca="1" si="0"/>
        <v>山形市長町４丁目２４６２番 (R8年休止)</v>
      </c>
      <c r="C6" s="95">
        <f t="shared" si="1"/>
        <v>45300</v>
      </c>
      <c r="D6" s="96">
        <f t="shared" si="2"/>
        <v>1.2999999999999999E-2</v>
      </c>
      <c r="E6" s="95" t="str">
        <f t="shared" ref="E6:E69" ca="1" si="6">IFERROR(IF(G6="────── ","────── ",ROUND(G6/(F6/100), 2-INT(LOG(ABS(G6/(F6/100)))))),"")</f>
        <v xml:space="preserve">────── </v>
      </c>
      <c r="F6" s="97" t="str">
        <f t="shared" ca="1" si="3"/>
        <v xml:space="preserve">─── </v>
      </c>
      <c r="G6" s="95" t="str">
        <f t="shared" ca="1" si="4"/>
        <v xml:space="preserve">────── </v>
      </c>
      <c r="H6" s="96" t="str">
        <f t="shared" ref="H6:H69" ca="1" si="7">IFERROR(INDEX(基礎データ,MATCH(A6,標準地番号,0),28),"")</f>
        <v xml:space="preserve">─── </v>
      </c>
      <c r="I6" s="98" t="str">
        <f t="shared" ref="I6:I13" ca="1" si="8">IFERROR(IF(INDEX(基礎データ,MATCH(A6,標準地番号,0),26)="─── ","───",INDEX(基礎データ,MATCH(A6,標準地番号,0),26)&amp;"/"&amp;COUNTIFS(用途区分,VLOOKUP(A6,基礎データ,3,FALSE),幹事意見価格,"&gt;0")),"")</f>
        <v>───</v>
      </c>
      <c r="J6" s="99" t="str">
        <f t="shared" ref="J6:J13" ca="1" si="9">IFERROR(IF(INDEX(基礎データ,MATCH(A6,標準地番号,0),32)="─── ","───",INDEX(基礎データ,MATCH(A6,標準地番号,0),32)&amp;"/"&amp;COUNTIFS(用途区分,VLOOKUP(A6,基礎データ,3,FALSE))-COUNTIFS(用途区分,VLOOKUP(A6,基礎データ,3,FALSE),本年変動率,"─── ")),"")</f>
        <v>───</v>
      </c>
      <c r="L6" s="63">
        <v>45300</v>
      </c>
      <c r="M6" s="112" t="str">
        <f t="shared" ref="M6:M69" ca="1" si="10">IF(OR(G6="────── ",G6=L6),"","NG")</f>
        <v/>
      </c>
    </row>
    <row r="7" spans="1:13" ht="21" customHeight="1">
      <c r="A7" s="94" t="s">
        <v>1466</v>
      </c>
      <c r="B7" s="94" t="str">
        <f t="shared" si="0"/>
        <v>山形市すげさわの丘１０番２ (R7年休止)</v>
      </c>
      <c r="C7" s="95" t="str">
        <f t="shared" si="1"/>
        <v xml:space="preserve">────── </v>
      </c>
      <c r="D7" s="96" t="str">
        <f t="shared" si="2"/>
        <v xml:space="preserve">─── </v>
      </c>
      <c r="E7" s="95" t="str">
        <f t="shared" ca="1" si="6"/>
        <v xml:space="preserve">────── </v>
      </c>
      <c r="F7" s="97" t="str">
        <f t="shared" ca="1" si="3"/>
        <v xml:space="preserve">─── </v>
      </c>
      <c r="G7" s="95" t="str">
        <f t="shared" ca="1" si="4"/>
        <v xml:space="preserve">────── </v>
      </c>
      <c r="H7" s="96" t="str">
        <f t="shared" ca="1" si="7"/>
        <v xml:space="preserve">─── </v>
      </c>
      <c r="I7" s="98" t="str">
        <f t="shared" ca="1" si="8"/>
        <v>───</v>
      </c>
      <c r="J7" s="99" t="str">
        <f t="shared" ca="1" si="9"/>
        <v>───</v>
      </c>
      <c r="K7" s="89" t="s">
        <v>2507</v>
      </c>
      <c r="L7" s="63">
        <v>29000</v>
      </c>
      <c r="M7" s="112" t="str">
        <f t="shared" ca="1" si="10"/>
        <v/>
      </c>
    </row>
    <row r="8" spans="1:13" ht="21" customHeight="1">
      <c r="A8" s="94" t="s">
        <v>1467</v>
      </c>
      <c r="B8" s="94" t="str">
        <f t="shared" ca="1" si="0"/>
        <v>山形市城西町５丁目７番２ (R8年休止)</v>
      </c>
      <c r="C8" s="95">
        <f t="shared" si="1"/>
        <v>72400</v>
      </c>
      <c r="D8" s="96">
        <f t="shared" si="2"/>
        <v>3.0000000000000001E-3</v>
      </c>
      <c r="E8" s="95" t="str">
        <f t="shared" ca="1" si="6"/>
        <v xml:space="preserve">────── </v>
      </c>
      <c r="F8" s="97" t="str">
        <f t="shared" ca="1" si="3"/>
        <v xml:space="preserve">─── </v>
      </c>
      <c r="G8" s="95" t="str">
        <f t="shared" ca="1" si="4"/>
        <v xml:space="preserve">────── </v>
      </c>
      <c r="H8" s="96" t="str">
        <f t="shared" ca="1" si="7"/>
        <v xml:space="preserve">─── </v>
      </c>
      <c r="I8" s="98" t="str">
        <f t="shared" ca="1" si="8"/>
        <v>───</v>
      </c>
      <c r="J8" s="99" t="str">
        <f t="shared" ca="1" si="9"/>
        <v>───</v>
      </c>
      <c r="L8" s="63">
        <v>72400</v>
      </c>
      <c r="M8" s="112" t="str">
        <f t="shared" ca="1" si="10"/>
        <v/>
      </c>
    </row>
    <row r="9" spans="1:13" ht="21" customHeight="1">
      <c r="A9" s="94" t="s">
        <v>1468</v>
      </c>
      <c r="B9" s="94" t="str">
        <f t="shared" ca="1" si="0"/>
        <v>山形市荒楯町１丁目９番３外 (R8年休止)</v>
      </c>
      <c r="C9" s="95">
        <f t="shared" si="1"/>
        <v>84600</v>
      </c>
      <c r="D9" s="96">
        <f t="shared" si="2"/>
        <v>0</v>
      </c>
      <c r="E9" s="95" t="str">
        <f t="shared" ca="1" si="6"/>
        <v xml:space="preserve">────── </v>
      </c>
      <c r="F9" s="97" t="str">
        <f t="shared" ca="1" si="3"/>
        <v xml:space="preserve">─── </v>
      </c>
      <c r="G9" s="95" t="str">
        <f t="shared" ca="1" si="4"/>
        <v xml:space="preserve">────── </v>
      </c>
      <c r="H9" s="96" t="str">
        <f t="shared" ca="1" si="7"/>
        <v xml:space="preserve">─── </v>
      </c>
      <c r="I9" s="98" t="str">
        <f t="shared" ca="1" si="8"/>
        <v>───</v>
      </c>
      <c r="J9" s="99" t="str">
        <f t="shared" ca="1" si="9"/>
        <v>───</v>
      </c>
      <c r="K9" s="89" t="s">
        <v>2506</v>
      </c>
      <c r="L9" s="63" t="s">
        <v>2391</v>
      </c>
      <c r="M9" s="112" t="str">
        <f t="shared" ca="1" si="10"/>
        <v/>
      </c>
    </row>
    <row r="10" spans="1:13" ht="21" customHeight="1">
      <c r="A10" s="94" t="s">
        <v>1469</v>
      </c>
      <c r="B10" s="94" t="str">
        <f t="shared" ca="1" si="0"/>
        <v>山形市小姓町６９番１４外 (R8年休止)</v>
      </c>
      <c r="C10" s="95">
        <f t="shared" si="1"/>
        <v>87200</v>
      </c>
      <c r="D10" s="96">
        <f t="shared" si="2"/>
        <v>0</v>
      </c>
      <c r="E10" s="95" t="str">
        <f t="shared" ca="1" si="6"/>
        <v xml:space="preserve">────── </v>
      </c>
      <c r="F10" s="97" t="str">
        <f t="shared" ca="1" si="3"/>
        <v xml:space="preserve">─── </v>
      </c>
      <c r="G10" s="95" t="str">
        <f t="shared" ca="1" si="4"/>
        <v xml:space="preserve">────── </v>
      </c>
      <c r="H10" s="96" t="str">
        <f t="shared" ca="1" si="7"/>
        <v xml:space="preserve">─── </v>
      </c>
      <c r="I10" s="98" t="str">
        <f t="shared" ca="1" si="8"/>
        <v>───</v>
      </c>
      <c r="J10" s="99" t="str">
        <f t="shared" ca="1" si="9"/>
        <v>───</v>
      </c>
      <c r="L10" s="63">
        <v>87200</v>
      </c>
      <c r="M10" s="112" t="str">
        <f t="shared" ca="1" si="10"/>
        <v/>
      </c>
    </row>
    <row r="11" spans="1:13" ht="21" customHeight="1">
      <c r="A11" s="94" t="s">
        <v>1470</v>
      </c>
      <c r="B11" s="94" t="str">
        <f t="shared" ca="1" si="0"/>
        <v>山形市印役町１丁目８番１４外 (R8年休止)</v>
      </c>
      <c r="C11" s="95">
        <f t="shared" si="1"/>
        <v>45400</v>
      </c>
      <c r="D11" s="96">
        <f t="shared" si="2"/>
        <v>8.9999999999999993E-3</v>
      </c>
      <c r="E11" s="95" t="str">
        <f t="shared" ca="1" si="6"/>
        <v xml:space="preserve">────── </v>
      </c>
      <c r="F11" s="97" t="str">
        <f t="shared" ca="1" si="3"/>
        <v xml:space="preserve">─── </v>
      </c>
      <c r="G11" s="95" t="str">
        <f t="shared" ca="1" si="4"/>
        <v xml:space="preserve">────── </v>
      </c>
      <c r="H11" s="96" t="str">
        <f t="shared" ca="1" si="7"/>
        <v xml:space="preserve">─── </v>
      </c>
      <c r="I11" s="98" t="str">
        <f t="shared" ca="1" si="8"/>
        <v>───</v>
      </c>
      <c r="J11" s="99" t="str">
        <f t="shared" ca="1" si="9"/>
        <v>───</v>
      </c>
      <c r="L11" s="63">
        <v>45700</v>
      </c>
      <c r="M11" s="112" t="str">
        <f t="shared" ca="1" si="10"/>
        <v/>
      </c>
    </row>
    <row r="12" spans="1:13" ht="21" customHeight="1">
      <c r="A12" s="94" t="s">
        <v>1471</v>
      </c>
      <c r="B12" s="94" t="str">
        <f t="shared" ca="1" si="0"/>
        <v>山形市双月町３丁目８番５ (R8年休止)</v>
      </c>
      <c r="C12" s="95">
        <f t="shared" si="1"/>
        <v>42200</v>
      </c>
      <c r="D12" s="96">
        <f t="shared" si="2"/>
        <v>0.01</v>
      </c>
      <c r="E12" s="95" t="str">
        <f t="shared" ca="1" si="6"/>
        <v xml:space="preserve">────── </v>
      </c>
      <c r="F12" s="97" t="str">
        <f t="shared" ca="1" si="3"/>
        <v xml:space="preserve">─── </v>
      </c>
      <c r="G12" s="95" t="str">
        <f t="shared" ca="1" si="4"/>
        <v xml:space="preserve">────── </v>
      </c>
      <c r="H12" s="96" t="str">
        <f t="shared" ca="1" si="7"/>
        <v xml:space="preserve">─── </v>
      </c>
      <c r="I12" s="98" t="str">
        <f t="shared" ca="1" si="8"/>
        <v>───</v>
      </c>
      <c r="J12" s="99" t="str">
        <f t="shared" ca="1" si="9"/>
        <v>───</v>
      </c>
      <c r="L12" s="63">
        <v>42400</v>
      </c>
      <c r="M12" s="112" t="str">
        <f t="shared" ca="1" si="10"/>
        <v/>
      </c>
    </row>
    <row r="13" spans="1:13" ht="21" customHeight="1">
      <c r="A13" s="94" t="s">
        <v>1472</v>
      </c>
      <c r="B13" s="94" t="str">
        <f t="shared" ca="1" si="0"/>
        <v>山形市双月町字岡畑１２５番３４ (R8年休止)</v>
      </c>
      <c r="C13" s="95">
        <f t="shared" si="1"/>
        <v>47600</v>
      </c>
      <c r="D13" s="96">
        <f t="shared" si="2"/>
        <v>1.4999999999999999E-2</v>
      </c>
      <c r="E13" s="95" t="str">
        <f t="shared" ca="1" si="6"/>
        <v xml:space="preserve">────── </v>
      </c>
      <c r="F13" s="97" t="str">
        <f t="shared" ca="1" si="3"/>
        <v xml:space="preserve">─── </v>
      </c>
      <c r="G13" s="95" t="str">
        <f t="shared" ca="1" si="4"/>
        <v xml:space="preserve">────── </v>
      </c>
      <c r="H13" s="96" t="str">
        <f t="shared" ca="1" si="7"/>
        <v xml:space="preserve">─── </v>
      </c>
      <c r="I13" s="98" t="str">
        <f t="shared" ca="1" si="8"/>
        <v>───</v>
      </c>
      <c r="J13" s="99" t="str">
        <f t="shared" ca="1" si="9"/>
        <v>───</v>
      </c>
      <c r="L13" s="63">
        <v>48000</v>
      </c>
      <c r="M13" s="112" t="str">
        <f t="shared" ca="1" si="10"/>
        <v/>
      </c>
    </row>
    <row r="14" spans="1:13" ht="21" customHeight="1">
      <c r="A14" s="94" t="s">
        <v>1473</v>
      </c>
      <c r="B14" s="94" t="str">
        <f t="shared" ca="1" si="0"/>
        <v>山形市深町２丁目７３番３ (R8年休止)</v>
      </c>
      <c r="C14" s="95">
        <f t="shared" si="1"/>
        <v>70000</v>
      </c>
      <c r="D14" s="96">
        <f t="shared" si="2"/>
        <v>8.9999999999999993E-3</v>
      </c>
      <c r="E14" s="95" t="str">
        <f t="shared" ca="1" si="6"/>
        <v xml:space="preserve">────── </v>
      </c>
      <c r="F14" s="97" t="str">
        <f t="shared" ca="1" si="3"/>
        <v xml:space="preserve">─── </v>
      </c>
      <c r="G14" s="95" t="str">
        <f t="shared" ca="1" si="4"/>
        <v xml:space="preserve">────── </v>
      </c>
      <c r="H14" s="96" t="str">
        <f t="shared" ca="1" si="7"/>
        <v xml:space="preserve">─── </v>
      </c>
      <c r="I14" s="98" t="str">
        <f t="shared" ref="I14:I35" ca="1" si="11">IFERROR(IF(INDEX(基礎データ,MATCH(A14,標準地番号,0),26)="─── ","───",INDEX(基礎データ,MATCH(A14,標準地番号,0),26)&amp;"/"&amp;COUNTIFS(用途区分,VLOOKUP(A14,基礎データ,3,FALSE),幹事意見価格,"&gt;0")),"")</f>
        <v>───</v>
      </c>
      <c r="J14" s="99" t="str">
        <f t="shared" ref="J14:J35" ca="1" si="12">IFERROR(IF(INDEX(基礎データ,MATCH(A14,標準地番号,0),32)="─── ","───",INDEX(基礎データ,MATCH(A14,標準地番号,0),32)&amp;"/"&amp;COUNTIFS(用途区分,VLOOKUP(A14,基礎データ,3,FALSE))-COUNTIFS(用途区分,VLOOKUP(A14,基礎データ,3,FALSE),本年変動率,"─── ")),"")</f>
        <v>───</v>
      </c>
      <c r="L14" s="63">
        <v>70000</v>
      </c>
      <c r="M14" s="112" t="str">
        <f t="shared" ca="1" si="10"/>
        <v/>
      </c>
    </row>
    <row r="15" spans="1:13" ht="21" customHeight="1">
      <c r="A15" s="94" t="s">
        <v>1474</v>
      </c>
      <c r="B15" s="94" t="str">
        <f t="shared" ca="1" si="0"/>
        <v>山形市飯田西４丁目１５７０番３ (R8年休止)</v>
      </c>
      <c r="C15" s="95">
        <f t="shared" si="1"/>
        <v>68000</v>
      </c>
      <c r="D15" s="96">
        <f t="shared" si="2"/>
        <v>3.0000000000000001E-3</v>
      </c>
      <c r="E15" s="95" t="str">
        <f t="shared" ca="1" si="6"/>
        <v xml:space="preserve">────── </v>
      </c>
      <c r="F15" s="97" t="str">
        <f t="shared" ca="1" si="3"/>
        <v xml:space="preserve">─── </v>
      </c>
      <c r="G15" s="95" t="str">
        <f t="shared" ca="1" si="4"/>
        <v xml:space="preserve">────── </v>
      </c>
      <c r="H15" s="96" t="str">
        <f t="shared" ca="1" si="7"/>
        <v xml:space="preserve">─── </v>
      </c>
      <c r="I15" s="98" t="str">
        <f t="shared" ca="1" si="11"/>
        <v>───</v>
      </c>
      <c r="J15" s="99" t="str">
        <f t="shared" ca="1" si="12"/>
        <v>───</v>
      </c>
      <c r="L15" s="63">
        <v>68000</v>
      </c>
      <c r="M15" s="112" t="str">
        <f t="shared" ca="1" si="10"/>
        <v/>
      </c>
    </row>
    <row r="16" spans="1:13" ht="21" customHeight="1">
      <c r="A16" s="94" t="s">
        <v>1475</v>
      </c>
      <c r="B16" s="94" t="str">
        <f t="shared" ca="1" si="0"/>
        <v>山形市久保田３丁目７番１４ (R8年休止)</v>
      </c>
      <c r="C16" s="95">
        <f t="shared" si="1"/>
        <v>78100</v>
      </c>
      <c r="D16" s="96">
        <f t="shared" si="2"/>
        <v>0</v>
      </c>
      <c r="E16" s="95" t="str">
        <f t="shared" ca="1" si="6"/>
        <v xml:space="preserve">────── </v>
      </c>
      <c r="F16" s="97" t="str">
        <f t="shared" ca="1" si="3"/>
        <v xml:space="preserve">─── </v>
      </c>
      <c r="G16" s="95" t="str">
        <f t="shared" ca="1" si="4"/>
        <v xml:space="preserve">────── </v>
      </c>
      <c r="H16" s="96" t="str">
        <f t="shared" ca="1" si="7"/>
        <v xml:space="preserve">─── </v>
      </c>
      <c r="I16" s="98" t="str">
        <f t="shared" ca="1" si="11"/>
        <v>───</v>
      </c>
      <c r="J16" s="99" t="str">
        <f t="shared" ca="1" si="12"/>
        <v>───</v>
      </c>
      <c r="L16" s="63">
        <v>78100</v>
      </c>
      <c r="M16" s="112" t="str">
        <f t="shared" ca="1" si="10"/>
        <v/>
      </c>
    </row>
    <row r="17" spans="1:13" ht="21" customHeight="1">
      <c r="A17" s="94" t="s">
        <v>1476</v>
      </c>
      <c r="B17" s="94" t="str">
        <f t="shared" ca="1" si="0"/>
        <v>山形市瀬波１丁目１２番５ (R8年休止)</v>
      </c>
      <c r="C17" s="95">
        <f t="shared" si="1"/>
        <v>54000</v>
      </c>
      <c r="D17" s="96">
        <f t="shared" si="2"/>
        <v>1.9E-2</v>
      </c>
      <c r="E17" s="95" t="str">
        <f t="shared" ca="1" si="6"/>
        <v xml:space="preserve">────── </v>
      </c>
      <c r="F17" s="97" t="str">
        <f t="shared" ca="1" si="3"/>
        <v xml:space="preserve">─── </v>
      </c>
      <c r="G17" s="95" t="str">
        <f t="shared" ca="1" si="4"/>
        <v xml:space="preserve">────── </v>
      </c>
      <c r="H17" s="96" t="str">
        <f t="shared" ca="1" si="7"/>
        <v xml:space="preserve">─── </v>
      </c>
      <c r="I17" s="98" t="str">
        <f t="shared" ca="1" si="11"/>
        <v>───</v>
      </c>
      <c r="J17" s="99" t="str">
        <f t="shared" ca="1" si="12"/>
        <v>───</v>
      </c>
      <c r="L17" s="63">
        <v>54400</v>
      </c>
      <c r="M17" s="112" t="str">
        <f t="shared" ca="1" si="10"/>
        <v/>
      </c>
    </row>
    <row r="18" spans="1:13" ht="21" customHeight="1">
      <c r="A18" s="94" t="s">
        <v>1477</v>
      </c>
      <c r="B18" s="94" t="str">
        <f t="shared" ca="1" si="0"/>
        <v>山形市宮町５丁目７０番１ (R8年休止)</v>
      </c>
      <c r="C18" s="95">
        <f t="shared" si="1"/>
        <v>59300</v>
      </c>
      <c r="D18" s="96">
        <f t="shared" si="2"/>
        <v>1.4E-2</v>
      </c>
      <c r="E18" s="95" t="str">
        <f t="shared" ca="1" si="6"/>
        <v xml:space="preserve">────── </v>
      </c>
      <c r="F18" s="97" t="str">
        <f t="shared" ca="1" si="3"/>
        <v xml:space="preserve">─── </v>
      </c>
      <c r="G18" s="95" t="str">
        <f t="shared" ca="1" si="4"/>
        <v xml:space="preserve">────── </v>
      </c>
      <c r="H18" s="96" t="str">
        <f t="shared" ca="1" si="7"/>
        <v xml:space="preserve">─── </v>
      </c>
      <c r="I18" s="98" t="str">
        <f t="shared" ca="1" si="11"/>
        <v>───</v>
      </c>
      <c r="J18" s="99" t="str">
        <f t="shared" ca="1" si="12"/>
        <v>───</v>
      </c>
      <c r="L18" s="63">
        <v>59600</v>
      </c>
      <c r="M18" s="112" t="str">
        <f t="shared" ca="1" si="10"/>
        <v/>
      </c>
    </row>
    <row r="19" spans="1:13" ht="21" customHeight="1">
      <c r="A19" s="94" t="s">
        <v>1478</v>
      </c>
      <c r="B19" s="94" t="str">
        <f t="shared" ca="1" si="0"/>
        <v>山形市富の中２丁目１１５６番１ (R8年休止)</v>
      </c>
      <c r="C19" s="95">
        <f t="shared" si="1"/>
        <v>58000</v>
      </c>
      <c r="D19" s="96">
        <f t="shared" si="2"/>
        <v>2.1000000000000001E-2</v>
      </c>
      <c r="E19" s="95" t="str">
        <f t="shared" ca="1" si="6"/>
        <v xml:space="preserve">────── </v>
      </c>
      <c r="F19" s="97" t="str">
        <f t="shared" ca="1" si="3"/>
        <v xml:space="preserve">─── </v>
      </c>
      <c r="G19" s="95" t="str">
        <f t="shared" ca="1" si="4"/>
        <v xml:space="preserve">────── </v>
      </c>
      <c r="H19" s="96" t="str">
        <f t="shared" ca="1" si="7"/>
        <v xml:space="preserve">─── </v>
      </c>
      <c r="I19" s="98" t="str">
        <f t="shared" ca="1" si="11"/>
        <v>───</v>
      </c>
      <c r="J19" s="99" t="str">
        <f t="shared" ca="1" si="12"/>
        <v>───</v>
      </c>
      <c r="L19" s="63">
        <v>58500</v>
      </c>
      <c r="M19" s="112" t="str">
        <f t="shared" ca="1" si="10"/>
        <v/>
      </c>
    </row>
    <row r="20" spans="1:13" ht="21" customHeight="1">
      <c r="A20" s="94" t="s">
        <v>1479</v>
      </c>
      <c r="B20" s="94" t="str">
        <f t="shared" ca="1" si="0"/>
        <v>山形市八日町１丁目６９６番 (R8年休止)</v>
      </c>
      <c r="C20" s="95">
        <f t="shared" si="1"/>
        <v>101000</v>
      </c>
      <c r="D20" s="96">
        <f t="shared" si="2"/>
        <v>3.1E-2</v>
      </c>
      <c r="E20" s="95" t="str">
        <f t="shared" ca="1" si="6"/>
        <v xml:space="preserve">────── </v>
      </c>
      <c r="F20" s="97" t="str">
        <f t="shared" ca="1" si="3"/>
        <v xml:space="preserve">─── </v>
      </c>
      <c r="G20" s="95" t="str">
        <f t="shared" ca="1" si="4"/>
        <v xml:space="preserve">────── </v>
      </c>
      <c r="H20" s="96" t="str">
        <f t="shared" ca="1" si="7"/>
        <v xml:space="preserve">─── </v>
      </c>
      <c r="I20" s="98" t="str">
        <f t="shared" ca="1" si="11"/>
        <v>───</v>
      </c>
      <c r="J20" s="99" t="str">
        <f t="shared" ca="1" si="12"/>
        <v>───</v>
      </c>
      <c r="L20" s="63">
        <v>103000</v>
      </c>
      <c r="M20" s="112" t="str">
        <f t="shared" ca="1" si="10"/>
        <v/>
      </c>
    </row>
    <row r="21" spans="1:13" ht="21" customHeight="1">
      <c r="A21" s="94" t="s">
        <v>1480</v>
      </c>
      <c r="B21" s="94" t="str">
        <f t="shared" ca="1" si="0"/>
        <v>山形市成沢西４丁目６０１番９外 (R8年休止)</v>
      </c>
      <c r="C21" s="95">
        <f t="shared" si="1"/>
        <v>50900</v>
      </c>
      <c r="D21" s="96">
        <f t="shared" si="2"/>
        <v>1.4E-2</v>
      </c>
      <c r="E21" s="95" t="str">
        <f t="shared" ca="1" si="6"/>
        <v xml:space="preserve">────── </v>
      </c>
      <c r="F21" s="97" t="str">
        <f t="shared" ca="1" si="3"/>
        <v xml:space="preserve">─── </v>
      </c>
      <c r="G21" s="95" t="str">
        <f t="shared" ca="1" si="4"/>
        <v xml:space="preserve">────── </v>
      </c>
      <c r="H21" s="96" t="str">
        <f t="shared" ca="1" si="7"/>
        <v xml:space="preserve">─── </v>
      </c>
      <c r="I21" s="98" t="str">
        <f t="shared" ca="1" si="11"/>
        <v>───</v>
      </c>
      <c r="J21" s="99" t="str">
        <f t="shared" ca="1" si="12"/>
        <v>───</v>
      </c>
      <c r="L21" s="63">
        <v>51800</v>
      </c>
      <c r="M21" s="112" t="str">
        <f t="shared" ca="1" si="10"/>
        <v/>
      </c>
    </row>
    <row r="22" spans="1:13" ht="21" customHeight="1">
      <c r="A22" s="94" t="s">
        <v>1481</v>
      </c>
      <c r="B22" s="94" t="str">
        <f t="shared" ca="1" si="0"/>
        <v>山形市城南町３丁目４番８ (R8年休止)</v>
      </c>
      <c r="C22" s="95">
        <f t="shared" si="1"/>
        <v>87000</v>
      </c>
      <c r="D22" s="96">
        <f t="shared" si="2"/>
        <v>0</v>
      </c>
      <c r="E22" s="95" t="str">
        <f t="shared" ca="1" si="6"/>
        <v xml:space="preserve">────── </v>
      </c>
      <c r="F22" s="97" t="str">
        <f t="shared" ca="1" si="3"/>
        <v xml:space="preserve">─── </v>
      </c>
      <c r="G22" s="95" t="str">
        <f t="shared" ca="1" si="4"/>
        <v xml:space="preserve">────── </v>
      </c>
      <c r="H22" s="96" t="str">
        <f t="shared" ca="1" si="7"/>
        <v xml:space="preserve">─── </v>
      </c>
      <c r="I22" s="98" t="str">
        <f t="shared" ca="1" si="11"/>
        <v>───</v>
      </c>
      <c r="J22" s="99" t="str">
        <f t="shared" ca="1" si="12"/>
        <v>───</v>
      </c>
      <c r="L22" s="63">
        <v>87000</v>
      </c>
      <c r="M22" s="112" t="str">
        <f t="shared" ca="1" si="10"/>
        <v/>
      </c>
    </row>
    <row r="23" spans="1:13" ht="21" customHeight="1">
      <c r="A23" s="94" t="s">
        <v>1482</v>
      </c>
      <c r="B23" s="94" t="str">
        <f t="shared" ca="1" si="0"/>
        <v>山形市飯町字日森岡１４番 (R8年休止)</v>
      </c>
      <c r="C23" s="95">
        <f t="shared" si="1"/>
        <v>28700</v>
      </c>
      <c r="D23" s="96">
        <f t="shared" si="2"/>
        <v>7.0000000000000001E-3</v>
      </c>
      <c r="E23" s="95" t="str">
        <f t="shared" ca="1" si="6"/>
        <v xml:space="preserve">────── </v>
      </c>
      <c r="F23" s="97" t="str">
        <f t="shared" ca="1" si="3"/>
        <v xml:space="preserve">─── </v>
      </c>
      <c r="G23" s="95" t="str">
        <f t="shared" ca="1" si="4"/>
        <v xml:space="preserve">────── </v>
      </c>
      <c r="H23" s="96" t="str">
        <f t="shared" ca="1" si="7"/>
        <v xml:space="preserve">─── </v>
      </c>
      <c r="I23" s="98" t="str">
        <f t="shared" ca="1" si="11"/>
        <v>───</v>
      </c>
      <c r="J23" s="99" t="str">
        <f t="shared" ca="1" si="12"/>
        <v>───</v>
      </c>
      <c r="L23" s="63">
        <v>28900</v>
      </c>
      <c r="M23" s="112" t="str">
        <f t="shared" ca="1" si="10"/>
        <v/>
      </c>
    </row>
    <row r="24" spans="1:13" ht="21" customHeight="1">
      <c r="A24" s="94" t="s">
        <v>1483</v>
      </c>
      <c r="B24" s="94" t="str">
        <f t="shared" ca="1" si="0"/>
        <v>山形市江俣３丁目４番１９ (R8年休止)</v>
      </c>
      <c r="C24" s="95">
        <f t="shared" si="1"/>
        <v>58500</v>
      </c>
      <c r="D24" s="96">
        <f t="shared" si="2"/>
        <v>7.0000000000000001E-3</v>
      </c>
      <c r="E24" s="95" t="str">
        <f t="shared" ca="1" si="6"/>
        <v xml:space="preserve">────── </v>
      </c>
      <c r="F24" s="97" t="str">
        <f t="shared" ca="1" si="3"/>
        <v xml:space="preserve">─── </v>
      </c>
      <c r="G24" s="95" t="str">
        <f t="shared" ca="1" si="4"/>
        <v xml:space="preserve">────── </v>
      </c>
      <c r="H24" s="96" t="str">
        <f t="shared" ca="1" si="7"/>
        <v xml:space="preserve">─── </v>
      </c>
      <c r="I24" s="98" t="str">
        <f t="shared" ca="1" si="11"/>
        <v>───</v>
      </c>
      <c r="J24" s="99" t="str">
        <f t="shared" ca="1" si="12"/>
        <v>───</v>
      </c>
      <c r="L24" s="63">
        <v>58700</v>
      </c>
      <c r="M24" s="112" t="str">
        <f t="shared" ca="1" si="10"/>
        <v/>
      </c>
    </row>
    <row r="25" spans="1:13" ht="21" customHeight="1">
      <c r="A25" s="94" t="s">
        <v>1484</v>
      </c>
      <c r="B25" s="94" t="str">
        <f t="shared" ca="1" si="0"/>
        <v>山形市緑町４丁目４番１３ (R8年休止)</v>
      </c>
      <c r="C25" s="95">
        <f t="shared" si="1"/>
        <v>78600</v>
      </c>
      <c r="D25" s="96">
        <f t="shared" si="2"/>
        <v>0</v>
      </c>
      <c r="E25" s="95" t="str">
        <f t="shared" ca="1" si="6"/>
        <v xml:space="preserve">────── </v>
      </c>
      <c r="F25" s="97" t="str">
        <f t="shared" ca="1" si="3"/>
        <v xml:space="preserve">─── </v>
      </c>
      <c r="G25" s="95" t="str">
        <f t="shared" ca="1" si="4"/>
        <v xml:space="preserve">────── </v>
      </c>
      <c r="H25" s="96" t="str">
        <f t="shared" ca="1" si="7"/>
        <v xml:space="preserve">─── </v>
      </c>
      <c r="I25" s="98" t="str">
        <f t="shared" ca="1" si="11"/>
        <v>───</v>
      </c>
      <c r="J25" s="99" t="str">
        <f t="shared" ca="1" si="12"/>
        <v>───</v>
      </c>
      <c r="L25" s="63">
        <v>78600</v>
      </c>
      <c r="M25" s="112" t="str">
        <f t="shared" ca="1" si="10"/>
        <v/>
      </c>
    </row>
    <row r="26" spans="1:13" ht="21" customHeight="1">
      <c r="A26" s="94" t="s">
        <v>1485</v>
      </c>
      <c r="B26" s="94" t="str">
        <f t="shared" ca="1" si="0"/>
        <v>山形市大字中野字楯４１７番 (R8年休止)</v>
      </c>
      <c r="C26" s="95">
        <f t="shared" si="1"/>
        <v>18000</v>
      </c>
      <c r="D26" s="96">
        <f t="shared" si="2"/>
        <v>0</v>
      </c>
      <c r="E26" s="95" t="str">
        <f t="shared" ca="1" si="6"/>
        <v xml:space="preserve">────── </v>
      </c>
      <c r="F26" s="97" t="str">
        <f t="shared" ca="1" si="3"/>
        <v xml:space="preserve">─── </v>
      </c>
      <c r="G26" s="95" t="str">
        <f t="shared" ca="1" si="4"/>
        <v xml:space="preserve">────── </v>
      </c>
      <c r="H26" s="96" t="str">
        <f t="shared" ca="1" si="7"/>
        <v xml:space="preserve">─── </v>
      </c>
      <c r="I26" s="98" t="str">
        <f t="shared" ca="1" si="11"/>
        <v>───</v>
      </c>
      <c r="J26" s="99" t="str">
        <f t="shared" ca="1" si="12"/>
        <v>───</v>
      </c>
      <c r="L26" s="63">
        <v>17900</v>
      </c>
      <c r="M26" s="112" t="str">
        <f t="shared" ca="1" si="10"/>
        <v/>
      </c>
    </row>
    <row r="27" spans="1:13" ht="21" customHeight="1">
      <c r="A27" s="94" t="s">
        <v>1486</v>
      </c>
      <c r="B27" s="94" t="str">
        <f t="shared" ca="1" si="0"/>
        <v>山形市千歳１丁目２７２７番 (R8年休止)</v>
      </c>
      <c r="C27" s="95">
        <f t="shared" si="1"/>
        <v>51000</v>
      </c>
      <c r="D27" s="96">
        <f t="shared" si="2"/>
        <v>1.6E-2</v>
      </c>
      <c r="E27" s="95" t="str">
        <f t="shared" ca="1" si="6"/>
        <v xml:space="preserve">────── </v>
      </c>
      <c r="F27" s="97" t="str">
        <f t="shared" ca="1" si="3"/>
        <v xml:space="preserve">─── </v>
      </c>
      <c r="G27" s="95" t="str">
        <f t="shared" ca="1" si="4"/>
        <v xml:space="preserve">────── </v>
      </c>
      <c r="H27" s="96" t="str">
        <f t="shared" ca="1" si="7"/>
        <v xml:space="preserve">─── </v>
      </c>
      <c r="I27" s="98" t="str">
        <f t="shared" ca="1" si="11"/>
        <v>───</v>
      </c>
      <c r="J27" s="99" t="str">
        <f t="shared" ca="1" si="12"/>
        <v>───</v>
      </c>
      <c r="L27" s="63">
        <v>51500</v>
      </c>
      <c r="M27" s="112" t="str">
        <f t="shared" ca="1" si="10"/>
        <v/>
      </c>
    </row>
    <row r="28" spans="1:13" ht="21" customHeight="1">
      <c r="A28" s="94" t="s">
        <v>1394</v>
      </c>
      <c r="B28" s="94" t="str">
        <f t="shared" ca="1" si="0"/>
        <v>山形市白山３丁目１１番１ (R8年休止)</v>
      </c>
      <c r="C28" s="95">
        <f t="shared" si="1"/>
        <v>41100</v>
      </c>
      <c r="D28" s="96">
        <f t="shared" si="2"/>
        <v>1.2E-2</v>
      </c>
      <c r="E28" s="95" t="str">
        <f t="shared" ca="1" si="6"/>
        <v xml:space="preserve">────── </v>
      </c>
      <c r="F28" s="97" t="str">
        <f t="shared" ca="1" si="3"/>
        <v xml:space="preserve">─── </v>
      </c>
      <c r="G28" s="95" t="str">
        <f t="shared" ca="1" si="4"/>
        <v xml:space="preserve">────── </v>
      </c>
      <c r="H28" s="96" t="str">
        <f t="shared" ca="1" si="7"/>
        <v xml:space="preserve">─── </v>
      </c>
      <c r="I28" s="98" t="str">
        <f t="shared" ca="1" si="11"/>
        <v>───</v>
      </c>
      <c r="J28" s="99" t="str">
        <f t="shared" ca="1" si="12"/>
        <v>───</v>
      </c>
      <c r="L28" s="63">
        <v>41300</v>
      </c>
      <c r="M28" s="112" t="str">
        <f t="shared" ca="1" si="10"/>
        <v/>
      </c>
    </row>
    <row r="29" spans="1:13" ht="21" customHeight="1">
      <c r="A29" s="94" t="s">
        <v>1395</v>
      </c>
      <c r="B29" s="94" t="str">
        <f t="shared" ca="1" si="0"/>
        <v>山形市七日町１丁目４５５番１外 (R8年休止)</v>
      </c>
      <c r="C29" s="95">
        <f t="shared" si="1"/>
        <v>221000</v>
      </c>
      <c r="D29" s="96">
        <f t="shared" si="2"/>
        <v>8.9999999999999993E-3</v>
      </c>
      <c r="E29" s="95" t="str">
        <f t="shared" ca="1" si="6"/>
        <v xml:space="preserve">────── </v>
      </c>
      <c r="F29" s="97" t="str">
        <f t="shared" ca="1" si="3"/>
        <v xml:space="preserve">─── </v>
      </c>
      <c r="G29" s="95" t="str">
        <f t="shared" ca="1" si="4"/>
        <v xml:space="preserve">────── </v>
      </c>
      <c r="H29" s="96" t="str">
        <f t="shared" ca="1" si="7"/>
        <v xml:space="preserve">─── </v>
      </c>
      <c r="I29" s="98" t="str">
        <f t="shared" ca="1" si="11"/>
        <v>───</v>
      </c>
      <c r="J29" s="99" t="str">
        <f t="shared" ca="1" si="12"/>
        <v>───</v>
      </c>
      <c r="L29" s="63">
        <v>223000</v>
      </c>
      <c r="M29" s="112" t="str">
        <f t="shared" ca="1" si="10"/>
        <v/>
      </c>
    </row>
    <row r="30" spans="1:13" ht="21" customHeight="1">
      <c r="A30" s="94" t="s">
        <v>1396</v>
      </c>
      <c r="B30" s="94" t="str">
        <f t="shared" ca="1" si="0"/>
        <v>山形市城南町２丁目１５９番３外 (R8年休止)</v>
      </c>
      <c r="C30" s="95">
        <f t="shared" si="1"/>
        <v>116000</v>
      </c>
      <c r="D30" s="96">
        <f t="shared" si="2"/>
        <v>8.9999999999999993E-3</v>
      </c>
      <c r="E30" s="95" t="str">
        <f t="shared" ca="1" si="6"/>
        <v xml:space="preserve">────── </v>
      </c>
      <c r="F30" s="97" t="str">
        <f t="shared" ca="1" si="3"/>
        <v xml:space="preserve">─── </v>
      </c>
      <c r="G30" s="95" t="str">
        <f t="shared" ca="1" si="4"/>
        <v xml:space="preserve">────── </v>
      </c>
      <c r="H30" s="96" t="str">
        <f t="shared" ca="1" si="7"/>
        <v xml:space="preserve">─── </v>
      </c>
      <c r="I30" s="98" t="str">
        <f t="shared" ca="1" si="11"/>
        <v>───</v>
      </c>
      <c r="J30" s="99" t="str">
        <f t="shared" ca="1" si="12"/>
        <v>───</v>
      </c>
      <c r="L30" s="63">
        <v>117000</v>
      </c>
      <c r="M30" s="112" t="str">
        <f t="shared" ca="1" si="10"/>
        <v/>
      </c>
    </row>
    <row r="31" spans="1:13" ht="21" customHeight="1">
      <c r="A31" s="94" t="s">
        <v>1397</v>
      </c>
      <c r="B31" s="94" t="str">
        <f t="shared" ca="1" si="0"/>
        <v>山形市円応寺町１番４ (R8年休止)</v>
      </c>
      <c r="C31" s="95">
        <f t="shared" si="1"/>
        <v>76000</v>
      </c>
      <c r="D31" s="96">
        <f t="shared" si="2"/>
        <v>2.1999999999999999E-2</v>
      </c>
      <c r="E31" s="95" t="str">
        <f t="shared" ca="1" si="6"/>
        <v xml:space="preserve">────── </v>
      </c>
      <c r="F31" s="97" t="str">
        <f t="shared" ca="1" si="3"/>
        <v xml:space="preserve">─── </v>
      </c>
      <c r="G31" s="95" t="str">
        <f t="shared" ca="1" si="4"/>
        <v xml:space="preserve">────── </v>
      </c>
      <c r="H31" s="96" t="str">
        <f t="shared" ca="1" si="7"/>
        <v xml:space="preserve">─── </v>
      </c>
      <c r="I31" s="98" t="str">
        <f t="shared" ca="1" si="11"/>
        <v>───</v>
      </c>
      <c r="J31" s="99" t="str">
        <f t="shared" ca="1" si="12"/>
        <v>───</v>
      </c>
      <c r="L31" s="63">
        <v>77500</v>
      </c>
      <c r="M31" s="112" t="str">
        <f t="shared" ca="1" si="10"/>
        <v/>
      </c>
    </row>
    <row r="32" spans="1:13" ht="21" customHeight="1">
      <c r="A32" s="94" t="s">
        <v>1398</v>
      </c>
      <c r="B32" s="94" t="str">
        <f t="shared" ca="1" si="0"/>
        <v>山形市香澄町３丁目１番６ (R8年休止)</v>
      </c>
      <c r="C32" s="95">
        <f t="shared" si="1"/>
        <v>218000</v>
      </c>
      <c r="D32" s="96">
        <f t="shared" si="2"/>
        <v>8.9999999999999993E-3</v>
      </c>
      <c r="E32" s="95" t="str">
        <f t="shared" ca="1" si="6"/>
        <v xml:space="preserve">────── </v>
      </c>
      <c r="F32" s="97" t="str">
        <f t="shared" ca="1" si="3"/>
        <v xml:space="preserve">─── </v>
      </c>
      <c r="G32" s="95" t="str">
        <f t="shared" ca="1" si="4"/>
        <v xml:space="preserve">────── </v>
      </c>
      <c r="H32" s="96" t="str">
        <f t="shared" ca="1" si="7"/>
        <v xml:space="preserve">─── </v>
      </c>
      <c r="I32" s="98" t="str">
        <f t="shared" ca="1" si="11"/>
        <v>───</v>
      </c>
      <c r="J32" s="99" t="str">
        <f t="shared" ca="1" si="12"/>
        <v>───</v>
      </c>
      <c r="L32" s="63">
        <v>220000</v>
      </c>
      <c r="M32" s="112" t="str">
        <f t="shared" ca="1" si="10"/>
        <v/>
      </c>
    </row>
    <row r="33" spans="1:13" ht="21" customHeight="1">
      <c r="A33" s="94" t="s">
        <v>1399</v>
      </c>
      <c r="B33" s="94" t="str">
        <f t="shared" ca="1" si="0"/>
        <v>山形市十日町４丁目４２６番外 (R8年休止)</v>
      </c>
      <c r="C33" s="95">
        <f t="shared" si="1"/>
        <v>122000</v>
      </c>
      <c r="D33" s="96">
        <f t="shared" si="2"/>
        <v>8.0000000000000002E-3</v>
      </c>
      <c r="E33" s="95" t="str">
        <f t="shared" ca="1" si="6"/>
        <v xml:space="preserve">────── </v>
      </c>
      <c r="F33" s="97" t="str">
        <f t="shared" ca="1" si="3"/>
        <v xml:space="preserve">─── </v>
      </c>
      <c r="G33" s="95" t="str">
        <f t="shared" ca="1" si="4"/>
        <v xml:space="preserve">────── </v>
      </c>
      <c r="H33" s="96" t="str">
        <f t="shared" ca="1" si="7"/>
        <v xml:space="preserve">─── </v>
      </c>
      <c r="I33" s="98" t="str">
        <f t="shared" ca="1" si="11"/>
        <v>───</v>
      </c>
      <c r="J33" s="99" t="str">
        <f t="shared" ca="1" si="12"/>
        <v>───</v>
      </c>
      <c r="L33" s="63">
        <v>123000</v>
      </c>
      <c r="M33" s="112" t="str">
        <f t="shared" ca="1" si="10"/>
        <v/>
      </c>
    </row>
    <row r="34" spans="1:13" ht="21" customHeight="1">
      <c r="A34" s="94" t="s">
        <v>1400</v>
      </c>
      <c r="B34" s="94" t="str">
        <f t="shared" ca="1" si="0"/>
        <v>山形市桜町６０番４ (R8年休止)</v>
      </c>
      <c r="C34" s="95">
        <f t="shared" si="1"/>
        <v>132000</v>
      </c>
      <c r="D34" s="96">
        <f t="shared" si="2"/>
        <v>8.0000000000000002E-3</v>
      </c>
      <c r="E34" s="95" t="str">
        <f t="shared" ca="1" si="6"/>
        <v xml:space="preserve">────── </v>
      </c>
      <c r="F34" s="97" t="str">
        <f t="shared" ca="1" si="3"/>
        <v xml:space="preserve">─── </v>
      </c>
      <c r="G34" s="95" t="str">
        <f t="shared" ca="1" si="4"/>
        <v xml:space="preserve">────── </v>
      </c>
      <c r="H34" s="96" t="str">
        <f t="shared" ca="1" si="7"/>
        <v xml:space="preserve">─── </v>
      </c>
      <c r="I34" s="98" t="str">
        <f t="shared" ca="1" si="11"/>
        <v>───</v>
      </c>
      <c r="J34" s="99" t="str">
        <f t="shared" ca="1" si="12"/>
        <v>───</v>
      </c>
      <c r="L34" s="63">
        <v>133000</v>
      </c>
      <c r="M34" s="112" t="str">
        <f t="shared" ca="1" si="10"/>
        <v/>
      </c>
    </row>
    <row r="35" spans="1:13" ht="21" customHeight="1">
      <c r="A35" s="94" t="s">
        <v>1401</v>
      </c>
      <c r="B35" s="94" t="str">
        <f t="shared" ca="1" si="0"/>
        <v>山形市東原町３丁目１２３番１ (R8年休止)</v>
      </c>
      <c r="C35" s="95">
        <f t="shared" si="1"/>
        <v>138000</v>
      </c>
      <c r="D35" s="96">
        <f t="shared" si="2"/>
        <v>7.0000000000000001E-3</v>
      </c>
      <c r="E35" s="95" t="str">
        <f t="shared" ca="1" si="6"/>
        <v xml:space="preserve">────── </v>
      </c>
      <c r="F35" s="97" t="str">
        <f t="shared" ca="1" si="3"/>
        <v xml:space="preserve">─── </v>
      </c>
      <c r="G35" s="95" t="str">
        <f t="shared" ca="1" si="4"/>
        <v xml:space="preserve">────── </v>
      </c>
      <c r="H35" s="96" t="str">
        <f t="shared" ca="1" si="7"/>
        <v xml:space="preserve">─── </v>
      </c>
      <c r="I35" s="98" t="str">
        <f t="shared" ca="1" si="11"/>
        <v>───</v>
      </c>
      <c r="J35" s="99" t="str">
        <f t="shared" ca="1" si="12"/>
        <v>───</v>
      </c>
      <c r="L35" s="63">
        <v>139000</v>
      </c>
      <c r="M35" s="112" t="str">
        <f t="shared" ca="1" si="10"/>
        <v/>
      </c>
    </row>
    <row r="36" spans="1:13" ht="21" customHeight="1">
      <c r="A36" s="94" t="s">
        <v>1402</v>
      </c>
      <c r="B36" s="94" t="str">
        <f t="shared" ca="1" si="0"/>
        <v>山形市松波４丁目１１番５ (R8年休止)</v>
      </c>
      <c r="C36" s="95">
        <f t="shared" si="1"/>
        <v>63200</v>
      </c>
      <c r="D36" s="96">
        <f t="shared" si="2"/>
        <v>5.0000000000000001E-3</v>
      </c>
      <c r="E36" s="95" t="str">
        <f t="shared" ca="1" si="6"/>
        <v xml:space="preserve">────── </v>
      </c>
      <c r="F36" s="97" t="str">
        <f t="shared" ca="1" si="3"/>
        <v xml:space="preserve">─── </v>
      </c>
      <c r="G36" s="95" t="str">
        <f t="shared" ca="1" si="4"/>
        <v xml:space="preserve">────── </v>
      </c>
      <c r="H36" s="96" t="str">
        <f t="shared" ca="1" si="7"/>
        <v xml:space="preserve">─── </v>
      </c>
      <c r="I36" s="98" t="str">
        <f t="shared" ref="I36:I67" ca="1" si="13">IFERROR(IF(INDEX(基礎データ,MATCH(A36,標準地番号,0),26)="─── ","───",INDEX(基礎データ,MATCH(A36,標準地番号,0),26)&amp;"/"&amp;COUNTIFS(用途区分,VLOOKUP(A36,基礎データ,3,FALSE),幹事意見価格,"&gt;0")),"")</f>
        <v>───</v>
      </c>
      <c r="J36" s="99" t="str">
        <f t="shared" ref="J36:J67" ca="1" si="14">IFERROR(IF(INDEX(基礎データ,MATCH(A36,標準地番号,0),32)="─── ","───",INDEX(基礎データ,MATCH(A36,標準地番号,0),32)&amp;"/"&amp;COUNTIFS(用途区分,VLOOKUP(A36,基礎データ,3,FALSE))-COUNTIFS(用途区分,VLOOKUP(A36,基礎データ,3,FALSE),本年変動率,"─── ")),"")</f>
        <v>───</v>
      </c>
      <c r="L36" s="63">
        <v>63500</v>
      </c>
      <c r="M36" s="112" t="str">
        <f t="shared" ca="1" si="10"/>
        <v/>
      </c>
    </row>
    <row r="37" spans="1:13" ht="21" customHeight="1">
      <c r="A37" s="94" t="s">
        <v>1403</v>
      </c>
      <c r="B37" s="94" t="str">
        <f t="shared" ref="B37:B68" ca="1" si="15">IFERROR(IF(INDEX(基礎データ,MATCH(A37,標準地番号,0),2)="隔年調査地点",VLOOKUP(VLOOKUP(A37,kanji001前年データ,4,FALSE),市町村,2,FALSE),INDEX(基礎データ,MATCH(A37,標準地番号,0),2))&amp;INDEX(基礎データ,MATCH(A37,標準地番号,0),6)&amp;IF(C37="────── "," (R7年休止)",IF(G37="────── "," (R8年休止)","")),"")</f>
        <v>山形市若宮２丁目１２番４外 (R8年休止)</v>
      </c>
      <c r="C37" s="95">
        <f t="shared" ref="C37:C68" si="16">IFERROR(IF(INDEX(基礎データ,MATCH(A37,標準地番号,0),12)="─── ",VLOOKUP(A37,kanji002前年データ,26,FALSE),INDEX(基礎データ,MATCH(A37,標準地番号,0),12)),"────── ")</f>
        <v>67100</v>
      </c>
      <c r="D37" s="96">
        <f t="shared" ref="D37:D68" si="17">IFERROR(IF(INDEX(基礎データ,MATCH(A37,標準地番号,0),15)="─── ",ROUND((VLOOKUP(A37,kanji002前年データ,26,FALSE)-VLOOKUP(A37,kanji002前年データ,31,FALSE))/VLOOKUP(A37,kanji002前年データ,31,FALSE),3),INDEX(基礎データ,MATCH(A37,標準地番号,0),15)),"─── ")</f>
        <v>1.7000000000000001E-2</v>
      </c>
      <c r="E37" s="95" t="str">
        <f t="shared" ca="1" si="6"/>
        <v xml:space="preserve">────── </v>
      </c>
      <c r="F37" s="97" t="str">
        <f t="shared" ref="F37:F68" ca="1" si="18">IFERROR(IF(AND(G37="────── ",H37="─── "),"─── ",INDEX(基礎データ,MATCH(A37,標準地番号,0),42)),"")</f>
        <v xml:space="preserve">─── </v>
      </c>
      <c r="G37" s="95" t="str">
        <f t="shared" ref="G37:G68" ca="1" si="19">IFERROR(IF(INDEX(基礎データ,MATCH(A37,標準地番号,0),23)="─── ","────── ",INDEX(基礎データ,MATCH(A37,標準地番号,0),23)),"")</f>
        <v xml:space="preserve">────── </v>
      </c>
      <c r="H37" s="96" t="str">
        <f t="shared" ca="1" si="7"/>
        <v xml:space="preserve">─── </v>
      </c>
      <c r="I37" s="98" t="str">
        <f t="shared" ca="1" si="13"/>
        <v>───</v>
      </c>
      <c r="J37" s="99" t="str">
        <f t="shared" ca="1" si="14"/>
        <v>───</v>
      </c>
      <c r="L37" s="63">
        <v>68300</v>
      </c>
      <c r="M37" s="112" t="str">
        <f t="shared" ca="1" si="10"/>
        <v/>
      </c>
    </row>
    <row r="38" spans="1:13" ht="21" customHeight="1">
      <c r="A38" s="94" t="s">
        <v>1404</v>
      </c>
      <c r="B38" s="94" t="str">
        <f t="shared" ca="1" si="15"/>
        <v>山形市鉄砲町１丁目２３１番 (R8年休止)</v>
      </c>
      <c r="C38" s="95">
        <f t="shared" si="16"/>
        <v>72700</v>
      </c>
      <c r="D38" s="96">
        <f t="shared" si="17"/>
        <v>1.4E-2</v>
      </c>
      <c r="E38" s="95" t="str">
        <f t="shared" ca="1" si="6"/>
        <v xml:space="preserve">────── </v>
      </c>
      <c r="F38" s="97" t="str">
        <f t="shared" ca="1" si="18"/>
        <v xml:space="preserve">─── </v>
      </c>
      <c r="G38" s="95" t="str">
        <f t="shared" ca="1" si="19"/>
        <v xml:space="preserve">────── </v>
      </c>
      <c r="H38" s="96" t="str">
        <f t="shared" ca="1" si="7"/>
        <v xml:space="preserve">─── </v>
      </c>
      <c r="I38" s="98" t="str">
        <f t="shared" ca="1" si="13"/>
        <v>───</v>
      </c>
      <c r="J38" s="99" t="str">
        <f t="shared" ca="1" si="14"/>
        <v>───</v>
      </c>
      <c r="L38" s="63">
        <v>73200</v>
      </c>
      <c r="M38" s="112" t="str">
        <f t="shared" ca="1" si="10"/>
        <v/>
      </c>
    </row>
    <row r="39" spans="1:13" ht="21" customHeight="1">
      <c r="A39" s="94" t="s">
        <v>1405</v>
      </c>
      <c r="B39" s="94" t="str">
        <f t="shared" ca="1" si="15"/>
        <v>山形市蔵王温泉字川前９３５番１８外 (R8年休止)</v>
      </c>
      <c r="C39" s="95">
        <f t="shared" si="16"/>
        <v>23900</v>
      </c>
      <c r="D39" s="96">
        <f t="shared" si="17"/>
        <v>4.0000000000000001E-3</v>
      </c>
      <c r="E39" s="95" t="str">
        <f t="shared" ca="1" si="6"/>
        <v xml:space="preserve">────── </v>
      </c>
      <c r="F39" s="97" t="str">
        <f t="shared" ca="1" si="18"/>
        <v xml:space="preserve">─── </v>
      </c>
      <c r="G39" s="95" t="str">
        <f t="shared" ca="1" si="19"/>
        <v xml:space="preserve">────── </v>
      </c>
      <c r="H39" s="96" t="str">
        <f t="shared" ca="1" si="7"/>
        <v xml:space="preserve">─── </v>
      </c>
      <c r="I39" s="98" t="str">
        <f t="shared" ca="1" si="13"/>
        <v>───</v>
      </c>
      <c r="J39" s="99" t="str">
        <f t="shared" ca="1" si="14"/>
        <v>───</v>
      </c>
      <c r="L39" s="63">
        <v>24100</v>
      </c>
      <c r="M39" s="112" t="str">
        <f t="shared" ca="1" si="10"/>
        <v/>
      </c>
    </row>
    <row r="40" spans="1:13" ht="21" customHeight="1">
      <c r="A40" s="94" t="s">
        <v>1406</v>
      </c>
      <c r="B40" s="94" t="str">
        <f t="shared" ca="1" si="15"/>
        <v>山形市錦町６４５番１外 (R8年休止)</v>
      </c>
      <c r="C40" s="95">
        <f t="shared" si="16"/>
        <v>80900</v>
      </c>
      <c r="D40" s="96">
        <f t="shared" si="17"/>
        <v>1.4999999999999999E-2</v>
      </c>
      <c r="E40" s="95" t="str">
        <f t="shared" ca="1" si="6"/>
        <v xml:space="preserve">────── </v>
      </c>
      <c r="F40" s="97" t="str">
        <f t="shared" ca="1" si="18"/>
        <v xml:space="preserve">─── </v>
      </c>
      <c r="G40" s="95" t="str">
        <f t="shared" ca="1" si="19"/>
        <v xml:space="preserve">────── </v>
      </c>
      <c r="H40" s="96" t="str">
        <f t="shared" ca="1" si="7"/>
        <v xml:space="preserve">─── </v>
      </c>
      <c r="I40" s="98" t="str">
        <f t="shared" ca="1" si="13"/>
        <v>───</v>
      </c>
      <c r="J40" s="99" t="str">
        <f t="shared" ca="1" si="14"/>
        <v>───</v>
      </c>
      <c r="L40" s="63">
        <v>82000</v>
      </c>
      <c r="M40" s="112" t="str">
        <f t="shared" ca="1" si="10"/>
        <v/>
      </c>
    </row>
    <row r="41" spans="1:13" ht="21" customHeight="1">
      <c r="A41" s="94" t="s">
        <v>1407</v>
      </c>
      <c r="B41" s="94" t="str">
        <f t="shared" ca="1" si="15"/>
        <v>山形市桜田西１丁目２番７外 (R8年休止)</v>
      </c>
      <c r="C41" s="95">
        <f t="shared" si="16"/>
        <v>67400</v>
      </c>
      <c r="D41" s="96">
        <f t="shared" si="17"/>
        <v>0.01</v>
      </c>
      <c r="E41" s="95" t="str">
        <f t="shared" ca="1" si="6"/>
        <v xml:space="preserve">────── </v>
      </c>
      <c r="F41" s="97" t="str">
        <f t="shared" ca="1" si="18"/>
        <v xml:space="preserve">─── </v>
      </c>
      <c r="G41" s="95" t="str">
        <f t="shared" ca="1" si="19"/>
        <v xml:space="preserve">────── </v>
      </c>
      <c r="H41" s="96" t="str">
        <f t="shared" ca="1" si="7"/>
        <v xml:space="preserve">─── </v>
      </c>
      <c r="I41" s="98" t="str">
        <f t="shared" ca="1" si="13"/>
        <v>───</v>
      </c>
      <c r="J41" s="99" t="str">
        <f t="shared" ca="1" si="14"/>
        <v>───</v>
      </c>
      <c r="L41" s="63">
        <v>68000</v>
      </c>
      <c r="M41" s="112" t="str">
        <f t="shared" ca="1" si="10"/>
        <v/>
      </c>
    </row>
    <row r="42" spans="1:13" ht="21" customHeight="1">
      <c r="A42" s="94" t="s">
        <v>1408</v>
      </c>
      <c r="B42" s="94" t="str">
        <f t="shared" ca="1" si="15"/>
        <v>山形市山家町２丁目４５２番３ (R8年休止)</v>
      </c>
      <c r="C42" s="95">
        <f t="shared" si="16"/>
        <v>40300</v>
      </c>
      <c r="D42" s="96">
        <f t="shared" si="17"/>
        <v>8.0000000000000002E-3</v>
      </c>
      <c r="E42" s="95" t="str">
        <f t="shared" ca="1" si="6"/>
        <v xml:space="preserve">────── </v>
      </c>
      <c r="F42" s="97" t="str">
        <f t="shared" ca="1" si="18"/>
        <v xml:space="preserve">─── </v>
      </c>
      <c r="G42" s="95" t="str">
        <f t="shared" ca="1" si="19"/>
        <v xml:space="preserve">────── </v>
      </c>
      <c r="H42" s="96" t="str">
        <f t="shared" ca="1" si="7"/>
        <v xml:space="preserve">─── </v>
      </c>
      <c r="I42" s="98" t="str">
        <f t="shared" ca="1" si="13"/>
        <v>───</v>
      </c>
      <c r="J42" s="99" t="str">
        <f t="shared" ca="1" si="14"/>
        <v>───</v>
      </c>
      <c r="L42" s="63">
        <v>40700</v>
      </c>
      <c r="M42" s="112" t="str">
        <f t="shared" ca="1" si="10"/>
        <v/>
      </c>
    </row>
    <row r="43" spans="1:13" ht="21" customHeight="1">
      <c r="A43" s="94" t="s">
        <v>1409</v>
      </c>
      <c r="B43" s="94" t="str">
        <f t="shared" ca="1" si="15"/>
        <v>山形市桧町４丁目７番２８ (R8年休止)</v>
      </c>
      <c r="C43" s="95">
        <f t="shared" si="16"/>
        <v>67300</v>
      </c>
      <c r="D43" s="96">
        <f t="shared" si="17"/>
        <v>0.02</v>
      </c>
      <c r="E43" s="95" t="str">
        <f t="shared" ca="1" si="6"/>
        <v xml:space="preserve">────── </v>
      </c>
      <c r="F43" s="97" t="str">
        <f t="shared" ca="1" si="18"/>
        <v xml:space="preserve">─── </v>
      </c>
      <c r="G43" s="95" t="str">
        <f t="shared" ca="1" si="19"/>
        <v xml:space="preserve">────── </v>
      </c>
      <c r="H43" s="96" t="str">
        <f t="shared" ca="1" si="7"/>
        <v xml:space="preserve">─── </v>
      </c>
      <c r="I43" s="98" t="str">
        <f t="shared" ca="1" si="13"/>
        <v>───</v>
      </c>
      <c r="J43" s="99" t="str">
        <f t="shared" ca="1" si="14"/>
        <v>───</v>
      </c>
      <c r="L43" s="63">
        <v>68600</v>
      </c>
      <c r="M43" s="112" t="str">
        <f t="shared" ca="1" si="10"/>
        <v/>
      </c>
    </row>
    <row r="44" spans="1:13" ht="21" customHeight="1">
      <c r="A44" s="94" t="s">
        <v>1410</v>
      </c>
      <c r="B44" s="94" t="str">
        <f t="shared" ca="1" si="15"/>
        <v>山形市吉原１丁目１４番１３外 (R8年休止)</v>
      </c>
      <c r="C44" s="95">
        <f t="shared" si="16"/>
        <v>63000</v>
      </c>
      <c r="D44" s="96">
        <f t="shared" si="17"/>
        <v>2.8000000000000001E-2</v>
      </c>
      <c r="E44" s="95" t="str">
        <f t="shared" ca="1" si="6"/>
        <v xml:space="preserve">────── </v>
      </c>
      <c r="F44" s="97" t="str">
        <f t="shared" ca="1" si="18"/>
        <v xml:space="preserve">─── </v>
      </c>
      <c r="G44" s="95" t="str">
        <f t="shared" ca="1" si="19"/>
        <v xml:space="preserve">────── </v>
      </c>
      <c r="H44" s="96" t="str">
        <f t="shared" ca="1" si="7"/>
        <v xml:space="preserve">─── </v>
      </c>
      <c r="I44" s="98" t="str">
        <f t="shared" ca="1" si="13"/>
        <v>───</v>
      </c>
      <c r="J44" s="99" t="str">
        <f t="shared" ca="1" si="14"/>
        <v>───</v>
      </c>
      <c r="L44" s="63">
        <v>64000</v>
      </c>
      <c r="M44" s="112" t="str">
        <f t="shared" ca="1" si="10"/>
        <v/>
      </c>
    </row>
    <row r="45" spans="1:13" ht="21" customHeight="1">
      <c r="A45" s="94" t="s">
        <v>1411</v>
      </c>
      <c r="B45" s="94" t="str">
        <f t="shared" ca="1" si="15"/>
        <v>山形市旅篭町１丁目２１１番２外 (R8年休止)</v>
      </c>
      <c r="C45" s="95">
        <f t="shared" si="16"/>
        <v>83200</v>
      </c>
      <c r="D45" s="96">
        <f t="shared" si="17"/>
        <v>2.3E-2</v>
      </c>
      <c r="E45" s="95" t="str">
        <f t="shared" ca="1" si="6"/>
        <v xml:space="preserve">────── </v>
      </c>
      <c r="F45" s="97" t="str">
        <f t="shared" ca="1" si="18"/>
        <v xml:space="preserve">─── </v>
      </c>
      <c r="G45" s="95" t="str">
        <f t="shared" ca="1" si="19"/>
        <v xml:space="preserve">────── </v>
      </c>
      <c r="H45" s="96" t="str">
        <f t="shared" ca="1" si="7"/>
        <v xml:space="preserve">─── </v>
      </c>
      <c r="I45" s="98" t="str">
        <f t="shared" ca="1" si="13"/>
        <v>───</v>
      </c>
      <c r="J45" s="99" t="str">
        <f t="shared" ca="1" si="14"/>
        <v>───</v>
      </c>
      <c r="L45" s="63">
        <v>85000</v>
      </c>
      <c r="M45" s="112" t="str">
        <f t="shared" ca="1" si="10"/>
        <v/>
      </c>
    </row>
    <row r="46" spans="1:13" ht="21" customHeight="1">
      <c r="A46" s="94" t="s">
        <v>2233</v>
      </c>
      <c r="B46" s="94" t="str">
        <f t="shared" ca="1" si="15"/>
        <v>山形市馬見ケ崎１丁目１４番５ (R8年休止)</v>
      </c>
      <c r="C46" s="95">
        <f t="shared" si="16"/>
        <v>64900</v>
      </c>
      <c r="D46" s="96">
        <f t="shared" si="17"/>
        <v>2.9000000000000001E-2</v>
      </c>
      <c r="E46" s="95" t="str">
        <f t="shared" ca="1" si="6"/>
        <v xml:space="preserve">────── </v>
      </c>
      <c r="F46" s="97" t="str">
        <f t="shared" ca="1" si="18"/>
        <v xml:space="preserve">─── </v>
      </c>
      <c r="G46" s="95" t="str">
        <f t="shared" ca="1" si="19"/>
        <v xml:space="preserve">────── </v>
      </c>
      <c r="H46" s="96" t="str">
        <f t="shared" ca="1" si="7"/>
        <v xml:space="preserve">─── </v>
      </c>
      <c r="I46" s="98" t="str">
        <f t="shared" ca="1" si="13"/>
        <v>───</v>
      </c>
      <c r="J46" s="99" t="str">
        <f t="shared" ca="1" si="14"/>
        <v>───</v>
      </c>
      <c r="L46" s="63">
        <v>66800</v>
      </c>
      <c r="M46" s="112" t="str">
        <f t="shared" ca="1" si="10"/>
        <v/>
      </c>
    </row>
    <row r="47" spans="1:13" ht="21" customHeight="1">
      <c r="A47" s="94" t="s">
        <v>1412</v>
      </c>
      <c r="B47" s="94" t="str">
        <f t="shared" ca="1" si="15"/>
        <v>山形市銅町１丁目１番５ (R8年休止)</v>
      </c>
      <c r="C47" s="95">
        <f t="shared" si="16"/>
        <v>37300</v>
      </c>
      <c r="D47" s="96">
        <f t="shared" si="17"/>
        <v>1.9E-2</v>
      </c>
      <c r="E47" s="95" t="str">
        <f t="shared" ca="1" si="6"/>
        <v xml:space="preserve">────── </v>
      </c>
      <c r="F47" s="97" t="str">
        <f t="shared" ca="1" si="18"/>
        <v xml:space="preserve">─── </v>
      </c>
      <c r="G47" s="95" t="str">
        <f t="shared" ca="1" si="19"/>
        <v xml:space="preserve">────── </v>
      </c>
      <c r="H47" s="96" t="str">
        <f t="shared" ca="1" si="7"/>
        <v xml:space="preserve">─── </v>
      </c>
      <c r="I47" s="98" t="str">
        <f t="shared" ca="1" si="13"/>
        <v>───</v>
      </c>
      <c r="J47" s="99" t="str">
        <f t="shared" ca="1" si="14"/>
        <v>───</v>
      </c>
      <c r="L47" s="63">
        <v>37800</v>
      </c>
      <c r="M47" s="112" t="str">
        <f t="shared" ca="1" si="10"/>
        <v/>
      </c>
    </row>
    <row r="48" spans="1:13" ht="21" customHeight="1">
      <c r="A48" s="94" t="s">
        <v>1413</v>
      </c>
      <c r="B48" s="94" t="str">
        <f t="shared" ca="1" si="15"/>
        <v>山形市富神台２８番 (R8年休止)</v>
      </c>
      <c r="C48" s="95">
        <f t="shared" si="16"/>
        <v>15700</v>
      </c>
      <c r="D48" s="96">
        <f t="shared" si="17"/>
        <v>1.9E-2</v>
      </c>
      <c r="E48" s="95" t="str">
        <f t="shared" ca="1" si="6"/>
        <v xml:space="preserve">────── </v>
      </c>
      <c r="F48" s="97" t="str">
        <f t="shared" ca="1" si="18"/>
        <v xml:space="preserve">─── </v>
      </c>
      <c r="G48" s="95" t="str">
        <f t="shared" ca="1" si="19"/>
        <v xml:space="preserve">────── </v>
      </c>
      <c r="H48" s="96" t="str">
        <f t="shared" ca="1" si="7"/>
        <v xml:space="preserve">─── </v>
      </c>
      <c r="I48" s="98" t="str">
        <f t="shared" ca="1" si="13"/>
        <v>───</v>
      </c>
      <c r="J48" s="99" t="str">
        <f t="shared" ca="1" si="14"/>
        <v>───</v>
      </c>
      <c r="L48" s="63">
        <v>16000</v>
      </c>
      <c r="M48" s="112" t="str">
        <f t="shared" ca="1" si="10"/>
        <v/>
      </c>
    </row>
    <row r="49" spans="1:13" ht="21" customHeight="1">
      <c r="A49" s="94" t="s">
        <v>1414</v>
      </c>
      <c r="B49" s="94" t="str">
        <f t="shared" ca="1" si="15"/>
        <v>山形市蔵王松ケ丘２丁目１番６外 (R8年休止)</v>
      </c>
      <c r="C49" s="95">
        <f t="shared" si="16"/>
        <v>18400</v>
      </c>
      <c r="D49" s="96">
        <f t="shared" si="17"/>
        <v>1.0999999999999999E-2</v>
      </c>
      <c r="E49" s="95" t="str">
        <f t="shared" ca="1" si="6"/>
        <v xml:space="preserve">────── </v>
      </c>
      <c r="F49" s="97" t="str">
        <f t="shared" ca="1" si="18"/>
        <v xml:space="preserve">─── </v>
      </c>
      <c r="G49" s="95" t="str">
        <f t="shared" ca="1" si="19"/>
        <v xml:space="preserve">────── </v>
      </c>
      <c r="H49" s="96" t="str">
        <f t="shared" ca="1" si="7"/>
        <v xml:space="preserve">─── </v>
      </c>
      <c r="I49" s="98" t="str">
        <f t="shared" ca="1" si="13"/>
        <v>───</v>
      </c>
      <c r="J49" s="99" t="str">
        <f t="shared" ca="1" si="14"/>
        <v>───</v>
      </c>
      <c r="L49" s="63">
        <v>18600</v>
      </c>
      <c r="M49" s="112" t="str">
        <f t="shared" ca="1" si="10"/>
        <v/>
      </c>
    </row>
    <row r="50" spans="1:13" ht="21" customHeight="1">
      <c r="A50" s="94" t="s">
        <v>1415</v>
      </c>
      <c r="B50" s="94" t="str">
        <f t="shared" ca="1" si="15"/>
        <v>山形市近田８１番外 (R8年休止)</v>
      </c>
      <c r="C50" s="95">
        <f t="shared" si="16"/>
        <v>25800</v>
      </c>
      <c r="D50" s="96">
        <f t="shared" si="17"/>
        <v>2.4E-2</v>
      </c>
      <c r="E50" s="95" t="str">
        <f t="shared" ca="1" si="6"/>
        <v xml:space="preserve">────── </v>
      </c>
      <c r="F50" s="97" t="str">
        <f t="shared" ca="1" si="18"/>
        <v xml:space="preserve">─── </v>
      </c>
      <c r="G50" s="95" t="str">
        <f t="shared" ca="1" si="19"/>
        <v xml:space="preserve">────── </v>
      </c>
      <c r="H50" s="96" t="str">
        <f t="shared" ca="1" si="7"/>
        <v xml:space="preserve">─── </v>
      </c>
      <c r="I50" s="98" t="str">
        <f t="shared" ca="1" si="13"/>
        <v>───</v>
      </c>
      <c r="J50" s="99" t="str">
        <f t="shared" ca="1" si="14"/>
        <v>───</v>
      </c>
      <c r="L50" s="63">
        <v>26400</v>
      </c>
      <c r="M50" s="112" t="str">
        <f t="shared" ca="1" si="10"/>
        <v/>
      </c>
    </row>
    <row r="51" spans="1:13" ht="21" customHeight="1">
      <c r="A51" s="94" t="s">
        <v>1487</v>
      </c>
      <c r="B51" s="94" t="str">
        <f t="shared" ca="1" si="15"/>
        <v>米沢市城西３丁目５２５９番 (R8年休止)</v>
      </c>
      <c r="C51" s="95">
        <f t="shared" si="16"/>
        <v>23400</v>
      </c>
      <c r="D51" s="96">
        <f t="shared" si="17"/>
        <v>0</v>
      </c>
      <c r="E51" s="95" t="str">
        <f t="shared" ca="1" si="6"/>
        <v xml:space="preserve">────── </v>
      </c>
      <c r="F51" s="97" t="str">
        <f t="shared" ca="1" si="18"/>
        <v xml:space="preserve">─── </v>
      </c>
      <c r="G51" s="95" t="str">
        <f t="shared" ca="1" si="19"/>
        <v xml:space="preserve">────── </v>
      </c>
      <c r="H51" s="96" t="str">
        <f t="shared" ca="1" si="7"/>
        <v xml:space="preserve">─── </v>
      </c>
      <c r="I51" s="98" t="str">
        <f t="shared" ca="1" si="13"/>
        <v>───</v>
      </c>
      <c r="J51" s="99" t="str">
        <f t="shared" ca="1" si="14"/>
        <v>───</v>
      </c>
      <c r="L51" s="63">
        <v>23400</v>
      </c>
      <c r="M51" s="112" t="str">
        <f t="shared" ca="1" si="10"/>
        <v/>
      </c>
    </row>
    <row r="52" spans="1:13" ht="21" customHeight="1">
      <c r="A52" s="94" t="s">
        <v>1488</v>
      </c>
      <c r="B52" s="94" t="str">
        <f t="shared" ca="1" si="15"/>
        <v>米沢市通町４丁目１２番４ (R8年休止)</v>
      </c>
      <c r="C52" s="95">
        <f t="shared" si="16"/>
        <v>17500</v>
      </c>
      <c r="D52" s="96">
        <f t="shared" si="17"/>
        <v>6.0000000000000001E-3</v>
      </c>
      <c r="E52" s="95" t="str">
        <f t="shared" ca="1" si="6"/>
        <v xml:space="preserve">────── </v>
      </c>
      <c r="F52" s="97" t="str">
        <f t="shared" ca="1" si="18"/>
        <v xml:space="preserve">─── </v>
      </c>
      <c r="G52" s="95" t="str">
        <f t="shared" ca="1" si="19"/>
        <v xml:space="preserve">────── </v>
      </c>
      <c r="H52" s="96" t="str">
        <f t="shared" ca="1" si="7"/>
        <v xml:space="preserve">─── </v>
      </c>
      <c r="I52" s="98" t="str">
        <f t="shared" ca="1" si="13"/>
        <v>───</v>
      </c>
      <c r="J52" s="99" t="str">
        <f t="shared" ca="1" si="14"/>
        <v>───</v>
      </c>
      <c r="L52" s="63">
        <v>17600</v>
      </c>
      <c r="M52" s="112" t="str">
        <f t="shared" ca="1" si="10"/>
        <v/>
      </c>
    </row>
    <row r="53" spans="1:13" ht="21" customHeight="1">
      <c r="A53" s="94" t="s">
        <v>1489</v>
      </c>
      <c r="B53" s="94" t="str">
        <f t="shared" ca="1" si="15"/>
        <v>米沢市大町５丁目４４２４番７外 (R8年休止)</v>
      </c>
      <c r="C53" s="95">
        <f t="shared" si="16"/>
        <v>26900</v>
      </c>
      <c r="D53" s="96">
        <f t="shared" si="17"/>
        <v>0</v>
      </c>
      <c r="E53" s="95" t="str">
        <f t="shared" ca="1" si="6"/>
        <v xml:space="preserve">────── </v>
      </c>
      <c r="F53" s="97" t="str">
        <f t="shared" ca="1" si="18"/>
        <v xml:space="preserve">─── </v>
      </c>
      <c r="G53" s="95" t="str">
        <f t="shared" ca="1" si="19"/>
        <v xml:space="preserve">────── </v>
      </c>
      <c r="H53" s="96" t="str">
        <f t="shared" ca="1" si="7"/>
        <v xml:space="preserve">─── </v>
      </c>
      <c r="I53" s="98" t="str">
        <f t="shared" ca="1" si="13"/>
        <v>───</v>
      </c>
      <c r="J53" s="99" t="str">
        <f t="shared" ca="1" si="14"/>
        <v>───</v>
      </c>
      <c r="L53" s="63">
        <v>26900</v>
      </c>
      <c r="M53" s="112" t="str">
        <f t="shared" ca="1" si="10"/>
        <v/>
      </c>
    </row>
    <row r="54" spans="1:13" ht="21" customHeight="1">
      <c r="A54" s="94" t="s">
        <v>1490</v>
      </c>
      <c r="B54" s="94" t="str">
        <f t="shared" ca="1" si="15"/>
        <v>米沢市窪田町窪田字堰場５９６番４３ (R8年休止)</v>
      </c>
      <c r="C54" s="95">
        <f t="shared" si="16"/>
        <v>14300</v>
      </c>
      <c r="D54" s="96">
        <f t="shared" si="17"/>
        <v>0</v>
      </c>
      <c r="E54" s="95" t="str">
        <f t="shared" ca="1" si="6"/>
        <v xml:space="preserve">────── </v>
      </c>
      <c r="F54" s="97" t="str">
        <f t="shared" ca="1" si="18"/>
        <v xml:space="preserve">─── </v>
      </c>
      <c r="G54" s="95" t="str">
        <f t="shared" ca="1" si="19"/>
        <v xml:space="preserve">────── </v>
      </c>
      <c r="H54" s="96" t="str">
        <f t="shared" ca="1" si="7"/>
        <v xml:space="preserve">─── </v>
      </c>
      <c r="I54" s="98" t="str">
        <f t="shared" ca="1" si="13"/>
        <v>───</v>
      </c>
      <c r="J54" s="99" t="str">
        <f t="shared" ca="1" si="14"/>
        <v>───</v>
      </c>
      <c r="L54" s="63">
        <v>14300</v>
      </c>
      <c r="M54" s="112" t="str">
        <f t="shared" ca="1" si="10"/>
        <v/>
      </c>
    </row>
    <row r="55" spans="1:13" ht="21" customHeight="1">
      <c r="A55" s="94" t="s">
        <v>1491</v>
      </c>
      <c r="B55" s="94" t="str">
        <f t="shared" ca="1" si="15"/>
        <v>米沢市舘山５丁目６５１５番３ (R8年休止)</v>
      </c>
      <c r="C55" s="95">
        <f t="shared" si="16"/>
        <v>12200</v>
      </c>
      <c r="D55" s="96">
        <f t="shared" si="17"/>
        <v>0</v>
      </c>
      <c r="E55" s="95" t="str">
        <f t="shared" ca="1" si="6"/>
        <v xml:space="preserve">────── </v>
      </c>
      <c r="F55" s="97" t="str">
        <f t="shared" ca="1" si="18"/>
        <v xml:space="preserve">─── </v>
      </c>
      <c r="G55" s="95" t="str">
        <f t="shared" ca="1" si="19"/>
        <v xml:space="preserve">────── </v>
      </c>
      <c r="H55" s="96" t="str">
        <f t="shared" ca="1" si="7"/>
        <v xml:space="preserve">─── </v>
      </c>
      <c r="I55" s="98" t="str">
        <f t="shared" ca="1" si="13"/>
        <v>───</v>
      </c>
      <c r="J55" s="99" t="str">
        <f t="shared" ca="1" si="14"/>
        <v>───</v>
      </c>
      <c r="L55" s="63">
        <v>12200</v>
      </c>
      <c r="M55" s="112" t="str">
        <f t="shared" ca="1" si="10"/>
        <v/>
      </c>
    </row>
    <row r="56" spans="1:13" ht="21" customHeight="1">
      <c r="A56" s="94" t="s">
        <v>1416</v>
      </c>
      <c r="B56" s="94" t="str">
        <f t="shared" ca="1" si="15"/>
        <v>米沢市門東町３丁目２９９７番１１外 (R8年休止)</v>
      </c>
      <c r="C56" s="95">
        <f t="shared" si="16"/>
        <v>45900</v>
      </c>
      <c r="D56" s="96">
        <f t="shared" si="17"/>
        <v>0</v>
      </c>
      <c r="E56" s="95" t="str">
        <f t="shared" ca="1" si="6"/>
        <v xml:space="preserve">────── </v>
      </c>
      <c r="F56" s="97" t="str">
        <f t="shared" ca="1" si="18"/>
        <v xml:space="preserve">─── </v>
      </c>
      <c r="G56" s="95" t="str">
        <f t="shared" ca="1" si="19"/>
        <v xml:space="preserve">────── </v>
      </c>
      <c r="H56" s="96" t="str">
        <f t="shared" ca="1" si="7"/>
        <v xml:space="preserve">─── </v>
      </c>
      <c r="I56" s="98" t="str">
        <f t="shared" ca="1" si="13"/>
        <v>───</v>
      </c>
      <c r="J56" s="99" t="str">
        <f t="shared" ca="1" si="14"/>
        <v>───</v>
      </c>
      <c r="L56" s="63">
        <v>45900</v>
      </c>
      <c r="M56" s="112" t="str">
        <f t="shared" ca="1" si="10"/>
        <v/>
      </c>
    </row>
    <row r="57" spans="1:13" ht="21" customHeight="1">
      <c r="A57" s="94" t="s">
        <v>1417</v>
      </c>
      <c r="B57" s="94" t="str">
        <f t="shared" ca="1" si="15"/>
        <v>米沢市門東町２丁目３００１番２１ (R8年休止)</v>
      </c>
      <c r="C57" s="95">
        <f t="shared" si="16"/>
        <v>32500</v>
      </c>
      <c r="D57" s="96">
        <f t="shared" si="17"/>
        <v>-3.0000000000000001E-3</v>
      </c>
      <c r="E57" s="95" t="str">
        <f t="shared" ca="1" si="6"/>
        <v xml:space="preserve">────── </v>
      </c>
      <c r="F57" s="97" t="str">
        <f t="shared" ca="1" si="18"/>
        <v xml:space="preserve">─── </v>
      </c>
      <c r="G57" s="95" t="str">
        <f t="shared" ca="1" si="19"/>
        <v xml:space="preserve">────── </v>
      </c>
      <c r="H57" s="96" t="str">
        <f t="shared" ca="1" si="7"/>
        <v xml:space="preserve">─── </v>
      </c>
      <c r="I57" s="98" t="str">
        <f t="shared" ca="1" si="13"/>
        <v>───</v>
      </c>
      <c r="J57" s="99" t="str">
        <f t="shared" ca="1" si="14"/>
        <v>───</v>
      </c>
      <c r="L57" s="63">
        <v>32400</v>
      </c>
      <c r="M57" s="112" t="str">
        <f t="shared" ca="1" si="10"/>
        <v/>
      </c>
    </row>
    <row r="58" spans="1:13" ht="21" customHeight="1">
      <c r="A58" s="94" t="s">
        <v>1418</v>
      </c>
      <c r="B58" s="94" t="str">
        <f t="shared" ca="1" si="15"/>
        <v>米沢市中央７丁目３５８４番外 (R8年休止)</v>
      </c>
      <c r="C58" s="95">
        <f t="shared" si="16"/>
        <v>25400</v>
      </c>
      <c r="D58" s="96">
        <f t="shared" si="17"/>
        <v>-4.0000000000000001E-3</v>
      </c>
      <c r="E58" s="95" t="str">
        <f t="shared" ca="1" si="6"/>
        <v xml:space="preserve">────── </v>
      </c>
      <c r="F58" s="97" t="str">
        <f t="shared" ca="1" si="18"/>
        <v xml:space="preserve">─── </v>
      </c>
      <c r="G58" s="95" t="str">
        <f t="shared" ca="1" si="19"/>
        <v xml:space="preserve">────── </v>
      </c>
      <c r="H58" s="96" t="str">
        <f t="shared" ca="1" si="7"/>
        <v xml:space="preserve">─── </v>
      </c>
      <c r="I58" s="98" t="str">
        <f t="shared" ca="1" si="13"/>
        <v>───</v>
      </c>
      <c r="J58" s="99" t="str">
        <f t="shared" ca="1" si="14"/>
        <v>───</v>
      </c>
      <c r="L58" s="63">
        <v>25300</v>
      </c>
      <c r="M58" s="112" t="str">
        <f t="shared" ca="1" si="10"/>
        <v/>
      </c>
    </row>
    <row r="59" spans="1:13" ht="21" customHeight="1">
      <c r="A59" s="94" t="s">
        <v>1492</v>
      </c>
      <c r="B59" s="94" t="str">
        <f t="shared" ca="1" si="15"/>
        <v>鶴岡市家中新町６番３ (R8年休止)</v>
      </c>
      <c r="C59" s="95">
        <f t="shared" si="16"/>
        <v>31000</v>
      </c>
      <c r="D59" s="96">
        <f t="shared" si="17"/>
        <v>0</v>
      </c>
      <c r="E59" s="95" t="str">
        <f t="shared" ca="1" si="6"/>
        <v xml:space="preserve">────── </v>
      </c>
      <c r="F59" s="97" t="str">
        <f t="shared" ca="1" si="18"/>
        <v xml:space="preserve">─── </v>
      </c>
      <c r="G59" s="95" t="str">
        <f t="shared" ca="1" si="19"/>
        <v xml:space="preserve">────── </v>
      </c>
      <c r="H59" s="96" t="str">
        <f t="shared" ca="1" si="7"/>
        <v xml:space="preserve">─── </v>
      </c>
      <c r="I59" s="98" t="str">
        <f t="shared" ca="1" si="13"/>
        <v>───</v>
      </c>
      <c r="J59" s="99" t="str">
        <f t="shared" ca="1" si="14"/>
        <v>───</v>
      </c>
      <c r="L59" s="63">
        <v>31000</v>
      </c>
      <c r="M59" s="112" t="str">
        <f t="shared" ca="1" si="10"/>
        <v/>
      </c>
    </row>
    <row r="60" spans="1:13" ht="21" customHeight="1">
      <c r="A60" s="94" t="s">
        <v>1493</v>
      </c>
      <c r="B60" s="94" t="str">
        <f t="shared" ca="1" si="15"/>
        <v>鶴岡市苗津町７番１３ (R8年休止)</v>
      </c>
      <c r="C60" s="95">
        <f t="shared" si="16"/>
        <v>29000</v>
      </c>
      <c r="D60" s="96">
        <f t="shared" si="17"/>
        <v>7.0000000000000001E-3</v>
      </c>
      <c r="E60" s="95" t="str">
        <f t="shared" ca="1" si="6"/>
        <v xml:space="preserve">────── </v>
      </c>
      <c r="F60" s="97" t="str">
        <f t="shared" ca="1" si="18"/>
        <v xml:space="preserve">─── </v>
      </c>
      <c r="G60" s="95" t="str">
        <f t="shared" ca="1" si="19"/>
        <v xml:space="preserve">────── </v>
      </c>
      <c r="H60" s="96" t="str">
        <f t="shared" ca="1" si="7"/>
        <v xml:space="preserve">─── </v>
      </c>
      <c r="I60" s="98" t="str">
        <f t="shared" ca="1" si="13"/>
        <v>───</v>
      </c>
      <c r="J60" s="99" t="str">
        <f t="shared" ca="1" si="14"/>
        <v>───</v>
      </c>
      <c r="L60" s="63">
        <v>29200</v>
      </c>
      <c r="M60" s="112" t="str">
        <f t="shared" ca="1" si="10"/>
        <v/>
      </c>
    </row>
    <row r="61" spans="1:13" ht="21" customHeight="1">
      <c r="A61" s="94" t="s">
        <v>1494</v>
      </c>
      <c r="B61" s="94" t="str">
        <f t="shared" si="15"/>
        <v>鶴岡市城南町８番２０ (R7年休止)</v>
      </c>
      <c r="C61" s="95" t="str">
        <f t="shared" si="16"/>
        <v xml:space="preserve">────── </v>
      </c>
      <c r="D61" s="96" t="str">
        <f t="shared" si="17"/>
        <v xml:space="preserve">─── </v>
      </c>
      <c r="E61" s="95" t="str">
        <f t="shared" ca="1" si="6"/>
        <v xml:space="preserve">────── </v>
      </c>
      <c r="F61" s="97" t="str">
        <f t="shared" ca="1" si="18"/>
        <v xml:space="preserve">─── </v>
      </c>
      <c r="G61" s="95" t="str">
        <f t="shared" ca="1" si="19"/>
        <v xml:space="preserve">────── </v>
      </c>
      <c r="H61" s="96" t="str">
        <f t="shared" ca="1" si="7"/>
        <v xml:space="preserve">─── </v>
      </c>
      <c r="I61" s="98" t="str">
        <f t="shared" ca="1" si="13"/>
        <v>───</v>
      </c>
      <c r="J61" s="99" t="str">
        <f t="shared" ca="1" si="14"/>
        <v>───</v>
      </c>
      <c r="K61" s="89" t="s">
        <v>2507</v>
      </c>
      <c r="L61" s="63">
        <v>27000</v>
      </c>
      <c r="M61" s="112" t="str">
        <f t="shared" ca="1" si="10"/>
        <v/>
      </c>
    </row>
    <row r="62" spans="1:13" ht="21" customHeight="1">
      <c r="A62" s="94" t="s">
        <v>1495</v>
      </c>
      <c r="B62" s="94" t="str">
        <f t="shared" ca="1" si="15"/>
        <v>鶴岡市白山字興野１２４番４ (R8年休止)</v>
      </c>
      <c r="C62" s="95">
        <f t="shared" si="16"/>
        <v>17000</v>
      </c>
      <c r="D62" s="96">
        <f t="shared" si="17"/>
        <v>0</v>
      </c>
      <c r="E62" s="95" t="str">
        <f t="shared" ca="1" si="6"/>
        <v xml:space="preserve">────── </v>
      </c>
      <c r="F62" s="97" t="str">
        <f t="shared" ca="1" si="18"/>
        <v xml:space="preserve">─── </v>
      </c>
      <c r="G62" s="95" t="str">
        <f t="shared" ca="1" si="19"/>
        <v xml:space="preserve">────── </v>
      </c>
      <c r="H62" s="96" t="str">
        <f t="shared" ca="1" si="7"/>
        <v xml:space="preserve">─── </v>
      </c>
      <c r="I62" s="98" t="str">
        <f t="shared" ca="1" si="13"/>
        <v>───</v>
      </c>
      <c r="J62" s="99" t="str">
        <f t="shared" ca="1" si="14"/>
        <v>───</v>
      </c>
      <c r="L62" s="63">
        <v>17100</v>
      </c>
      <c r="M62" s="112" t="str">
        <f t="shared" ca="1" si="10"/>
        <v/>
      </c>
    </row>
    <row r="63" spans="1:13" ht="21" customHeight="1">
      <c r="A63" s="94" t="s">
        <v>1496</v>
      </c>
      <c r="B63" s="94" t="str">
        <f t="shared" ca="1" si="15"/>
        <v>鶴岡市城北町１６番７ (R8年休止)</v>
      </c>
      <c r="C63" s="95">
        <f t="shared" si="16"/>
        <v>27200</v>
      </c>
      <c r="D63" s="96">
        <f t="shared" si="17"/>
        <v>4.0000000000000001E-3</v>
      </c>
      <c r="E63" s="95" t="str">
        <f t="shared" ca="1" si="6"/>
        <v xml:space="preserve">────── </v>
      </c>
      <c r="F63" s="97" t="str">
        <f t="shared" ca="1" si="18"/>
        <v xml:space="preserve">─── </v>
      </c>
      <c r="G63" s="95" t="str">
        <f t="shared" ca="1" si="19"/>
        <v xml:space="preserve">────── </v>
      </c>
      <c r="H63" s="96" t="str">
        <f t="shared" ca="1" si="7"/>
        <v xml:space="preserve">─── </v>
      </c>
      <c r="I63" s="98" t="str">
        <f t="shared" ca="1" si="13"/>
        <v>───</v>
      </c>
      <c r="J63" s="99" t="str">
        <f t="shared" ca="1" si="14"/>
        <v>───</v>
      </c>
      <c r="L63" s="63">
        <v>27200</v>
      </c>
      <c r="M63" s="112" t="str">
        <f t="shared" ca="1" si="10"/>
        <v/>
      </c>
    </row>
    <row r="64" spans="1:13" ht="21" customHeight="1">
      <c r="A64" s="94" t="s">
        <v>1497</v>
      </c>
      <c r="B64" s="94" t="str">
        <f t="shared" ca="1" si="15"/>
        <v>鶴岡市西荒屋字杉下４１番 (R8年休止)</v>
      </c>
      <c r="C64" s="95">
        <f t="shared" si="16"/>
        <v>4190</v>
      </c>
      <c r="D64" s="96">
        <f t="shared" si="17"/>
        <v>-5.0000000000000001E-3</v>
      </c>
      <c r="E64" s="95" t="str">
        <f t="shared" ca="1" si="6"/>
        <v xml:space="preserve">────── </v>
      </c>
      <c r="F64" s="97" t="str">
        <f t="shared" ca="1" si="18"/>
        <v xml:space="preserve">─── </v>
      </c>
      <c r="G64" s="95" t="str">
        <f t="shared" ca="1" si="19"/>
        <v xml:space="preserve">────── </v>
      </c>
      <c r="H64" s="96" t="str">
        <f t="shared" ca="1" si="7"/>
        <v xml:space="preserve">─── </v>
      </c>
      <c r="I64" s="98" t="str">
        <f t="shared" ca="1" si="13"/>
        <v>───</v>
      </c>
      <c r="J64" s="99" t="str">
        <f t="shared" ca="1" si="14"/>
        <v>───</v>
      </c>
      <c r="L64" s="63">
        <v>4170</v>
      </c>
      <c r="M64" s="112" t="str">
        <f t="shared" ca="1" si="10"/>
        <v/>
      </c>
    </row>
    <row r="65" spans="1:13" ht="21" customHeight="1">
      <c r="A65" s="94" t="s">
        <v>1498</v>
      </c>
      <c r="B65" s="94" t="str">
        <f t="shared" ca="1" si="15"/>
        <v>鶴岡市道形町３６番３ (R8年休止)</v>
      </c>
      <c r="C65" s="95">
        <f t="shared" si="16"/>
        <v>23500</v>
      </c>
      <c r="D65" s="96">
        <f t="shared" si="17"/>
        <v>4.0000000000000001E-3</v>
      </c>
      <c r="E65" s="95" t="str">
        <f t="shared" ca="1" si="6"/>
        <v xml:space="preserve">────── </v>
      </c>
      <c r="F65" s="97" t="str">
        <f t="shared" ca="1" si="18"/>
        <v xml:space="preserve">─── </v>
      </c>
      <c r="G65" s="95" t="str">
        <f t="shared" ca="1" si="19"/>
        <v xml:space="preserve">────── </v>
      </c>
      <c r="H65" s="96" t="str">
        <f t="shared" ca="1" si="7"/>
        <v xml:space="preserve">─── </v>
      </c>
      <c r="I65" s="98" t="str">
        <f t="shared" ca="1" si="13"/>
        <v>───</v>
      </c>
      <c r="J65" s="99" t="str">
        <f t="shared" ca="1" si="14"/>
        <v>───</v>
      </c>
      <c r="L65" s="63">
        <v>23600</v>
      </c>
      <c r="M65" s="112" t="str">
        <f t="shared" ca="1" si="10"/>
        <v/>
      </c>
    </row>
    <row r="66" spans="1:13" ht="21" customHeight="1">
      <c r="A66" s="94" t="s">
        <v>1499</v>
      </c>
      <c r="B66" s="94" t="str">
        <f t="shared" ca="1" si="15"/>
        <v>鶴岡市美咲町８番７ (R8年休止)</v>
      </c>
      <c r="C66" s="95">
        <f t="shared" si="16"/>
        <v>38100</v>
      </c>
      <c r="D66" s="96">
        <f t="shared" si="17"/>
        <v>8.0000000000000002E-3</v>
      </c>
      <c r="E66" s="95" t="str">
        <f t="shared" ca="1" si="6"/>
        <v xml:space="preserve">────── </v>
      </c>
      <c r="F66" s="97" t="str">
        <f t="shared" ca="1" si="18"/>
        <v xml:space="preserve">─── </v>
      </c>
      <c r="G66" s="95" t="str">
        <f t="shared" ca="1" si="19"/>
        <v xml:space="preserve">────── </v>
      </c>
      <c r="H66" s="96" t="str">
        <f t="shared" ca="1" si="7"/>
        <v xml:space="preserve">─── </v>
      </c>
      <c r="I66" s="98" t="str">
        <f t="shared" ca="1" si="13"/>
        <v>───</v>
      </c>
      <c r="J66" s="99" t="str">
        <f t="shared" ca="1" si="14"/>
        <v>───</v>
      </c>
      <c r="L66" s="63">
        <v>38300</v>
      </c>
      <c r="M66" s="112" t="str">
        <f t="shared" ca="1" si="10"/>
        <v/>
      </c>
    </row>
    <row r="67" spans="1:13" ht="21" customHeight="1">
      <c r="A67" s="94" t="s">
        <v>1500</v>
      </c>
      <c r="B67" s="94" t="str">
        <f t="shared" ca="1" si="15"/>
        <v>鶴岡市藤島字笹花５２番１６ (R8年休止)</v>
      </c>
      <c r="C67" s="95">
        <f t="shared" si="16"/>
        <v>14600</v>
      </c>
      <c r="D67" s="96">
        <f t="shared" si="17"/>
        <v>0</v>
      </c>
      <c r="E67" s="95" t="str">
        <f t="shared" ca="1" si="6"/>
        <v xml:space="preserve">────── </v>
      </c>
      <c r="F67" s="97" t="str">
        <f t="shared" ca="1" si="18"/>
        <v xml:space="preserve">─── </v>
      </c>
      <c r="G67" s="95" t="str">
        <f t="shared" ca="1" si="19"/>
        <v xml:space="preserve">────── </v>
      </c>
      <c r="H67" s="96" t="str">
        <f t="shared" ca="1" si="7"/>
        <v xml:space="preserve">─── </v>
      </c>
      <c r="I67" s="98" t="str">
        <f t="shared" ca="1" si="13"/>
        <v>───</v>
      </c>
      <c r="J67" s="99" t="str">
        <f t="shared" ca="1" si="14"/>
        <v>───</v>
      </c>
      <c r="L67" s="63">
        <v>14600</v>
      </c>
      <c r="M67" s="112" t="str">
        <f t="shared" ca="1" si="10"/>
        <v/>
      </c>
    </row>
    <row r="68" spans="1:13" ht="21" customHeight="1">
      <c r="A68" s="94" t="s">
        <v>1501</v>
      </c>
      <c r="B68" s="94" t="str">
        <f t="shared" ca="1" si="15"/>
        <v>鶴岡市鼠ヶ関字横路２９７番３ (R8年休止)</v>
      </c>
      <c r="C68" s="95">
        <f t="shared" si="16"/>
        <v>10900</v>
      </c>
      <c r="D68" s="96">
        <f t="shared" si="17"/>
        <v>-8.9999999999999993E-3</v>
      </c>
      <c r="E68" s="95" t="str">
        <f t="shared" ca="1" si="6"/>
        <v xml:space="preserve">────── </v>
      </c>
      <c r="F68" s="97" t="str">
        <f t="shared" ca="1" si="18"/>
        <v xml:space="preserve">─── </v>
      </c>
      <c r="G68" s="95" t="str">
        <f t="shared" ca="1" si="19"/>
        <v xml:space="preserve">────── </v>
      </c>
      <c r="H68" s="96" t="str">
        <f t="shared" ca="1" si="7"/>
        <v xml:space="preserve">─── </v>
      </c>
      <c r="I68" s="98" t="str">
        <f t="shared" ref="I68:I98" ca="1" si="20">IFERROR(IF(INDEX(基礎データ,MATCH(A68,標準地番号,0),26)="─── ","───",INDEX(基礎データ,MATCH(A68,標準地番号,0),26)&amp;"/"&amp;COUNTIFS(用途区分,VLOOKUP(A68,基礎データ,3,FALSE),幹事意見価格,"&gt;0")),"")</f>
        <v>───</v>
      </c>
      <c r="J68" s="99" t="str">
        <f t="shared" ref="J68:J98" ca="1" si="21">IFERROR(IF(INDEX(基礎データ,MATCH(A68,標準地番号,0),32)="─── ","───",INDEX(基礎データ,MATCH(A68,標準地番号,0),32)&amp;"/"&amp;COUNTIFS(用途区分,VLOOKUP(A68,基礎データ,3,FALSE))-COUNTIFS(用途区分,VLOOKUP(A68,基礎データ,3,FALSE),本年変動率,"─── ")),"")</f>
        <v>───</v>
      </c>
      <c r="L68" s="63">
        <v>10700</v>
      </c>
      <c r="M68" s="112" t="str">
        <f t="shared" ca="1" si="10"/>
        <v/>
      </c>
    </row>
    <row r="69" spans="1:13" ht="21" customHeight="1">
      <c r="A69" s="94" t="s">
        <v>1502</v>
      </c>
      <c r="B69" s="94" t="str">
        <f t="shared" ref="B69:B100" ca="1" si="22">IFERROR(IF(INDEX(基礎データ,MATCH(A69,標準地番号,0),2)="隔年調査地点",VLOOKUP(VLOOKUP(A69,kanji001前年データ,4,FALSE),市町村,2,FALSE),INDEX(基礎データ,MATCH(A69,標準地番号,0),2))&amp;INDEX(基礎データ,MATCH(A69,標準地番号,0),6)&amp;IF(C69="────── "," (R7年休止)",IF(G69="────── "," (R8年休止)","")),"")</f>
        <v>鶴岡市下山添字一里１６０番８ (R8年休止)</v>
      </c>
      <c r="C69" s="95">
        <f t="shared" ref="C69:C100" si="23">IFERROR(IF(INDEX(基礎データ,MATCH(A69,標準地番号,0),12)="─── ",VLOOKUP(A69,kanji002前年データ,26,FALSE),INDEX(基礎データ,MATCH(A69,標準地番号,0),12)),"────── ")</f>
        <v>15000</v>
      </c>
      <c r="D69" s="96">
        <f t="shared" ref="D69:D100" si="24">IFERROR(IF(INDEX(基礎データ,MATCH(A69,標準地番号,0),15)="─── ",ROUND((VLOOKUP(A69,kanji002前年データ,26,FALSE)-VLOOKUP(A69,kanji002前年データ,31,FALSE))/VLOOKUP(A69,kanji002前年データ,31,FALSE),3),INDEX(基礎データ,MATCH(A69,標準地番号,0),15)),"─── ")</f>
        <v>7.0000000000000001E-3</v>
      </c>
      <c r="E69" s="95" t="str">
        <f t="shared" ca="1" si="6"/>
        <v xml:space="preserve">────── </v>
      </c>
      <c r="F69" s="97" t="str">
        <f t="shared" ref="F69:F100" ca="1" si="25">IFERROR(IF(AND(G69="────── ",H69="─── "),"─── ",INDEX(基礎データ,MATCH(A69,標準地番号,0),42)),"")</f>
        <v xml:space="preserve">─── </v>
      </c>
      <c r="G69" s="95" t="str">
        <f t="shared" ref="G69:G100" ca="1" si="26">IFERROR(IF(INDEX(基礎データ,MATCH(A69,標準地番号,0),23)="─── ","────── ",INDEX(基礎データ,MATCH(A69,標準地番号,0),23)),"")</f>
        <v xml:space="preserve">────── </v>
      </c>
      <c r="H69" s="96" t="str">
        <f t="shared" ca="1" si="7"/>
        <v xml:space="preserve">─── </v>
      </c>
      <c r="I69" s="98" t="str">
        <f t="shared" ca="1" si="20"/>
        <v>───</v>
      </c>
      <c r="J69" s="99" t="str">
        <f t="shared" ca="1" si="21"/>
        <v>───</v>
      </c>
      <c r="L69" s="63">
        <v>15100</v>
      </c>
      <c r="M69" s="112" t="str">
        <f t="shared" ca="1" si="10"/>
        <v/>
      </c>
    </row>
    <row r="70" spans="1:13" ht="21" customHeight="1">
      <c r="A70" s="94" t="s">
        <v>1419</v>
      </c>
      <c r="B70" s="94" t="str">
        <f t="shared" ca="1" si="22"/>
        <v>鶴岡市末広町６番１４ (R8年休止)</v>
      </c>
      <c r="C70" s="95">
        <f t="shared" si="23"/>
        <v>45900</v>
      </c>
      <c r="D70" s="96">
        <f t="shared" si="24"/>
        <v>4.0000000000000001E-3</v>
      </c>
      <c r="E70" s="95" t="str">
        <f t="shared" ref="E70:E133" ca="1" si="27">IFERROR(IF(G70="────── ","────── ",ROUND(G70/(F70/100), 2-INT(LOG(ABS(G70/(F70/100)))))),"")</f>
        <v xml:space="preserve">────── </v>
      </c>
      <c r="F70" s="97" t="str">
        <f t="shared" ca="1" si="25"/>
        <v xml:space="preserve">─── </v>
      </c>
      <c r="G70" s="95" t="str">
        <f t="shared" ca="1" si="26"/>
        <v xml:space="preserve">────── </v>
      </c>
      <c r="H70" s="96" t="str">
        <f t="shared" ref="H70:H133" ca="1" si="28">IFERROR(INDEX(基礎データ,MATCH(A70,標準地番号,0),28),"")</f>
        <v xml:space="preserve">─── </v>
      </c>
      <c r="I70" s="98" t="str">
        <f t="shared" ca="1" si="20"/>
        <v>───</v>
      </c>
      <c r="J70" s="99" t="str">
        <f t="shared" ca="1" si="21"/>
        <v>───</v>
      </c>
      <c r="L70" s="63">
        <v>46500</v>
      </c>
      <c r="M70" s="112" t="str">
        <f t="shared" ref="M70:M133" ca="1" si="29">IF(OR(G70="────── ",G70=L70),"","NG")</f>
        <v/>
      </c>
    </row>
    <row r="71" spans="1:13" ht="21" customHeight="1">
      <c r="A71" s="94" t="s">
        <v>1420</v>
      </c>
      <c r="B71" s="94" t="str">
        <f t="shared" ca="1" si="22"/>
        <v>鶴岡市湯温海字湯温海１９１番 (R8年休止)</v>
      </c>
      <c r="C71" s="95">
        <f t="shared" si="23"/>
        <v>25000</v>
      </c>
      <c r="D71" s="96">
        <f t="shared" si="24"/>
        <v>-0.02</v>
      </c>
      <c r="E71" s="95" t="str">
        <f t="shared" ca="1" si="27"/>
        <v xml:space="preserve">────── </v>
      </c>
      <c r="F71" s="97" t="str">
        <f t="shared" ca="1" si="25"/>
        <v xml:space="preserve">─── </v>
      </c>
      <c r="G71" s="95" t="str">
        <f t="shared" ca="1" si="26"/>
        <v xml:space="preserve">────── </v>
      </c>
      <c r="H71" s="96" t="str">
        <f t="shared" ca="1" si="28"/>
        <v xml:space="preserve">─── </v>
      </c>
      <c r="I71" s="98" t="str">
        <f t="shared" ca="1" si="20"/>
        <v>───</v>
      </c>
      <c r="J71" s="99" t="str">
        <f t="shared" ca="1" si="21"/>
        <v>───</v>
      </c>
      <c r="L71" s="63">
        <v>24400</v>
      </c>
      <c r="M71" s="112" t="str">
        <f t="shared" ca="1" si="29"/>
        <v/>
      </c>
    </row>
    <row r="72" spans="1:13" ht="21" customHeight="1">
      <c r="A72" s="94" t="s">
        <v>1421</v>
      </c>
      <c r="B72" s="94" t="str">
        <f t="shared" ca="1" si="22"/>
        <v>鶴岡市美咲町３２番３ (R8年休止)</v>
      </c>
      <c r="C72" s="95">
        <f t="shared" si="23"/>
        <v>40000</v>
      </c>
      <c r="D72" s="96">
        <f t="shared" si="24"/>
        <v>8.0000000000000002E-3</v>
      </c>
      <c r="E72" s="95" t="str">
        <f t="shared" ca="1" si="27"/>
        <v xml:space="preserve">────── </v>
      </c>
      <c r="F72" s="97" t="str">
        <f t="shared" ca="1" si="25"/>
        <v xml:space="preserve">─── </v>
      </c>
      <c r="G72" s="95" t="str">
        <f t="shared" ca="1" si="26"/>
        <v xml:space="preserve">────── </v>
      </c>
      <c r="H72" s="96" t="str">
        <f t="shared" ca="1" si="28"/>
        <v xml:space="preserve">─── </v>
      </c>
      <c r="I72" s="98" t="str">
        <f t="shared" ca="1" si="20"/>
        <v>───</v>
      </c>
      <c r="J72" s="99" t="str">
        <f t="shared" ca="1" si="21"/>
        <v>───</v>
      </c>
      <c r="L72" s="63">
        <v>40300</v>
      </c>
      <c r="M72" s="112" t="str">
        <f t="shared" ca="1" si="29"/>
        <v/>
      </c>
    </row>
    <row r="73" spans="1:13" ht="21" customHeight="1">
      <c r="A73" s="94" t="s">
        <v>1422</v>
      </c>
      <c r="B73" s="94" t="str">
        <f t="shared" ca="1" si="22"/>
        <v>鶴岡市藤島字古楯跡８５番１ (R8年休止)</v>
      </c>
      <c r="C73" s="95">
        <f t="shared" si="23"/>
        <v>16400</v>
      </c>
      <c r="D73" s="96">
        <f t="shared" si="24"/>
        <v>-6.0000000000000001E-3</v>
      </c>
      <c r="E73" s="95" t="str">
        <f t="shared" ca="1" si="27"/>
        <v xml:space="preserve">────── </v>
      </c>
      <c r="F73" s="97" t="str">
        <f t="shared" ca="1" si="25"/>
        <v xml:space="preserve">─── </v>
      </c>
      <c r="G73" s="95" t="str">
        <f t="shared" ca="1" si="26"/>
        <v xml:space="preserve">────── </v>
      </c>
      <c r="H73" s="96" t="str">
        <f t="shared" ca="1" si="28"/>
        <v xml:space="preserve">─── </v>
      </c>
      <c r="I73" s="98" t="str">
        <f t="shared" ca="1" si="20"/>
        <v>───</v>
      </c>
      <c r="J73" s="99" t="str">
        <f t="shared" ca="1" si="21"/>
        <v>───</v>
      </c>
      <c r="L73" s="63">
        <v>16300</v>
      </c>
      <c r="M73" s="112" t="str">
        <f t="shared" ca="1" si="29"/>
        <v/>
      </c>
    </row>
    <row r="74" spans="1:13" ht="21" customHeight="1">
      <c r="A74" s="94" t="s">
        <v>1423</v>
      </c>
      <c r="B74" s="94" t="str">
        <f t="shared" ca="1" si="22"/>
        <v>鶴岡市上山添字文栄５９番 (R8年休止)</v>
      </c>
      <c r="C74" s="95">
        <f t="shared" si="23"/>
        <v>14000</v>
      </c>
      <c r="D74" s="96">
        <f t="shared" si="24"/>
        <v>0</v>
      </c>
      <c r="E74" s="95" t="str">
        <f t="shared" ca="1" si="27"/>
        <v xml:space="preserve">────── </v>
      </c>
      <c r="F74" s="97" t="str">
        <f t="shared" ca="1" si="25"/>
        <v xml:space="preserve">─── </v>
      </c>
      <c r="G74" s="95" t="str">
        <f t="shared" ca="1" si="26"/>
        <v xml:space="preserve">────── </v>
      </c>
      <c r="H74" s="96" t="str">
        <f t="shared" ca="1" si="28"/>
        <v xml:space="preserve">─── </v>
      </c>
      <c r="I74" s="98" t="str">
        <f t="shared" ca="1" si="20"/>
        <v>───</v>
      </c>
      <c r="J74" s="99" t="str">
        <f t="shared" ca="1" si="21"/>
        <v>───</v>
      </c>
      <c r="L74" s="63">
        <v>14000</v>
      </c>
      <c r="M74" s="112" t="str">
        <f t="shared" ca="1" si="29"/>
        <v/>
      </c>
    </row>
    <row r="75" spans="1:13" ht="21" customHeight="1">
      <c r="A75" s="94" t="s">
        <v>1424</v>
      </c>
      <c r="B75" s="94" t="str">
        <f t="shared" ca="1" si="22"/>
        <v>鶴岡市本町１丁目７番５５ (R8年休止)</v>
      </c>
      <c r="C75" s="95">
        <f t="shared" si="23"/>
        <v>38500</v>
      </c>
      <c r="D75" s="96">
        <f t="shared" si="24"/>
        <v>0</v>
      </c>
      <c r="E75" s="95" t="str">
        <f t="shared" ca="1" si="27"/>
        <v xml:space="preserve">────── </v>
      </c>
      <c r="F75" s="97" t="str">
        <f t="shared" ca="1" si="25"/>
        <v xml:space="preserve">─── </v>
      </c>
      <c r="G75" s="95" t="str">
        <f t="shared" ca="1" si="26"/>
        <v xml:space="preserve">────── </v>
      </c>
      <c r="H75" s="96" t="str">
        <f t="shared" ca="1" si="28"/>
        <v xml:space="preserve">─── </v>
      </c>
      <c r="I75" s="98" t="str">
        <f t="shared" ca="1" si="20"/>
        <v>───</v>
      </c>
      <c r="J75" s="99" t="str">
        <f t="shared" ca="1" si="21"/>
        <v>───</v>
      </c>
      <c r="L75" s="63">
        <v>38500</v>
      </c>
      <c r="M75" s="112" t="str">
        <f t="shared" ca="1" si="29"/>
        <v/>
      </c>
    </row>
    <row r="76" spans="1:13" ht="21" customHeight="1">
      <c r="A76" s="94" t="s">
        <v>1503</v>
      </c>
      <c r="B76" s="94" t="str">
        <f t="shared" ca="1" si="22"/>
        <v>酒田市千石町１丁目６番４８ (R8年休止)</v>
      </c>
      <c r="C76" s="95">
        <f t="shared" si="23"/>
        <v>31400</v>
      </c>
      <c r="D76" s="96">
        <f t="shared" si="24"/>
        <v>0.01</v>
      </c>
      <c r="E76" s="95" t="str">
        <f t="shared" ca="1" si="27"/>
        <v xml:space="preserve">────── </v>
      </c>
      <c r="F76" s="97" t="str">
        <f t="shared" ca="1" si="25"/>
        <v xml:space="preserve">─── </v>
      </c>
      <c r="G76" s="95" t="str">
        <f t="shared" ca="1" si="26"/>
        <v xml:space="preserve">────── </v>
      </c>
      <c r="H76" s="96" t="str">
        <f t="shared" ca="1" si="28"/>
        <v xml:space="preserve">─── </v>
      </c>
      <c r="I76" s="98" t="str">
        <f t="shared" ca="1" si="20"/>
        <v>───</v>
      </c>
      <c r="J76" s="99" t="str">
        <f t="shared" ca="1" si="21"/>
        <v>───</v>
      </c>
      <c r="L76" s="63">
        <v>31600</v>
      </c>
      <c r="M76" s="112" t="str">
        <f t="shared" ca="1" si="29"/>
        <v/>
      </c>
    </row>
    <row r="77" spans="1:13" ht="21" customHeight="1">
      <c r="A77" s="94" t="s">
        <v>1504</v>
      </c>
      <c r="B77" s="94" t="str">
        <f t="shared" ca="1" si="22"/>
        <v>酒田市大宮町４丁目７番９ (R8年休止)</v>
      </c>
      <c r="C77" s="95">
        <f t="shared" si="23"/>
        <v>24700</v>
      </c>
      <c r="D77" s="96">
        <f t="shared" si="24"/>
        <v>8.0000000000000002E-3</v>
      </c>
      <c r="E77" s="95" t="str">
        <f t="shared" ca="1" si="27"/>
        <v xml:space="preserve">────── </v>
      </c>
      <c r="F77" s="97" t="str">
        <f t="shared" ca="1" si="25"/>
        <v xml:space="preserve">─── </v>
      </c>
      <c r="G77" s="95" t="str">
        <f t="shared" ca="1" si="26"/>
        <v xml:space="preserve">────── </v>
      </c>
      <c r="H77" s="96" t="str">
        <f t="shared" ca="1" si="28"/>
        <v xml:space="preserve">─── </v>
      </c>
      <c r="I77" s="98" t="str">
        <f t="shared" ca="1" si="20"/>
        <v>───</v>
      </c>
      <c r="J77" s="99" t="str">
        <f t="shared" ca="1" si="21"/>
        <v>───</v>
      </c>
      <c r="L77" s="63">
        <v>24800</v>
      </c>
      <c r="M77" s="112" t="str">
        <f t="shared" ca="1" si="29"/>
        <v/>
      </c>
    </row>
    <row r="78" spans="1:13" ht="21" customHeight="1">
      <c r="A78" s="94" t="s">
        <v>1505</v>
      </c>
      <c r="B78" s="94" t="str">
        <f t="shared" ca="1" si="22"/>
        <v>酒田市千日町８５番４ (R8年休止)</v>
      </c>
      <c r="C78" s="95">
        <f t="shared" si="23"/>
        <v>22300</v>
      </c>
      <c r="D78" s="96">
        <f t="shared" si="24"/>
        <v>5.0000000000000001E-3</v>
      </c>
      <c r="E78" s="95" t="str">
        <f t="shared" ca="1" si="27"/>
        <v xml:space="preserve">────── </v>
      </c>
      <c r="F78" s="97" t="str">
        <f t="shared" ca="1" si="25"/>
        <v xml:space="preserve">─── </v>
      </c>
      <c r="G78" s="95" t="str">
        <f t="shared" ca="1" si="26"/>
        <v xml:space="preserve">────── </v>
      </c>
      <c r="H78" s="96" t="str">
        <f t="shared" ca="1" si="28"/>
        <v xml:space="preserve">─── </v>
      </c>
      <c r="I78" s="98" t="str">
        <f t="shared" ca="1" si="20"/>
        <v>───</v>
      </c>
      <c r="J78" s="99" t="str">
        <f t="shared" ca="1" si="21"/>
        <v>───</v>
      </c>
      <c r="K78" s="89" t="s">
        <v>2506</v>
      </c>
      <c r="L78" s="63" t="s">
        <v>2391</v>
      </c>
      <c r="M78" s="112" t="str">
        <f t="shared" ca="1" si="29"/>
        <v/>
      </c>
    </row>
    <row r="79" spans="1:13" ht="21" customHeight="1">
      <c r="A79" s="94" t="s">
        <v>1506</v>
      </c>
      <c r="B79" s="94" t="str">
        <f t="shared" ca="1" si="22"/>
        <v>酒田市旭新町９番４ (R8年休止)</v>
      </c>
      <c r="C79" s="95">
        <f t="shared" si="23"/>
        <v>29100</v>
      </c>
      <c r="D79" s="96">
        <f t="shared" si="24"/>
        <v>3.0000000000000001E-3</v>
      </c>
      <c r="E79" s="95" t="str">
        <f t="shared" ca="1" si="27"/>
        <v xml:space="preserve">────── </v>
      </c>
      <c r="F79" s="97" t="str">
        <f t="shared" ca="1" si="25"/>
        <v xml:space="preserve">─── </v>
      </c>
      <c r="G79" s="95" t="str">
        <f t="shared" ca="1" si="26"/>
        <v xml:space="preserve">────── </v>
      </c>
      <c r="H79" s="96" t="str">
        <f t="shared" ca="1" si="28"/>
        <v xml:space="preserve">─── </v>
      </c>
      <c r="I79" s="98" t="str">
        <f t="shared" ca="1" si="20"/>
        <v>───</v>
      </c>
      <c r="J79" s="99" t="str">
        <f t="shared" ca="1" si="21"/>
        <v>───</v>
      </c>
      <c r="L79" s="63">
        <v>29100</v>
      </c>
      <c r="M79" s="112" t="str">
        <f t="shared" ca="1" si="29"/>
        <v/>
      </c>
    </row>
    <row r="80" spans="1:13" ht="21" customHeight="1">
      <c r="A80" s="94" t="s">
        <v>1507</v>
      </c>
      <c r="B80" s="94" t="str">
        <f t="shared" ca="1" si="22"/>
        <v>酒田市若宮町１丁目２０番３９４ (R8年休止)</v>
      </c>
      <c r="C80" s="95">
        <f t="shared" si="23"/>
        <v>21200</v>
      </c>
      <c r="D80" s="96">
        <f t="shared" si="24"/>
        <v>0</v>
      </c>
      <c r="E80" s="95" t="str">
        <f t="shared" ca="1" si="27"/>
        <v xml:space="preserve">────── </v>
      </c>
      <c r="F80" s="97" t="str">
        <f t="shared" ca="1" si="25"/>
        <v xml:space="preserve">─── </v>
      </c>
      <c r="G80" s="95" t="str">
        <f t="shared" ca="1" si="26"/>
        <v xml:space="preserve">────── </v>
      </c>
      <c r="H80" s="96" t="str">
        <f t="shared" ca="1" si="28"/>
        <v xml:space="preserve">─── </v>
      </c>
      <c r="I80" s="98" t="str">
        <f t="shared" ca="1" si="20"/>
        <v>───</v>
      </c>
      <c r="J80" s="99" t="str">
        <f t="shared" ca="1" si="21"/>
        <v>───</v>
      </c>
      <c r="L80" s="63">
        <v>21200</v>
      </c>
      <c r="M80" s="112" t="str">
        <f t="shared" ca="1" si="29"/>
        <v/>
      </c>
    </row>
    <row r="81" spans="1:13" ht="21" customHeight="1">
      <c r="A81" s="94" t="s">
        <v>1508</v>
      </c>
      <c r="B81" s="94" t="str">
        <f t="shared" ca="1" si="22"/>
        <v>酒田市錦町２丁目７３番４外 (R8年休止)</v>
      </c>
      <c r="C81" s="95">
        <f t="shared" si="23"/>
        <v>22100</v>
      </c>
      <c r="D81" s="96">
        <f t="shared" si="24"/>
        <v>8.9999999999999993E-3</v>
      </c>
      <c r="E81" s="95" t="str">
        <f t="shared" ca="1" si="27"/>
        <v xml:space="preserve">────── </v>
      </c>
      <c r="F81" s="97" t="str">
        <f t="shared" ca="1" si="25"/>
        <v xml:space="preserve">─── </v>
      </c>
      <c r="G81" s="95" t="str">
        <f t="shared" ca="1" si="26"/>
        <v xml:space="preserve">────── </v>
      </c>
      <c r="H81" s="96" t="str">
        <f t="shared" ca="1" si="28"/>
        <v xml:space="preserve">─── </v>
      </c>
      <c r="I81" s="98" t="str">
        <f t="shared" ca="1" si="20"/>
        <v>───</v>
      </c>
      <c r="J81" s="99" t="str">
        <f t="shared" ca="1" si="21"/>
        <v>───</v>
      </c>
      <c r="L81" s="63">
        <v>22100</v>
      </c>
      <c r="M81" s="112" t="str">
        <f t="shared" ca="1" si="29"/>
        <v/>
      </c>
    </row>
    <row r="82" spans="1:13" ht="21" customHeight="1">
      <c r="A82" s="94" t="s">
        <v>1509</v>
      </c>
      <c r="B82" s="94" t="str">
        <f t="shared" ca="1" si="22"/>
        <v>酒田市曙町１丁目４番１１ (R8年休止)</v>
      </c>
      <c r="C82" s="95">
        <f t="shared" si="23"/>
        <v>31000</v>
      </c>
      <c r="D82" s="96">
        <f t="shared" si="24"/>
        <v>0.01</v>
      </c>
      <c r="E82" s="95" t="str">
        <f t="shared" ca="1" si="27"/>
        <v xml:space="preserve">────── </v>
      </c>
      <c r="F82" s="97" t="str">
        <f t="shared" ca="1" si="25"/>
        <v xml:space="preserve">─── </v>
      </c>
      <c r="G82" s="95" t="str">
        <f t="shared" ca="1" si="26"/>
        <v xml:space="preserve">────── </v>
      </c>
      <c r="H82" s="96" t="str">
        <f t="shared" ca="1" si="28"/>
        <v xml:space="preserve">─── </v>
      </c>
      <c r="I82" s="98" t="str">
        <f t="shared" ca="1" si="20"/>
        <v>───</v>
      </c>
      <c r="J82" s="99" t="str">
        <f t="shared" ca="1" si="21"/>
        <v>───</v>
      </c>
      <c r="L82" s="63">
        <v>31300</v>
      </c>
      <c r="M82" s="112" t="str">
        <f t="shared" ca="1" si="29"/>
        <v/>
      </c>
    </row>
    <row r="83" spans="1:13" ht="21" customHeight="1">
      <c r="A83" s="94" t="s">
        <v>1510</v>
      </c>
      <c r="B83" s="94" t="str">
        <f t="shared" ca="1" si="22"/>
        <v>酒田市亀ケ崎６丁目７番１６ (R8年休止)</v>
      </c>
      <c r="C83" s="95">
        <f t="shared" si="23"/>
        <v>35400</v>
      </c>
      <c r="D83" s="96">
        <f t="shared" si="24"/>
        <v>8.9999999999999993E-3</v>
      </c>
      <c r="E83" s="95" t="str">
        <f t="shared" ca="1" si="27"/>
        <v xml:space="preserve">────── </v>
      </c>
      <c r="F83" s="97" t="str">
        <f t="shared" ca="1" si="25"/>
        <v xml:space="preserve">─── </v>
      </c>
      <c r="G83" s="95" t="str">
        <f t="shared" ca="1" si="26"/>
        <v xml:space="preserve">────── </v>
      </c>
      <c r="H83" s="96" t="str">
        <f t="shared" ca="1" si="28"/>
        <v xml:space="preserve">─── </v>
      </c>
      <c r="I83" s="98" t="str">
        <f t="shared" ca="1" si="20"/>
        <v>───</v>
      </c>
      <c r="J83" s="99" t="str">
        <f t="shared" ca="1" si="21"/>
        <v>───</v>
      </c>
      <c r="L83" s="63">
        <v>35700</v>
      </c>
      <c r="M83" s="112" t="str">
        <f t="shared" ca="1" si="29"/>
        <v/>
      </c>
    </row>
    <row r="84" spans="1:13" ht="21" customHeight="1">
      <c r="A84" s="94" t="s">
        <v>1511</v>
      </c>
      <c r="B84" s="94" t="str">
        <f t="shared" ca="1" si="22"/>
        <v>酒田市小泉字上川原１９番１２ (R8年休止)</v>
      </c>
      <c r="C84" s="95">
        <f t="shared" si="23"/>
        <v>8400</v>
      </c>
      <c r="D84" s="96">
        <f t="shared" si="24"/>
        <v>-5.0000000000000001E-3</v>
      </c>
      <c r="E84" s="95" t="str">
        <f t="shared" ca="1" si="27"/>
        <v xml:space="preserve">────── </v>
      </c>
      <c r="F84" s="97" t="str">
        <f t="shared" ca="1" si="25"/>
        <v xml:space="preserve">─── </v>
      </c>
      <c r="G84" s="95" t="str">
        <f t="shared" ca="1" si="26"/>
        <v xml:space="preserve">────── </v>
      </c>
      <c r="H84" s="96" t="str">
        <f t="shared" ca="1" si="28"/>
        <v xml:space="preserve">─── </v>
      </c>
      <c r="I84" s="98" t="str">
        <f t="shared" ca="1" si="20"/>
        <v>───</v>
      </c>
      <c r="J84" s="99" t="str">
        <f t="shared" ca="1" si="21"/>
        <v>───</v>
      </c>
      <c r="L84" s="63">
        <v>8360</v>
      </c>
      <c r="M84" s="112" t="str">
        <f t="shared" ca="1" si="29"/>
        <v/>
      </c>
    </row>
    <row r="85" spans="1:13" ht="21" customHeight="1">
      <c r="A85" s="94" t="s">
        <v>1512</v>
      </c>
      <c r="B85" s="94" t="str">
        <f t="shared" ca="1" si="22"/>
        <v>酒田市御成町２５番２１ (R8年休止)</v>
      </c>
      <c r="C85" s="95">
        <f t="shared" si="23"/>
        <v>27500</v>
      </c>
      <c r="D85" s="96">
        <f t="shared" si="24"/>
        <v>4.0000000000000001E-3</v>
      </c>
      <c r="E85" s="95" t="str">
        <f t="shared" ca="1" si="27"/>
        <v xml:space="preserve">────── </v>
      </c>
      <c r="F85" s="97" t="str">
        <f t="shared" ca="1" si="25"/>
        <v xml:space="preserve">─── </v>
      </c>
      <c r="G85" s="95" t="str">
        <f t="shared" ca="1" si="26"/>
        <v xml:space="preserve">────── </v>
      </c>
      <c r="H85" s="96" t="str">
        <f t="shared" ca="1" si="28"/>
        <v xml:space="preserve">─── </v>
      </c>
      <c r="I85" s="98" t="str">
        <f t="shared" ca="1" si="20"/>
        <v>───</v>
      </c>
      <c r="J85" s="99" t="str">
        <f t="shared" ca="1" si="21"/>
        <v>───</v>
      </c>
      <c r="L85" s="63">
        <v>27500</v>
      </c>
      <c r="M85" s="112" t="str">
        <f t="shared" ca="1" si="29"/>
        <v/>
      </c>
    </row>
    <row r="86" spans="1:13" ht="21" customHeight="1">
      <c r="A86" s="94" t="s">
        <v>1513</v>
      </c>
      <c r="B86" s="94" t="str">
        <f t="shared" ca="1" si="22"/>
        <v>酒田市宮海字向砂畑１４番３ (R8年休止)</v>
      </c>
      <c r="C86" s="95">
        <f t="shared" si="23"/>
        <v>5500</v>
      </c>
      <c r="D86" s="96">
        <f t="shared" si="24"/>
        <v>-8.9999999999999993E-3</v>
      </c>
      <c r="E86" s="95" t="str">
        <f t="shared" ca="1" si="27"/>
        <v xml:space="preserve">────── </v>
      </c>
      <c r="F86" s="97" t="str">
        <f t="shared" ca="1" si="25"/>
        <v xml:space="preserve">─── </v>
      </c>
      <c r="G86" s="95" t="str">
        <f t="shared" ca="1" si="26"/>
        <v xml:space="preserve">────── </v>
      </c>
      <c r="H86" s="96" t="str">
        <f t="shared" ca="1" si="28"/>
        <v xml:space="preserve">─── </v>
      </c>
      <c r="I86" s="98" t="str">
        <f t="shared" ca="1" si="20"/>
        <v>───</v>
      </c>
      <c r="J86" s="99" t="str">
        <f t="shared" ca="1" si="21"/>
        <v>───</v>
      </c>
      <c r="L86" s="63">
        <v>5480</v>
      </c>
      <c r="M86" s="112" t="str">
        <f t="shared" ca="1" si="29"/>
        <v/>
      </c>
    </row>
    <row r="87" spans="1:13" ht="21" customHeight="1">
      <c r="A87" s="94" t="s">
        <v>1514</v>
      </c>
      <c r="B87" s="94" t="str">
        <f t="shared" ca="1" si="22"/>
        <v>酒田市東大町１丁目４番２２ (R8年休止)</v>
      </c>
      <c r="C87" s="95">
        <f t="shared" si="23"/>
        <v>30500</v>
      </c>
      <c r="D87" s="96">
        <f t="shared" si="24"/>
        <v>0</v>
      </c>
      <c r="E87" s="95" t="str">
        <f t="shared" ca="1" si="27"/>
        <v xml:space="preserve">────── </v>
      </c>
      <c r="F87" s="97" t="str">
        <f t="shared" ca="1" si="25"/>
        <v xml:space="preserve">─── </v>
      </c>
      <c r="G87" s="95" t="str">
        <f t="shared" ca="1" si="26"/>
        <v xml:space="preserve">────── </v>
      </c>
      <c r="H87" s="96" t="str">
        <f t="shared" ca="1" si="28"/>
        <v xml:space="preserve">─── </v>
      </c>
      <c r="I87" s="98" t="str">
        <f t="shared" ca="1" si="20"/>
        <v>───</v>
      </c>
      <c r="J87" s="99" t="str">
        <f t="shared" ca="1" si="21"/>
        <v>───</v>
      </c>
      <c r="L87" s="63">
        <v>30500</v>
      </c>
      <c r="M87" s="112" t="str">
        <f t="shared" ca="1" si="29"/>
        <v/>
      </c>
    </row>
    <row r="88" spans="1:13" ht="21" customHeight="1">
      <c r="A88" s="94" t="s">
        <v>1515</v>
      </c>
      <c r="B88" s="94" t="str">
        <f t="shared" ca="1" si="22"/>
        <v>酒田市東泉町３丁目１６番１０ (R8年休止)</v>
      </c>
      <c r="C88" s="95">
        <f t="shared" si="23"/>
        <v>31500</v>
      </c>
      <c r="D88" s="96">
        <f t="shared" si="24"/>
        <v>0.01</v>
      </c>
      <c r="E88" s="95" t="str">
        <f t="shared" ca="1" si="27"/>
        <v xml:space="preserve">────── </v>
      </c>
      <c r="F88" s="97" t="str">
        <f t="shared" ca="1" si="25"/>
        <v xml:space="preserve">─── </v>
      </c>
      <c r="G88" s="95" t="str">
        <f t="shared" ca="1" si="26"/>
        <v xml:space="preserve">────── </v>
      </c>
      <c r="H88" s="96" t="str">
        <f t="shared" ca="1" si="28"/>
        <v xml:space="preserve">─── </v>
      </c>
      <c r="I88" s="98" t="str">
        <f t="shared" ca="1" si="20"/>
        <v>───</v>
      </c>
      <c r="J88" s="99" t="str">
        <f t="shared" ca="1" si="21"/>
        <v>───</v>
      </c>
      <c r="L88" s="63">
        <v>31600</v>
      </c>
      <c r="M88" s="112" t="str">
        <f t="shared" ca="1" si="29"/>
        <v/>
      </c>
    </row>
    <row r="89" spans="1:13" ht="21" customHeight="1">
      <c r="A89" s="94" t="s">
        <v>1516</v>
      </c>
      <c r="B89" s="94" t="str">
        <f t="shared" ca="1" si="22"/>
        <v>酒田市十里字村東山北１番３６ (R8年休止)</v>
      </c>
      <c r="C89" s="95">
        <f t="shared" si="23"/>
        <v>7000</v>
      </c>
      <c r="D89" s="96">
        <f t="shared" si="24"/>
        <v>-7.0000000000000001E-3</v>
      </c>
      <c r="E89" s="95" t="str">
        <f t="shared" ca="1" si="27"/>
        <v xml:space="preserve">────── </v>
      </c>
      <c r="F89" s="97" t="str">
        <f t="shared" ca="1" si="25"/>
        <v xml:space="preserve">─── </v>
      </c>
      <c r="G89" s="95" t="str">
        <f t="shared" ca="1" si="26"/>
        <v xml:space="preserve">────── </v>
      </c>
      <c r="H89" s="96" t="str">
        <f t="shared" ca="1" si="28"/>
        <v xml:space="preserve">─── </v>
      </c>
      <c r="I89" s="98" t="str">
        <f t="shared" ca="1" si="20"/>
        <v>───</v>
      </c>
      <c r="J89" s="99" t="str">
        <f t="shared" ca="1" si="21"/>
        <v>───</v>
      </c>
      <c r="L89" s="63">
        <v>6970</v>
      </c>
      <c r="M89" s="112" t="str">
        <f t="shared" ca="1" si="29"/>
        <v/>
      </c>
    </row>
    <row r="90" spans="1:13" ht="21" customHeight="1">
      <c r="A90" s="94" t="s">
        <v>1517</v>
      </c>
      <c r="B90" s="94" t="str">
        <f t="shared" ca="1" si="22"/>
        <v>酒田市南新町１丁目７番１０ (R8年休止)</v>
      </c>
      <c r="C90" s="95">
        <f t="shared" si="23"/>
        <v>17700</v>
      </c>
      <c r="D90" s="96">
        <f t="shared" si="24"/>
        <v>-6.0000000000000001E-3</v>
      </c>
      <c r="E90" s="95" t="str">
        <f t="shared" ca="1" si="27"/>
        <v xml:space="preserve">────── </v>
      </c>
      <c r="F90" s="97" t="str">
        <f t="shared" ca="1" si="25"/>
        <v xml:space="preserve">─── </v>
      </c>
      <c r="G90" s="95" t="str">
        <f t="shared" ca="1" si="26"/>
        <v xml:space="preserve">────── </v>
      </c>
      <c r="H90" s="96" t="str">
        <f t="shared" ca="1" si="28"/>
        <v xml:space="preserve">─── </v>
      </c>
      <c r="I90" s="98" t="str">
        <f t="shared" ca="1" si="20"/>
        <v>───</v>
      </c>
      <c r="J90" s="99" t="str">
        <f t="shared" ca="1" si="21"/>
        <v>───</v>
      </c>
      <c r="L90" s="63">
        <v>17600</v>
      </c>
      <c r="M90" s="112" t="str">
        <f t="shared" ca="1" si="29"/>
        <v/>
      </c>
    </row>
    <row r="91" spans="1:13" ht="21" customHeight="1">
      <c r="A91" s="94" t="s">
        <v>1518</v>
      </c>
      <c r="B91" s="94" t="str">
        <f t="shared" ca="1" si="22"/>
        <v>酒田市北新橋１丁目９番１７ (R8年休止)</v>
      </c>
      <c r="C91" s="95">
        <f t="shared" si="23"/>
        <v>30800</v>
      </c>
      <c r="D91" s="96">
        <f t="shared" si="24"/>
        <v>0.01</v>
      </c>
      <c r="E91" s="95" t="str">
        <f t="shared" ca="1" si="27"/>
        <v xml:space="preserve">────── </v>
      </c>
      <c r="F91" s="97" t="str">
        <f t="shared" ca="1" si="25"/>
        <v xml:space="preserve">─── </v>
      </c>
      <c r="G91" s="95" t="str">
        <f t="shared" ca="1" si="26"/>
        <v xml:space="preserve">────── </v>
      </c>
      <c r="H91" s="96" t="str">
        <f t="shared" ca="1" si="28"/>
        <v xml:space="preserve">─── </v>
      </c>
      <c r="I91" s="98" t="str">
        <f t="shared" ca="1" si="20"/>
        <v>───</v>
      </c>
      <c r="J91" s="99" t="str">
        <f t="shared" ca="1" si="21"/>
        <v>───</v>
      </c>
      <c r="L91" s="63">
        <v>31000</v>
      </c>
      <c r="M91" s="112" t="str">
        <f t="shared" ca="1" si="29"/>
        <v/>
      </c>
    </row>
    <row r="92" spans="1:13" ht="21" customHeight="1">
      <c r="A92" s="94" t="s">
        <v>1425</v>
      </c>
      <c r="B92" s="94" t="str">
        <f t="shared" ca="1" si="22"/>
        <v>酒田市中町２丁目１２５番１４ (R8年休止)</v>
      </c>
      <c r="C92" s="95">
        <f t="shared" si="23"/>
        <v>51200</v>
      </c>
      <c r="D92" s="96">
        <f t="shared" si="24"/>
        <v>-0.01</v>
      </c>
      <c r="E92" s="95" t="str">
        <f t="shared" ca="1" si="27"/>
        <v xml:space="preserve">────── </v>
      </c>
      <c r="F92" s="97" t="str">
        <f t="shared" ca="1" si="25"/>
        <v xml:space="preserve">─── </v>
      </c>
      <c r="G92" s="95" t="str">
        <f t="shared" ca="1" si="26"/>
        <v xml:space="preserve">────── </v>
      </c>
      <c r="H92" s="96" t="str">
        <f t="shared" ca="1" si="28"/>
        <v xml:space="preserve">─── </v>
      </c>
      <c r="I92" s="98" t="str">
        <f t="shared" ca="1" si="20"/>
        <v>───</v>
      </c>
      <c r="J92" s="99" t="str">
        <f t="shared" ca="1" si="21"/>
        <v>───</v>
      </c>
      <c r="L92" s="63">
        <v>50700</v>
      </c>
      <c r="M92" s="112" t="str">
        <f t="shared" ca="1" si="29"/>
        <v/>
      </c>
    </row>
    <row r="93" spans="1:13" ht="21" customHeight="1">
      <c r="A93" s="94" t="s">
        <v>1426</v>
      </c>
      <c r="B93" s="94" t="str">
        <f t="shared" ca="1" si="22"/>
        <v>酒田市北新橋１丁目１９番３ (R8年休止)</v>
      </c>
      <c r="C93" s="95">
        <f t="shared" si="23"/>
        <v>33800</v>
      </c>
      <c r="D93" s="96">
        <f t="shared" si="24"/>
        <v>6.0000000000000001E-3</v>
      </c>
      <c r="E93" s="95" t="str">
        <f t="shared" ca="1" si="27"/>
        <v xml:space="preserve">────── </v>
      </c>
      <c r="F93" s="97" t="str">
        <f t="shared" ca="1" si="25"/>
        <v xml:space="preserve">─── </v>
      </c>
      <c r="G93" s="95" t="str">
        <f t="shared" ca="1" si="26"/>
        <v xml:space="preserve">────── </v>
      </c>
      <c r="H93" s="96" t="str">
        <f t="shared" ca="1" si="28"/>
        <v xml:space="preserve">─── </v>
      </c>
      <c r="I93" s="98" t="str">
        <f t="shared" ca="1" si="20"/>
        <v>───</v>
      </c>
      <c r="J93" s="99" t="str">
        <f t="shared" ca="1" si="21"/>
        <v>───</v>
      </c>
      <c r="L93" s="63">
        <v>33900</v>
      </c>
      <c r="M93" s="112" t="str">
        <f t="shared" ca="1" si="29"/>
        <v/>
      </c>
    </row>
    <row r="94" spans="1:13" ht="21" customHeight="1">
      <c r="A94" s="94" t="s">
        <v>1427</v>
      </c>
      <c r="B94" s="94" t="str">
        <f t="shared" ca="1" si="22"/>
        <v>酒田市東大町２丁目１番１６ (R8年休止)</v>
      </c>
      <c r="C94" s="95">
        <f t="shared" si="23"/>
        <v>36100</v>
      </c>
      <c r="D94" s="96">
        <f t="shared" si="24"/>
        <v>3.0000000000000001E-3</v>
      </c>
      <c r="E94" s="95" t="str">
        <f t="shared" ca="1" si="27"/>
        <v xml:space="preserve">────── </v>
      </c>
      <c r="F94" s="97" t="str">
        <f t="shared" ca="1" si="25"/>
        <v xml:space="preserve">─── </v>
      </c>
      <c r="G94" s="95" t="str">
        <f t="shared" ca="1" si="26"/>
        <v xml:space="preserve">────── </v>
      </c>
      <c r="H94" s="96" t="str">
        <f t="shared" ca="1" si="28"/>
        <v xml:space="preserve">─── </v>
      </c>
      <c r="I94" s="98" t="str">
        <f t="shared" ca="1" si="20"/>
        <v>───</v>
      </c>
      <c r="J94" s="99" t="str">
        <f t="shared" ca="1" si="21"/>
        <v>───</v>
      </c>
      <c r="L94" s="63">
        <v>36200</v>
      </c>
      <c r="M94" s="112" t="str">
        <f t="shared" ca="1" si="29"/>
        <v/>
      </c>
    </row>
    <row r="95" spans="1:13" ht="21" customHeight="1">
      <c r="A95" s="94" t="s">
        <v>1428</v>
      </c>
      <c r="B95" s="94" t="str">
        <f t="shared" ca="1" si="22"/>
        <v>酒田市広栄町１丁目７番４ (R8年休止)</v>
      </c>
      <c r="C95" s="95">
        <f t="shared" si="23"/>
        <v>8520</v>
      </c>
      <c r="D95" s="96">
        <f t="shared" si="24"/>
        <v>1.2E-2</v>
      </c>
      <c r="E95" s="95" t="str">
        <f t="shared" ca="1" si="27"/>
        <v xml:space="preserve">────── </v>
      </c>
      <c r="F95" s="97" t="str">
        <f t="shared" ca="1" si="25"/>
        <v xml:space="preserve">─── </v>
      </c>
      <c r="G95" s="95" t="str">
        <f t="shared" ca="1" si="26"/>
        <v xml:space="preserve">────── </v>
      </c>
      <c r="H95" s="96" t="str">
        <f t="shared" ca="1" si="28"/>
        <v xml:space="preserve">─── </v>
      </c>
      <c r="I95" s="98" t="str">
        <f t="shared" ca="1" si="20"/>
        <v>───</v>
      </c>
      <c r="J95" s="99" t="str">
        <f t="shared" ca="1" si="21"/>
        <v>───</v>
      </c>
      <c r="L95" s="63">
        <v>8620</v>
      </c>
      <c r="M95" s="112" t="str">
        <f t="shared" ca="1" si="29"/>
        <v/>
      </c>
    </row>
    <row r="96" spans="1:13" ht="21" customHeight="1">
      <c r="A96" s="94" t="s">
        <v>1429</v>
      </c>
      <c r="B96" s="94" t="str">
        <f t="shared" ca="1" si="22"/>
        <v>酒田市両羽町５番３０外 (R8年休止)</v>
      </c>
      <c r="C96" s="95">
        <f t="shared" si="23"/>
        <v>17800</v>
      </c>
      <c r="D96" s="96">
        <f t="shared" si="24"/>
        <v>6.0000000000000001E-3</v>
      </c>
      <c r="E96" s="95" t="str">
        <f t="shared" ca="1" si="27"/>
        <v xml:space="preserve">────── </v>
      </c>
      <c r="F96" s="97" t="str">
        <f t="shared" ca="1" si="25"/>
        <v xml:space="preserve">─── </v>
      </c>
      <c r="G96" s="95" t="str">
        <f t="shared" ca="1" si="26"/>
        <v xml:space="preserve">────── </v>
      </c>
      <c r="H96" s="96" t="str">
        <f t="shared" ca="1" si="28"/>
        <v xml:space="preserve">─── </v>
      </c>
      <c r="I96" s="98" t="str">
        <f t="shared" ca="1" si="20"/>
        <v>───</v>
      </c>
      <c r="J96" s="99" t="str">
        <f t="shared" ca="1" si="21"/>
        <v>───</v>
      </c>
      <c r="L96" s="63">
        <v>17900</v>
      </c>
      <c r="M96" s="112" t="str">
        <f t="shared" ca="1" si="29"/>
        <v/>
      </c>
    </row>
    <row r="97" spans="1:13" ht="21" customHeight="1">
      <c r="A97" s="94" t="s">
        <v>1430</v>
      </c>
      <c r="B97" s="94" t="str">
        <f t="shared" ca="1" si="22"/>
        <v>酒田市船場町２丁目２７７番３ (R8年休止)</v>
      </c>
      <c r="C97" s="95">
        <f t="shared" si="23"/>
        <v>23000</v>
      </c>
      <c r="D97" s="96">
        <f t="shared" si="24"/>
        <v>8.9999999999999993E-3</v>
      </c>
      <c r="E97" s="95" t="str">
        <f t="shared" ca="1" si="27"/>
        <v xml:space="preserve">────── </v>
      </c>
      <c r="F97" s="97" t="str">
        <f t="shared" ca="1" si="25"/>
        <v xml:space="preserve">─── </v>
      </c>
      <c r="G97" s="95" t="str">
        <f t="shared" ca="1" si="26"/>
        <v xml:space="preserve">────── </v>
      </c>
      <c r="H97" s="96" t="str">
        <f t="shared" ca="1" si="28"/>
        <v xml:space="preserve">─── </v>
      </c>
      <c r="I97" s="98" t="str">
        <f t="shared" ca="1" si="20"/>
        <v>───</v>
      </c>
      <c r="J97" s="99" t="str">
        <f t="shared" ca="1" si="21"/>
        <v>───</v>
      </c>
      <c r="L97" s="63">
        <v>23200</v>
      </c>
      <c r="M97" s="112" t="str">
        <f t="shared" ca="1" si="29"/>
        <v/>
      </c>
    </row>
    <row r="98" spans="1:13" ht="21" customHeight="1">
      <c r="A98" s="94" t="s">
        <v>1519</v>
      </c>
      <c r="B98" s="94" t="str">
        <f t="shared" ca="1" si="22"/>
        <v>新庄市大町２００番 (R8年休止)</v>
      </c>
      <c r="C98" s="95">
        <f t="shared" si="23"/>
        <v>25400</v>
      </c>
      <c r="D98" s="96">
        <f t="shared" si="24"/>
        <v>0</v>
      </c>
      <c r="E98" s="95" t="str">
        <f t="shared" ca="1" si="27"/>
        <v xml:space="preserve">────── </v>
      </c>
      <c r="F98" s="97" t="str">
        <f t="shared" ca="1" si="25"/>
        <v xml:space="preserve">─── </v>
      </c>
      <c r="G98" s="95" t="str">
        <f t="shared" ca="1" si="26"/>
        <v xml:space="preserve">────── </v>
      </c>
      <c r="H98" s="96" t="str">
        <f t="shared" ca="1" si="28"/>
        <v xml:space="preserve">─── </v>
      </c>
      <c r="I98" s="98" t="str">
        <f t="shared" ca="1" si="20"/>
        <v>───</v>
      </c>
      <c r="J98" s="99" t="str">
        <f t="shared" ca="1" si="21"/>
        <v>───</v>
      </c>
      <c r="L98" s="63">
        <v>25400</v>
      </c>
      <c r="M98" s="112" t="str">
        <f t="shared" ca="1" si="29"/>
        <v/>
      </c>
    </row>
    <row r="99" spans="1:13" ht="21" customHeight="1">
      <c r="A99" s="94" t="s">
        <v>1520</v>
      </c>
      <c r="B99" s="94" t="str">
        <f t="shared" ca="1" si="22"/>
        <v>新庄市下金沢町２５８４番２外 (R8年休止)</v>
      </c>
      <c r="C99" s="95">
        <f t="shared" si="23"/>
        <v>22700</v>
      </c>
      <c r="D99" s="96">
        <f t="shared" si="24"/>
        <v>0</v>
      </c>
      <c r="E99" s="95" t="str">
        <f t="shared" ca="1" si="27"/>
        <v xml:space="preserve">────── </v>
      </c>
      <c r="F99" s="97" t="str">
        <f t="shared" ca="1" si="25"/>
        <v xml:space="preserve">─── </v>
      </c>
      <c r="G99" s="95" t="str">
        <f t="shared" ca="1" si="26"/>
        <v xml:space="preserve">────── </v>
      </c>
      <c r="H99" s="96" t="str">
        <f t="shared" ca="1" si="28"/>
        <v xml:space="preserve">─── </v>
      </c>
      <c r="I99" s="98" t="str">
        <f t="shared" ref="I99:I130" ca="1" si="30">IFERROR(IF(INDEX(基礎データ,MATCH(A99,標準地番号,0),26)="─── ","───",INDEX(基礎データ,MATCH(A99,標準地番号,0),26)&amp;"/"&amp;COUNTIFS(用途区分,VLOOKUP(A99,基礎データ,3,FALSE),幹事意見価格,"&gt;0")),"")</f>
        <v>───</v>
      </c>
      <c r="J99" s="99" t="str">
        <f t="shared" ref="J99:J130" ca="1" si="31">IFERROR(IF(INDEX(基礎データ,MATCH(A99,標準地番号,0),32)="─── ","───",INDEX(基礎データ,MATCH(A99,標準地番号,0),32)&amp;"/"&amp;COUNTIFS(用途区分,VLOOKUP(A99,基礎データ,3,FALSE))-COUNTIFS(用途区分,VLOOKUP(A99,基礎データ,3,FALSE),本年変動率,"─── ")),"")</f>
        <v>───</v>
      </c>
      <c r="L99" s="63">
        <v>22700</v>
      </c>
      <c r="M99" s="112" t="str">
        <f t="shared" ca="1" si="29"/>
        <v/>
      </c>
    </row>
    <row r="100" spans="1:13" ht="21" customHeight="1">
      <c r="A100" s="94" t="s">
        <v>1521</v>
      </c>
      <c r="B100" s="94" t="str">
        <f t="shared" ca="1" si="22"/>
        <v>新庄市小田島町１９５番２ (R8年休止)</v>
      </c>
      <c r="C100" s="95">
        <f t="shared" si="23"/>
        <v>28200</v>
      </c>
      <c r="D100" s="96">
        <f t="shared" si="24"/>
        <v>-4.0000000000000001E-3</v>
      </c>
      <c r="E100" s="95" t="str">
        <f t="shared" ca="1" si="27"/>
        <v xml:space="preserve">────── </v>
      </c>
      <c r="F100" s="97" t="str">
        <f t="shared" ca="1" si="25"/>
        <v xml:space="preserve">─── </v>
      </c>
      <c r="G100" s="95" t="str">
        <f t="shared" ca="1" si="26"/>
        <v xml:space="preserve">────── </v>
      </c>
      <c r="H100" s="96" t="str">
        <f t="shared" ca="1" si="28"/>
        <v xml:space="preserve">─── </v>
      </c>
      <c r="I100" s="98" t="str">
        <f t="shared" ca="1" si="30"/>
        <v>───</v>
      </c>
      <c r="J100" s="99" t="str">
        <f t="shared" ca="1" si="31"/>
        <v>───</v>
      </c>
      <c r="L100" s="63">
        <v>28100</v>
      </c>
      <c r="M100" s="112" t="str">
        <f t="shared" ca="1" si="29"/>
        <v/>
      </c>
    </row>
    <row r="101" spans="1:13" ht="21" customHeight="1">
      <c r="A101" s="94" t="s">
        <v>1431</v>
      </c>
      <c r="B101" s="94" t="str">
        <f t="shared" ref="B101:B132" ca="1" si="32">IFERROR(IF(INDEX(基礎データ,MATCH(A101,標準地番号,0),2)="隔年調査地点",VLOOKUP(VLOOKUP(A101,kanji001前年データ,4,FALSE),市町村,2,FALSE),INDEX(基礎データ,MATCH(A101,標準地番号,0),2))&amp;INDEX(基礎データ,MATCH(A101,標準地番号,0),6)&amp;IF(C101="────── "," (R7年休止)",IF(G101="────── "," (R8年休止)","")),"")</f>
        <v>新庄市桧町２１番３外 (R8年休止)</v>
      </c>
      <c r="C101" s="95">
        <f t="shared" ref="C101:C132" si="33">IFERROR(IF(INDEX(基礎データ,MATCH(A101,標準地番号,0),12)="─── ",VLOOKUP(A101,kanji002前年データ,26,FALSE),INDEX(基礎データ,MATCH(A101,標準地番号,0),12)),"────── ")</f>
        <v>30400</v>
      </c>
      <c r="D101" s="96">
        <f t="shared" ref="D101:D132" si="34">IFERROR(IF(INDEX(基礎データ,MATCH(A101,標準地番号,0),15)="─── ",ROUND((VLOOKUP(A101,kanji002前年データ,26,FALSE)-VLOOKUP(A101,kanji002前年データ,31,FALSE))/VLOOKUP(A101,kanji002前年データ,31,FALSE),3),INDEX(基礎データ,MATCH(A101,標準地番号,0),15)),"─── ")</f>
        <v>0</v>
      </c>
      <c r="E101" s="95" t="str">
        <f t="shared" ca="1" si="27"/>
        <v xml:space="preserve">────── </v>
      </c>
      <c r="F101" s="97" t="str">
        <f t="shared" ref="F101:F132" ca="1" si="35">IFERROR(IF(AND(G101="────── ",H101="─── "),"─── ",INDEX(基礎データ,MATCH(A101,標準地番号,0),42)),"")</f>
        <v xml:space="preserve">─── </v>
      </c>
      <c r="G101" s="95" t="str">
        <f t="shared" ref="G101:G132" ca="1" si="36">IFERROR(IF(INDEX(基礎データ,MATCH(A101,標準地番号,0),23)="─── ","────── ",INDEX(基礎データ,MATCH(A101,標準地番号,0),23)),"")</f>
        <v xml:space="preserve">────── </v>
      </c>
      <c r="H101" s="96" t="str">
        <f t="shared" ca="1" si="28"/>
        <v xml:space="preserve">─── </v>
      </c>
      <c r="I101" s="98" t="str">
        <f t="shared" ca="1" si="30"/>
        <v>───</v>
      </c>
      <c r="J101" s="99" t="str">
        <f t="shared" ca="1" si="31"/>
        <v>───</v>
      </c>
      <c r="L101" s="63">
        <v>30400</v>
      </c>
      <c r="M101" s="112" t="str">
        <f t="shared" ca="1" si="29"/>
        <v/>
      </c>
    </row>
    <row r="102" spans="1:13" ht="21" customHeight="1">
      <c r="A102" s="94" t="s">
        <v>1432</v>
      </c>
      <c r="B102" s="94" t="str">
        <f t="shared" ca="1" si="32"/>
        <v>新庄市沖の町１０３９番１７外 (R8年休止)</v>
      </c>
      <c r="C102" s="95">
        <f t="shared" si="33"/>
        <v>42300</v>
      </c>
      <c r="D102" s="96">
        <f t="shared" si="34"/>
        <v>-2E-3</v>
      </c>
      <c r="E102" s="95" t="str">
        <f t="shared" ca="1" si="27"/>
        <v xml:space="preserve">────── </v>
      </c>
      <c r="F102" s="97" t="str">
        <f t="shared" ca="1" si="35"/>
        <v xml:space="preserve">─── </v>
      </c>
      <c r="G102" s="95" t="str">
        <f t="shared" ca="1" si="36"/>
        <v xml:space="preserve">────── </v>
      </c>
      <c r="H102" s="96" t="str">
        <f t="shared" ca="1" si="28"/>
        <v xml:space="preserve">─── </v>
      </c>
      <c r="I102" s="98" t="str">
        <f t="shared" ca="1" si="30"/>
        <v>───</v>
      </c>
      <c r="J102" s="99" t="str">
        <f t="shared" ca="1" si="31"/>
        <v>───</v>
      </c>
      <c r="L102" s="63">
        <v>42200</v>
      </c>
      <c r="M102" s="112" t="str">
        <f t="shared" ca="1" si="29"/>
        <v/>
      </c>
    </row>
    <row r="103" spans="1:13" ht="21" customHeight="1">
      <c r="A103" s="94" t="s">
        <v>1522</v>
      </c>
      <c r="B103" s="94" t="str">
        <f t="shared" ca="1" si="32"/>
        <v>寒河江市西根１丁目２５５４番８ (R8年休止)</v>
      </c>
      <c r="C103" s="95">
        <f t="shared" si="33"/>
        <v>27400</v>
      </c>
      <c r="D103" s="96">
        <f t="shared" si="34"/>
        <v>4.0000000000000001E-3</v>
      </c>
      <c r="E103" s="95" t="str">
        <f t="shared" ca="1" si="27"/>
        <v xml:space="preserve">────── </v>
      </c>
      <c r="F103" s="97" t="str">
        <f t="shared" ca="1" si="35"/>
        <v xml:space="preserve">─── </v>
      </c>
      <c r="G103" s="95" t="str">
        <f t="shared" ca="1" si="36"/>
        <v xml:space="preserve">────── </v>
      </c>
      <c r="H103" s="96" t="str">
        <f t="shared" ca="1" si="28"/>
        <v xml:space="preserve">─── </v>
      </c>
      <c r="I103" s="98" t="str">
        <f t="shared" ca="1" si="30"/>
        <v>───</v>
      </c>
      <c r="J103" s="99" t="str">
        <f t="shared" ca="1" si="31"/>
        <v>───</v>
      </c>
      <c r="L103" s="63">
        <v>27500</v>
      </c>
      <c r="M103" s="112" t="str">
        <f t="shared" ca="1" si="29"/>
        <v/>
      </c>
    </row>
    <row r="104" spans="1:13" ht="21" customHeight="1">
      <c r="A104" s="94" t="s">
        <v>1523</v>
      </c>
      <c r="B104" s="94" t="str">
        <f t="shared" ca="1" si="32"/>
        <v>寒河江市栄町１０５番１ (R8年休止)</v>
      </c>
      <c r="C104" s="95">
        <f t="shared" si="33"/>
        <v>27100</v>
      </c>
      <c r="D104" s="96">
        <f t="shared" si="34"/>
        <v>4.0000000000000001E-3</v>
      </c>
      <c r="E104" s="95" t="str">
        <f t="shared" ca="1" si="27"/>
        <v xml:space="preserve">────── </v>
      </c>
      <c r="F104" s="97" t="str">
        <f t="shared" ca="1" si="35"/>
        <v xml:space="preserve">─── </v>
      </c>
      <c r="G104" s="95" t="str">
        <f t="shared" ca="1" si="36"/>
        <v xml:space="preserve">────── </v>
      </c>
      <c r="H104" s="96" t="str">
        <f t="shared" ca="1" si="28"/>
        <v xml:space="preserve">─── </v>
      </c>
      <c r="I104" s="98" t="str">
        <f t="shared" ca="1" si="30"/>
        <v>───</v>
      </c>
      <c r="J104" s="99" t="str">
        <f t="shared" ca="1" si="31"/>
        <v>───</v>
      </c>
      <c r="L104" s="63">
        <v>27200</v>
      </c>
      <c r="M104" s="112" t="str">
        <f t="shared" ca="1" si="29"/>
        <v/>
      </c>
    </row>
    <row r="105" spans="1:13" ht="21" customHeight="1">
      <c r="A105" s="94" t="s">
        <v>1524</v>
      </c>
      <c r="B105" s="94" t="str">
        <f t="shared" ca="1" si="32"/>
        <v>寒河江市仲谷地２丁目１１番８ (R8年休止)</v>
      </c>
      <c r="C105" s="95">
        <f t="shared" si="33"/>
        <v>31400</v>
      </c>
      <c r="D105" s="96">
        <f t="shared" si="34"/>
        <v>1.6E-2</v>
      </c>
      <c r="E105" s="95" t="str">
        <f t="shared" ca="1" si="27"/>
        <v xml:space="preserve">────── </v>
      </c>
      <c r="F105" s="97" t="str">
        <f t="shared" ca="1" si="35"/>
        <v xml:space="preserve">─── </v>
      </c>
      <c r="G105" s="95" t="str">
        <f t="shared" ca="1" si="36"/>
        <v xml:space="preserve">────── </v>
      </c>
      <c r="H105" s="96" t="str">
        <f t="shared" ca="1" si="28"/>
        <v xml:space="preserve">─── </v>
      </c>
      <c r="I105" s="98" t="str">
        <f t="shared" ca="1" si="30"/>
        <v>───</v>
      </c>
      <c r="J105" s="99" t="str">
        <f t="shared" ca="1" si="31"/>
        <v>───</v>
      </c>
      <c r="L105" s="63">
        <v>32200</v>
      </c>
      <c r="M105" s="112" t="str">
        <f t="shared" ca="1" si="29"/>
        <v/>
      </c>
    </row>
    <row r="106" spans="1:13" ht="21" customHeight="1">
      <c r="A106" s="94" t="s">
        <v>1433</v>
      </c>
      <c r="B106" s="94" t="str">
        <f t="shared" ca="1" si="32"/>
        <v>寒河江市本町２丁目６０１番７外 (R8年休止)</v>
      </c>
      <c r="C106" s="95">
        <f t="shared" si="33"/>
        <v>47400</v>
      </c>
      <c r="D106" s="96">
        <f t="shared" si="34"/>
        <v>0</v>
      </c>
      <c r="E106" s="95" t="str">
        <f t="shared" ca="1" si="27"/>
        <v xml:space="preserve">────── </v>
      </c>
      <c r="F106" s="97" t="str">
        <f t="shared" ca="1" si="35"/>
        <v xml:space="preserve">─── </v>
      </c>
      <c r="G106" s="95" t="str">
        <f t="shared" ca="1" si="36"/>
        <v xml:space="preserve">────── </v>
      </c>
      <c r="H106" s="96" t="str">
        <f t="shared" ca="1" si="28"/>
        <v xml:space="preserve">─── </v>
      </c>
      <c r="I106" s="98" t="str">
        <f t="shared" ca="1" si="30"/>
        <v>───</v>
      </c>
      <c r="J106" s="99" t="str">
        <f t="shared" ca="1" si="31"/>
        <v>───</v>
      </c>
      <c r="L106" s="63">
        <v>47400</v>
      </c>
      <c r="M106" s="112" t="str">
        <f t="shared" ca="1" si="29"/>
        <v/>
      </c>
    </row>
    <row r="107" spans="1:13" ht="21" customHeight="1">
      <c r="A107" s="94" t="s">
        <v>1434</v>
      </c>
      <c r="B107" s="94" t="str">
        <f t="shared" ca="1" si="32"/>
        <v>寒河江市丸内３丁目４００番２ (R8年休止)</v>
      </c>
      <c r="C107" s="95">
        <f t="shared" si="33"/>
        <v>39200</v>
      </c>
      <c r="D107" s="96">
        <f t="shared" si="34"/>
        <v>0</v>
      </c>
      <c r="E107" s="95" t="str">
        <f t="shared" ca="1" si="27"/>
        <v xml:space="preserve">────── </v>
      </c>
      <c r="F107" s="97" t="str">
        <f t="shared" ca="1" si="35"/>
        <v xml:space="preserve">─── </v>
      </c>
      <c r="G107" s="95" t="str">
        <f t="shared" ca="1" si="36"/>
        <v xml:space="preserve">────── </v>
      </c>
      <c r="H107" s="96" t="str">
        <f t="shared" ca="1" si="28"/>
        <v xml:space="preserve">─── </v>
      </c>
      <c r="I107" s="98" t="str">
        <f t="shared" ca="1" si="30"/>
        <v>───</v>
      </c>
      <c r="J107" s="99" t="str">
        <f t="shared" ca="1" si="31"/>
        <v>───</v>
      </c>
      <c r="L107" s="63">
        <v>39200</v>
      </c>
      <c r="M107" s="112" t="str">
        <f t="shared" ca="1" si="29"/>
        <v/>
      </c>
    </row>
    <row r="108" spans="1:13" ht="21" customHeight="1">
      <c r="A108" s="94" t="s">
        <v>1525</v>
      </c>
      <c r="B108" s="94" t="str">
        <f t="shared" si="32"/>
        <v>上山市鶴脛町１丁目２０５番１ (R7年休止)</v>
      </c>
      <c r="C108" s="95" t="str">
        <f t="shared" si="33"/>
        <v xml:space="preserve">────── </v>
      </c>
      <c r="D108" s="96" t="str">
        <f t="shared" si="34"/>
        <v xml:space="preserve">─── </v>
      </c>
      <c r="E108" s="95" t="str">
        <f t="shared" ca="1" si="27"/>
        <v xml:space="preserve">────── </v>
      </c>
      <c r="F108" s="97" t="str">
        <f t="shared" ca="1" si="35"/>
        <v xml:space="preserve">─── </v>
      </c>
      <c r="G108" s="95" t="str">
        <f t="shared" ca="1" si="36"/>
        <v xml:space="preserve">────── </v>
      </c>
      <c r="H108" s="96" t="str">
        <f t="shared" ca="1" si="28"/>
        <v xml:space="preserve">─── </v>
      </c>
      <c r="I108" s="98" t="str">
        <f t="shared" ca="1" si="30"/>
        <v>───</v>
      </c>
      <c r="J108" s="99" t="str">
        <f t="shared" ca="1" si="31"/>
        <v>───</v>
      </c>
      <c r="K108" s="89" t="s">
        <v>2507</v>
      </c>
      <c r="L108" s="63">
        <v>29700</v>
      </c>
      <c r="M108" s="112" t="str">
        <f t="shared" ca="1" si="29"/>
        <v/>
      </c>
    </row>
    <row r="109" spans="1:13" ht="21" customHeight="1">
      <c r="A109" s="94" t="s">
        <v>1526</v>
      </c>
      <c r="B109" s="94" t="str">
        <f t="shared" ca="1" si="32"/>
        <v>上山市朝日台１丁目７番１３ (R8年休止)</v>
      </c>
      <c r="C109" s="95">
        <f t="shared" si="33"/>
        <v>25400</v>
      </c>
      <c r="D109" s="96">
        <f t="shared" si="34"/>
        <v>0</v>
      </c>
      <c r="E109" s="95" t="str">
        <f t="shared" ca="1" si="27"/>
        <v xml:space="preserve">────── </v>
      </c>
      <c r="F109" s="97" t="str">
        <f t="shared" ca="1" si="35"/>
        <v xml:space="preserve">─── </v>
      </c>
      <c r="G109" s="95" t="str">
        <f t="shared" ca="1" si="36"/>
        <v xml:space="preserve">────── </v>
      </c>
      <c r="H109" s="96" t="str">
        <f t="shared" ca="1" si="28"/>
        <v xml:space="preserve">─── </v>
      </c>
      <c r="I109" s="98" t="str">
        <f t="shared" ca="1" si="30"/>
        <v>───</v>
      </c>
      <c r="J109" s="99" t="str">
        <f t="shared" ca="1" si="31"/>
        <v>───</v>
      </c>
      <c r="L109" s="63">
        <v>25400</v>
      </c>
      <c r="M109" s="112" t="str">
        <f t="shared" ca="1" si="29"/>
        <v/>
      </c>
    </row>
    <row r="110" spans="1:13" ht="21" customHeight="1">
      <c r="A110" s="94" t="s">
        <v>1527</v>
      </c>
      <c r="B110" s="94" t="str">
        <f t="shared" ca="1" si="32"/>
        <v>上山市美咲町１丁目６７番１５ (R8年休止)</v>
      </c>
      <c r="C110" s="95">
        <f t="shared" si="33"/>
        <v>31400</v>
      </c>
      <c r="D110" s="96">
        <f t="shared" si="34"/>
        <v>6.0000000000000001E-3</v>
      </c>
      <c r="E110" s="95" t="str">
        <f t="shared" ca="1" si="27"/>
        <v xml:space="preserve">────── </v>
      </c>
      <c r="F110" s="97" t="str">
        <f t="shared" ca="1" si="35"/>
        <v xml:space="preserve">─── </v>
      </c>
      <c r="G110" s="95" t="str">
        <f t="shared" ca="1" si="36"/>
        <v xml:space="preserve">────── </v>
      </c>
      <c r="H110" s="96" t="str">
        <f t="shared" ca="1" si="28"/>
        <v xml:space="preserve">─── </v>
      </c>
      <c r="I110" s="98" t="str">
        <f t="shared" ca="1" si="30"/>
        <v>───</v>
      </c>
      <c r="J110" s="99" t="str">
        <f t="shared" ca="1" si="31"/>
        <v>───</v>
      </c>
      <c r="L110" s="63">
        <v>31500</v>
      </c>
      <c r="M110" s="112" t="str">
        <f t="shared" ca="1" si="29"/>
        <v/>
      </c>
    </row>
    <row r="111" spans="1:13" ht="21" customHeight="1">
      <c r="A111" s="94" t="s">
        <v>1528</v>
      </c>
      <c r="B111" s="94" t="str">
        <f t="shared" ca="1" si="32"/>
        <v>上山市金生西２丁目７７９番７ (R8年休止)</v>
      </c>
      <c r="C111" s="95">
        <f t="shared" si="33"/>
        <v>29400</v>
      </c>
      <c r="D111" s="96">
        <f t="shared" si="34"/>
        <v>7.0000000000000001E-3</v>
      </c>
      <c r="E111" s="95" t="str">
        <f t="shared" ca="1" si="27"/>
        <v xml:space="preserve">────── </v>
      </c>
      <c r="F111" s="97" t="str">
        <f t="shared" ca="1" si="35"/>
        <v xml:space="preserve">─── </v>
      </c>
      <c r="G111" s="95" t="str">
        <f t="shared" ca="1" si="36"/>
        <v xml:space="preserve">────── </v>
      </c>
      <c r="H111" s="96" t="str">
        <f t="shared" ca="1" si="28"/>
        <v xml:space="preserve">─── </v>
      </c>
      <c r="I111" s="98" t="str">
        <f t="shared" ca="1" si="30"/>
        <v>───</v>
      </c>
      <c r="J111" s="99" t="str">
        <f t="shared" ca="1" si="31"/>
        <v>───</v>
      </c>
      <c r="L111" s="63">
        <v>29600</v>
      </c>
      <c r="M111" s="112" t="str">
        <f t="shared" ca="1" si="29"/>
        <v/>
      </c>
    </row>
    <row r="112" spans="1:13" ht="21" customHeight="1">
      <c r="A112" s="94" t="s">
        <v>1529</v>
      </c>
      <c r="B112" s="94" t="str">
        <f t="shared" ca="1" si="32"/>
        <v>上山市高松字高松１１２番 (R8年休止)</v>
      </c>
      <c r="C112" s="95">
        <f t="shared" si="33"/>
        <v>13600</v>
      </c>
      <c r="D112" s="96">
        <f t="shared" si="34"/>
        <v>-7.0000000000000001E-3</v>
      </c>
      <c r="E112" s="95" t="str">
        <f t="shared" ca="1" si="27"/>
        <v xml:space="preserve">────── </v>
      </c>
      <c r="F112" s="97" t="str">
        <f t="shared" ca="1" si="35"/>
        <v xml:space="preserve">─── </v>
      </c>
      <c r="G112" s="95" t="str">
        <f t="shared" ca="1" si="36"/>
        <v xml:space="preserve">────── </v>
      </c>
      <c r="H112" s="96" t="str">
        <f t="shared" ca="1" si="28"/>
        <v xml:space="preserve">─── </v>
      </c>
      <c r="I112" s="98" t="str">
        <f t="shared" ca="1" si="30"/>
        <v>───</v>
      </c>
      <c r="J112" s="99" t="str">
        <f t="shared" ca="1" si="31"/>
        <v>───</v>
      </c>
      <c r="L112" s="63">
        <v>13500</v>
      </c>
      <c r="M112" s="112" t="str">
        <f t="shared" ca="1" si="29"/>
        <v/>
      </c>
    </row>
    <row r="113" spans="1:13" ht="21" customHeight="1">
      <c r="A113" s="94" t="s">
        <v>1435</v>
      </c>
      <c r="B113" s="94" t="str">
        <f t="shared" ca="1" si="32"/>
        <v>上山市長清水３丁目１２３番 (R8年休止)</v>
      </c>
      <c r="C113" s="95">
        <f t="shared" si="33"/>
        <v>7630</v>
      </c>
      <c r="D113" s="96">
        <f t="shared" si="34"/>
        <v>-8.9999999999999993E-3</v>
      </c>
      <c r="E113" s="95" t="str">
        <f t="shared" ca="1" si="27"/>
        <v xml:space="preserve">────── </v>
      </c>
      <c r="F113" s="97" t="str">
        <f t="shared" ca="1" si="35"/>
        <v xml:space="preserve">─── </v>
      </c>
      <c r="G113" s="95" t="str">
        <f t="shared" ca="1" si="36"/>
        <v xml:space="preserve">────── </v>
      </c>
      <c r="H113" s="96" t="str">
        <f t="shared" ca="1" si="28"/>
        <v xml:space="preserve">─── </v>
      </c>
      <c r="I113" s="98" t="str">
        <f t="shared" ca="1" si="30"/>
        <v>───</v>
      </c>
      <c r="J113" s="99" t="str">
        <f t="shared" ca="1" si="31"/>
        <v>───</v>
      </c>
      <c r="L113" s="63">
        <v>7560</v>
      </c>
      <c r="M113" s="112" t="str">
        <f t="shared" ca="1" si="29"/>
        <v/>
      </c>
    </row>
    <row r="114" spans="1:13" ht="21" customHeight="1">
      <c r="A114" s="94" t="s">
        <v>1436</v>
      </c>
      <c r="B114" s="94" t="str">
        <f t="shared" ca="1" si="32"/>
        <v>上山市矢来１丁目１２１５番４７外 (R8年休止)</v>
      </c>
      <c r="C114" s="95">
        <f t="shared" si="33"/>
        <v>38700</v>
      </c>
      <c r="D114" s="96">
        <f t="shared" si="34"/>
        <v>-0.01</v>
      </c>
      <c r="E114" s="95" t="str">
        <f t="shared" ca="1" si="27"/>
        <v xml:space="preserve">────── </v>
      </c>
      <c r="F114" s="97" t="str">
        <f t="shared" ca="1" si="35"/>
        <v xml:space="preserve">─── </v>
      </c>
      <c r="G114" s="95" t="str">
        <f t="shared" ca="1" si="36"/>
        <v xml:space="preserve">────── </v>
      </c>
      <c r="H114" s="96" t="str">
        <f t="shared" ca="1" si="28"/>
        <v xml:space="preserve">─── </v>
      </c>
      <c r="I114" s="98" t="str">
        <f t="shared" ca="1" si="30"/>
        <v>───</v>
      </c>
      <c r="J114" s="99" t="str">
        <f t="shared" ca="1" si="31"/>
        <v>───</v>
      </c>
      <c r="L114" s="63">
        <v>38300</v>
      </c>
      <c r="M114" s="112" t="str">
        <f t="shared" ca="1" si="29"/>
        <v/>
      </c>
    </row>
    <row r="115" spans="1:13" ht="21" customHeight="1">
      <c r="A115" s="94" t="s">
        <v>1437</v>
      </c>
      <c r="B115" s="94" t="str">
        <f t="shared" ca="1" si="32"/>
        <v>上山市十日町９１６番 (R8年休止)</v>
      </c>
      <c r="C115" s="95">
        <f t="shared" si="33"/>
        <v>30700</v>
      </c>
      <c r="D115" s="96">
        <f t="shared" si="34"/>
        <v>-6.0000000000000001E-3</v>
      </c>
      <c r="E115" s="95" t="str">
        <f t="shared" ca="1" si="27"/>
        <v xml:space="preserve">────── </v>
      </c>
      <c r="F115" s="97" t="str">
        <f t="shared" ca="1" si="35"/>
        <v xml:space="preserve">─── </v>
      </c>
      <c r="G115" s="95" t="str">
        <f t="shared" ca="1" si="36"/>
        <v xml:space="preserve">────── </v>
      </c>
      <c r="H115" s="96" t="str">
        <f t="shared" ca="1" si="28"/>
        <v xml:space="preserve">─── </v>
      </c>
      <c r="I115" s="98" t="str">
        <f t="shared" ca="1" si="30"/>
        <v>───</v>
      </c>
      <c r="J115" s="99" t="str">
        <f t="shared" ca="1" si="31"/>
        <v>───</v>
      </c>
      <c r="L115" s="63">
        <v>30500</v>
      </c>
      <c r="M115" s="112" t="str">
        <f t="shared" ca="1" si="29"/>
        <v/>
      </c>
    </row>
    <row r="116" spans="1:13" ht="21" customHeight="1">
      <c r="A116" s="94" t="s">
        <v>1438</v>
      </c>
      <c r="B116" s="94" t="str">
        <f t="shared" ca="1" si="32"/>
        <v>上山市四ツ谷２丁目４１３番１７外 (R8年休止)</v>
      </c>
      <c r="C116" s="95">
        <f t="shared" si="33"/>
        <v>29300</v>
      </c>
      <c r="D116" s="96">
        <f t="shared" si="34"/>
        <v>-3.0000000000000001E-3</v>
      </c>
      <c r="E116" s="95" t="str">
        <f t="shared" ca="1" si="27"/>
        <v xml:space="preserve">────── </v>
      </c>
      <c r="F116" s="97" t="str">
        <f t="shared" ca="1" si="35"/>
        <v xml:space="preserve">─── </v>
      </c>
      <c r="G116" s="95" t="str">
        <f t="shared" ca="1" si="36"/>
        <v xml:space="preserve">────── </v>
      </c>
      <c r="H116" s="96" t="str">
        <f t="shared" ca="1" si="28"/>
        <v xml:space="preserve">─── </v>
      </c>
      <c r="I116" s="98" t="str">
        <f t="shared" ca="1" si="30"/>
        <v>───</v>
      </c>
      <c r="J116" s="99" t="str">
        <f t="shared" ca="1" si="31"/>
        <v>───</v>
      </c>
      <c r="L116" s="63">
        <v>29200</v>
      </c>
      <c r="M116" s="112" t="str">
        <f t="shared" ca="1" si="29"/>
        <v/>
      </c>
    </row>
    <row r="117" spans="1:13" ht="21" customHeight="1">
      <c r="A117" s="94" t="s">
        <v>1530</v>
      </c>
      <c r="B117" s="94" t="str">
        <f t="shared" ca="1" si="32"/>
        <v>村山市楯岡新町３丁目４８９３番２７ (R8年休止)</v>
      </c>
      <c r="C117" s="95">
        <f t="shared" si="33"/>
        <v>22200</v>
      </c>
      <c r="D117" s="96">
        <f t="shared" si="34"/>
        <v>5.0000000000000001E-3</v>
      </c>
      <c r="E117" s="95" t="str">
        <f t="shared" ca="1" si="27"/>
        <v xml:space="preserve">────── </v>
      </c>
      <c r="F117" s="97" t="str">
        <f t="shared" ca="1" si="35"/>
        <v xml:space="preserve">─── </v>
      </c>
      <c r="G117" s="95" t="str">
        <f t="shared" ca="1" si="36"/>
        <v xml:space="preserve">────── </v>
      </c>
      <c r="H117" s="96" t="str">
        <f t="shared" ca="1" si="28"/>
        <v xml:space="preserve">─── </v>
      </c>
      <c r="I117" s="98" t="str">
        <f t="shared" ca="1" si="30"/>
        <v>───</v>
      </c>
      <c r="J117" s="99" t="str">
        <f t="shared" ca="1" si="31"/>
        <v>───</v>
      </c>
      <c r="L117" s="63">
        <v>22300</v>
      </c>
      <c r="M117" s="112" t="str">
        <f t="shared" ca="1" si="29"/>
        <v/>
      </c>
    </row>
    <row r="118" spans="1:13" ht="21" customHeight="1">
      <c r="A118" s="94" t="s">
        <v>1531</v>
      </c>
      <c r="B118" s="94" t="str">
        <f t="shared" ca="1" si="32"/>
        <v>村山市楯岡俵町３００番１５ (R8年休止)</v>
      </c>
      <c r="C118" s="95">
        <f t="shared" si="33"/>
        <v>21200</v>
      </c>
      <c r="D118" s="96">
        <f t="shared" si="34"/>
        <v>0</v>
      </c>
      <c r="E118" s="95" t="str">
        <f t="shared" ca="1" si="27"/>
        <v xml:space="preserve">────── </v>
      </c>
      <c r="F118" s="97" t="str">
        <f t="shared" ca="1" si="35"/>
        <v xml:space="preserve">─── </v>
      </c>
      <c r="G118" s="95" t="str">
        <f t="shared" ca="1" si="36"/>
        <v xml:space="preserve">────── </v>
      </c>
      <c r="H118" s="96" t="str">
        <f t="shared" ca="1" si="28"/>
        <v xml:space="preserve">─── </v>
      </c>
      <c r="I118" s="98" t="str">
        <f t="shared" ca="1" si="30"/>
        <v>───</v>
      </c>
      <c r="J118" s="99" t="str">
        <f t="shared" ca="1" si="31"/>
        <v>───</v>
      </c>
      <c r="L118" s="63">
        <v>21200</v>
      </c>
      <c r="M118" s="112" t="str">
        <f t="shared" ca="1" si="29"/>
        <v/>
      </c>
    </row>
    <row r="119" spans="1:13" ht="21" customHeight="1">
      <c r="A119" s="94" t="s">
        <v>1439</v>
      </c>
      <c r="B119" s="94" t="str">
        <f t="shared" ca="1" si="32"/>
        <v>村山市楯岡十日町１１３６番１ (R8年休止)</v>
      </c>
      <c r="C119" s="95">
        <f t="shared" si="33"/>
        <v>21800</v>
      </c>
      <c r="D119" s="96">
        <f t="shared" si="34"/>
        <v>-8.9999999999999993E-3</v>
      </c>
      <c r="E119" s="95" t="str">
        <f t="shared" ca="1" si="27"/>
        <v xml:space="preserve">────── </v>
      </c>
      <c r="F119" s="97" t="str">
        <f t="shared" ca="1" si="35"/>
        <v xml:space="preserve">─── </v>
      </c>
      <c r="G119" s="95" t="str">
        <f t="shared" ca="1" si="36"/>
        <v xml:space="preserve">────── </v>
      </c>
      <c r="H119" s="96" t="str">
        <f t="shared" ca="1" si="28"/>
        <v xml:space="preserve">─── </v>
      </c>
      <c r="I119" s="98" t="str">
        <f t="shared" ca="1" si="30"/>
        <v>───</v>
      </c>
      <c r="J119" s="99" t="str">
        <f t="shared" ca="1" si="31"/>
        <v>───</v>
      </c>
      <c r="L119" s="63">
        <v>21600</v>
      </c>
      <c r="M119" s="112" t="str">
        <f t="shared" ca="1" si="29"/>
        <v/>
      </c>
    </row>
    <row r="120" spans="1:13" ht="21" customHeight="1">
      <c r="A120" s="94" t="s">
        <v>1532</v>
      </c>
      <c r="B120" s="94" t="str">
        <f t="shared" ca="1" si="32"/>
        <v>長井市東町２０２１番６外 (R8年休止)</v>
      </c>
      <c r="C120" s="95">
        <f t="shared" si="33"/>
        <v>18700</v>
      </c>
      <c r="D120" s="96">
        <f t="shared" si="34"/>
        <v>-5.0000000000000001E-3</v>
      </c>
      <c r="E120" s="95" t="str">
        <f t="shared" ca="1" si="27"/>
        <v xml:space="preserve">────── </v>
      </c>
      <c r="F120" s="97" t="str">
        <f t="shared" ca="1" si="35"/>
        <v xml:space="preserve">─── </v>
      </c>
      <c r="G120" s="95" t="str">
        <f t="shared" ca="1" si="36"/>
        <v xml:space="preserve">────── </v>
      </c>
      <c r="H120" s="96" t="str">
        <f t="shared" ca="1" si="28"/>
        <v xml:space="preserve">─── </v>
      </c>
      <c r="I120" s="98" t="str">
        <f t="shared" ca="1" si="30"/>
        <v>───</v>
      </c>
      <c r="J120" s="99" t="str">
        <f t="shared" ca="1" si="31"/>
        <v>───</v>
      </c>
      <c r="L120" s="63">
        <v>18600</v>
      </c>
      <c r="M120" s="112" t="str">
        <f t="shared" ca="1" si="29"/>
        <v/>
      </c>
    </row>
    <row r="121" spans="1:13" ht="21" customHeight="1">
      <c r="A121" s="94" t="s">
        <v>1533</v>
      </c>
      <c r="B121" s="94" t="str">
        <f t="shared" ca="1" si="32"/>
        <v>長井市清水町１丁目１９２５番２ (R8年休止)</v>
      </c>
      <c r="C121" s="95">
        <f t="shared" si="33"/>
        <v>17600</v>
      </c>
      <c r="D121" s="96">
        <f t="shared" si="34"/>
        <v>-6.0000000000000001E-3</v>
      </c>
      <c r="E121" s="95" t="str">
        <f t="shared" ca="1" si="27"/>
        <v xml:space="preserve">────── </v>
      </c>
      <c r="F121" s="97" t="str">
        <f t="shared" ca="1" si="35"/>
        <v xml:space="preserve">─── </v>
      </c>
      <c r="G121" s="95" t="str">
        <f t="shared" ca="1" si="36"/>
        <v xml:space="preserve">────── </v>
      </c>
      <c r="H121" s="96" t="str">
        <f t="shared" ca="1" si="28"/>
        <v xml:space="preserve">─── </v>
      </c>
      <c r="I121" s="98" t="str">
        <f t="shared" ca="1" si="30"/>
        <v>───</v>
      </c>
      <c r="J121" s="99" t="str">
        <f t="shared" ca="1" si="31"/>
        <v>───</v>
      </c>
      <c r="L121" s="63">
        <v>17500</v>
      </c>
      <c r="M121" s="112" t="str">
        <f t="shared" ca="1" si="29"/>
        <v/>
      </c>
    </row>
    <row r="122" spans="1:13" ht="21" customHeight="1">
      <c r="A122" s="94" t="s">
        <v>1534</v>
      </c>
      <c r="B122" s="94" t="str">
        <f t="shared" ca="1" si="32"/>
        <v>長井市今泉字本地三１１２２番６ (R8年休止)</v>
      </c>
      <c r="C122" s="95">
        <f t="shared" si="33"/>
        <v>10400</v>
      </c>
      <c r="D122" s="96">
        <f t="shared" si="34"/>
        <v>-0.01</v>
      </c>
      <c r="E122" s="95" t="str">
        <f t="shared" ca="1" si="27"/>
        <v xml:space="preserve">────── </v>
      </c>
      <c r="F122" s="97" t="str">
        <f t="shared" ca="1" si="35"/>
        <v xml:space="preserve">─── </v>
      </c>
      <c r="G122" s="95" t="str">
        <f t="shared" ca="1" si="36"/>
        <v xml:space="preserve">────── </v>
      </c>
      <c r="H122" s="96" t="str">
        <f t="shared" ca="1" si="28"/>
        <v xml:space="preserve">─── </v>
      </c>
      <c r="I122" s="98" t="str">
        <f t="shared" ca="1" si="30"/>
        <v>───</v>
      </c>
      <c r="J122" s="99" t="str">
        <f t="shared" ca="1" si="31"/>
        <v>───</v>
      </c>
      <c r="L122" s="63">
        <v>10300</v>
      </c>
      <c r="M122" s="112" t="str">
        <f t="shared" ca="1" si="29"/>
        <v/>
      </c>
    </row>
    <row r="123" spans="1:13" ht="21" customHeight="1">
      <c r="A123" s="94" t="s">
        <v>1440</v>
      </c>
      <c r="B123" s="94" t="str">
        <f t="shared" ca="1" si="32"/>
        <v>長井市小出字台の前３７４７番５ (R8年休止)</v>
      </c>
      <c r="C123" s="95">
        <f t="shared" si="33"/>
        <v>26100</v>
      </c>
      <c r="D123" s="96">
        <f t="shared" si="34"/>
        <v>0</v>
      </c>
      <c r="E123" s="95" t="str">
        <f t="shared" ca="1" si="27"/>
        <v xml:space="preserve">────── </v>
      </c>
      <c r="F123" s="97" t="str">
        <f t="shared" ca="1" si="35"/>
        <v xml:space="preserve">─── </v>
      </c>
      <c r="G123" s="95" t="str">
        <f t="shared" ca="1" si="36"/>
        <v xml:space="preserve">────── </v>
      </c>
      <c r="H123" s="96" t="str">
        <f t="shared" ca="1" si="28"/>
        <v xml:space="preserve">─── </v>
      </c>
      <c r="I123" s="98" t="str">
        <f t="shared" ca="1" si="30"/>
        <v>───</v>
      </c>
      <c r="J123" s="99" t="str">
        <f t="shared" ca="1" si="31"/>
        <v>───</v>
      </c>
      <c r="L123" s="63">
        <v>26100</v>
      </c>
      <c r="M123" s="112" t="str">
        <f t="shared" ca="1" si="29"/>
        <v/>
      </c>
    </row>
    <row r="124" spans="1:13" ht="21" customHeight="1">
      <c r="A124" s="94" t="s">
        <v>1535</v>
      </c>
      <c r="B124" s="94" t="str">
        <f t="shared" ca="1" si="32"/>
        <v>天童市久野本１丁目４番２６ (R8年休止)</v>
      </c>
      <c r="C124" s="95">
        <f t="shared" si="33"/>
        <v>42900</v>
      </c>
      <c r="D124" s="96">
        <f t="shared" si="34"/>
        <v>8.9999999999999993E-3</v>
      </c>
      <c r="E124" s="95" t="str">
        <f t="shared" ca="1" si="27"/>
        <v xml:space="preserve">────── </v>
      </c>
      <c r="F124" s="97" t="str">
        <f t="shared" ca="1" si="35"/>
        <v xml:space="preserve">─── </v>
      </c>
      <c r="G124" s="95" t="str">
        <f t="shared" ca="1" si="36"/>
        <v xml:space="preserve">────── </v>
      </c>
      <c r="H124" s="96" t="str">
        <f t="shared" ca="1" si="28"/>
        <v xml:space="preserve">─── </v>
      </c>
      <c r="I124" s="98" t="str">
        <f t="shared" ca="1" si="30"/>
        <v>───</v>
      </c>
      <c r="J124" s="99" t="str">
        <f t="shared" ca="1" si="31"/>
        <v>───</v>
      </c>
      <c r="L124" s="63">
        <v>43300</v>
      </c>
      <c r="M124" s="112" t="str">
        <f t="shared" ca="1" si="29"/>
        <v/>
      </c>
    </row>
    <row r="125" spans="1:13" ht="21" customHeight="1">
      <c r="A125" s="94" t="s">
        <v>1536</v>
      </c>
      <c r="B125" s="94" t="str">
        <f t="shared" ca="1" si="32"/>
        <v>天童市泉町１丁目４番１０ (R8年休止)</v>
      </c>
      <c r="C125" s="95">
        <f t="shared" si="33"/>
        <v>44200</v>
      </c>
      <c r="D125" s="96">
        <f t="shared" si="34"/>
        <v>5.0000000000000001E-3</v>
      </c>
      <c r="E125" s="95" t="str">
        <f t="shared" ca="1" si="27"/>
        <v xml:space="preserve">────── </v>
      </c>
      <c r="F125" s="97" t="str">
        <f t="shared" ca="1" si="35"/>
        <v xml:space="preserve">─── </v>
      </c>
      <c r="G125" s="95" t="str">
        <f t="shared" ca="1" si="36"/>
        <v xml:space="preserve">────── </v>
      </c>
      <c r="H125" s="96" t="str">
        <f t="shared" ca="1" si="28"/>
        <v xml:space="preserve">─── </v>
      </c>
      <c r="I125" s="98" t="str">
        <f t="shared" ca="1" si="30"/>
        <v>───</v>
      </c>
      <c r="J125" s="99" t="str">
        <f t="shared" ca="1" si="31"/>
        <v>───</v>
      </c>
      <c r="L125" s="63">
        <v>44400</v>
      </c>
      <c r="M125" s="112" t="str">
        <f t="shared" ca="1" si="29"/>
        <v/>
      </c>
    </row>
    <row r="126" spans="1:13" ht="21" customHeight="1">
      <c r="A126" s="94" t="s">
        <v>1537</v>
      </c>
      <c r="B126" s="94" t="str">
        <f t="shared" ca="1" si="32"/>
        <v>天童市東長岡２丁目４番４ (R8年休止)</v>
      </c>
      <c r="C126" s="95">
        <f t="shared" si="33"/>
        <v>41700</v>
      </c>
      <c r="D126" s="96">
        <f t="shared" si="34"/>
        <v>2.7E-2</v>
      </c>
      <c r="E126" s="95" t="str">
        <f t="shared" ca="1" si="27"/>
        <v xml:space="preserve">────── </v>
      </c>
      <c r="F126" s="97" t="str">
        <f t="shared" ca="1" si="35"/>
        <v xml:space="preserve">─── </v>
      </c>
      <c r="G126" s="95" t="str">
        <f t="shared" ca="1" si="36"/>
        <v xml:space="preserve">────── </v>
      </c>
      <c r="H126" s="96" t="str">
        <f t="shared" ca="1" si="28"/>
        <v xml:space="preserve">─── </v>
      </c>
      <c r="I126" s="98" t="str">
        <f t="shared" ca="1" si="30"/>
        <v>───</v>
      </c>
      <c r="J126" s="99" t="str">
        <f t="shared" ca="1" si="31"/>
        <v>───</v>
      </c>
      <c r="L126" s="63">
        <v>42600</v>
      </c>
      <c r="M126" s="112" t="str">
        <f t="shared" ca="1" si="29"/>
        <v/>
      </c>
    </row>
    <row r="127" spans="1:13" ht="21" customHeight="1">
      <c r="A127" s="94" t="s">
        <v>1538</v>
      </c>
      <c r="B127" s="94" t="str">
        <f t="shared" ca="1" si="32"/>
        <v>天童市乱川３丁目１１番６ (R8年休止)</v>
      </c>
      <c r="C127" s="95">
        <f t="shared" si="33"/>
        <v>35700</v>
      </c>
      <c r="D127" s="96">
        <f t="shared" si="34"/>
        <v>8.0000000000000002E-3</v>
      </c>
      <c r="E127" s="95" t="str">
        <f t="shared" ca="1" si="27"/>
        <v xml:space="preserve">────── </v>
      </c>
      <c r="F127" s="97" t="str">
        <f t="shared" ca="1" si="35"/>
        <v xml:space="preserve">─── </v>
      </c>
      <c r="G127" s="95" t="str">
        <f t="shared" ca="1" si="36"/>
        <v xml:space="preserve">────── </v>
      </c>
      <c r="H127" s="96" t="str">
        <f t="shared" ca="1" si="28"/>
        <v xml:space="preserve">─── </v>
      </c>
      <c r="I127" s="98" t="str">
        <f t="shared" ca="1" si="30"/>
        <v>───</v>
      </c>
      <c r="J127" s="99" t="str">
        <f t="shared" ca="1" si="31"/>
        <v>───</v>
      </c>
      <c r="L127" s="63">
        <v>36000</v>
      </c>
      <c r="M127" s="112" t="str">
        <f t="shared" ca="1" si="29"/>
        <v/>
      </c>
    </row>
    <row r="128" spans="1:13" ht="21" customHeight="1">
      <c r="A128" s="94" t="s">
        <v>1539</v>
      </c>
      <c r="B128" s="94" t="str">
        <f t="shared" ca="1" si="32"/>
        <v>天童市交り江５丁目４番８ (R8年休止)</v>
      </c>
      <c r="C128" s="95">
        <f t="shared" si="33"/>
        <v>38900</v>
      </c>
      <c r="D128" s="96">
        <f t="shared" si="34"/>
        <v>2.4E-2</v>
      </c>
      <c r="E128" s="95" t="str">
        <f t="shared" ca="1" si="27"/>
        <v xml:space="preserve">────── </v>
      </c>
      <c r="F128" s="97" t="str">
        <f t="shared" ca="1" si="35"/>
        <v xml:space="preserve">─── </v>
      </c>
      <c r="G128" s="95" t="str">
        <f t="shared" ca="1" si="36"/>
        <v xml:space="preserve">────── </v>
      </c>
      <c r="H128" s="96" t="str">
        <f t="shared" ca="1" si="28"/>
        <v xml:space="preserve">─── </v>
      </c>
      <c r="I128" s="98" t="str">
        <f t="shared" ca="1" si="30"/>
        <v>───</v>
      </c>
      <c r="J128" s="99" t="str">
        <f t="shared" ca="1" si="31"/>
        <v>───</v>
      </c>
      <c r="L128" s="63">
        <v>39800</v>
      </c>
      <c r="M128" s="112" t="str">
        <f t="shared" ca="1" si="29"/>
        <v/>
      </c>
    </row>
    <row r="129" spans="1:13" ht="21" customHeight="1">
      <c r="A129" s="94" t="s">
        <v>1540</v>
      </c>
      <c r="B129" s="94" t="str">
        <f t="shared" ca="1" si="32"/>
        <v>天童市駅西４丁目８番１２ (R8年休止)</v>
      </c>
      <c r="C129" s="95">
        <f t="shared" si="33"/>
        <v>46000</v>
      </c>
      <c r="D129" s="96">
        <f t="shared" si="34"/>
        <v>2.4E-2</v>
      </c>
      <c r="E129" s="95" t="str">
        <f t="shared" ca="1" si="27"/>
        <v xml:space="preserve">────── </v>
      </c>
      <c r="F129" s="97" t="str">
        <f t="shared" ca="1" si="35"/>
        <v xml:space="preserve">─── </v>
      </c>
      <c r="G129" s="95" t="str">
        <f t="shared" ca="1" si="36"/>
        <v xml:space="preserve">────── </v>
      </c>
      <c r="H129" s="96" t="str">
        <f t="shared" ca="1" si="28"/>
        <v xml:space="preserve">─── </v>
      </c>
      <c r="I129" s="98" t="str">
        <f t="shared" ca="1" si="30"/>
        <v>───</v>
      </c>
      <c r="J129" s="99" t="str">
        <f t="shared" ca="1" si="31"/>
        <v>───</v>
      </c>
      <c r="L129" s="63">
        <v>46900</v>
      </c>
      <c r="M129" s="112" t="str">
        <f t="shared" ca="1" si="29"/>
        <v/>
      </c>
    </row>
    <row r="130" spans="1:13" ht="21" customHeight="1">
      <c r="A130" s="94" t="s">
        <v>1541</v>
      </c>
      <c r="B130" s="94" t="str">
        <f t="shared" ca="1" si="32"/>
        <v>天童市長岡北１丁目１番２ (R8年休止)</v>
      </c>
      <c r="C130" s="95">
        <f t="shared" si="33"/>
        <v>47300</v>
      </c>
      <c r="D130" s="96">
        <f t="shared" si="34"/>
        <v>2.4E-2</v>
      </c>
      <c r="E130" s="95" t="str">
        <f t="shared" ca="1" si="27"/>
        <v xml:space="preserve">────── </v>
      </c>
      <c r="F130" s="97" t="str">
        <f t="shared" ca="1" si="35"/>
        <v xml:space="preserve">─── </v>
      </c>
      <c r="G130" s="95" t="str">
        <f t="shared" ca="1" si="36"/>
        <v xml:space="preserve">────── </v>
      </c>
      <c r="H130" s="96" t="str">
        <f t="shared" ca="1" si="28"/>
        <v xml:space="preserve">─── </v>
      </c>
      <c r="I130" s="98" t="str">
        <f t="shared" ca="1" si="30"/>
        <v>───</v>
      </c>
      <c r="J130" s="99" t="str">
        <f t="shared" ca="1" si="31"/>
        <v>───</v>
      </c>
      <c r="L130" s="63">
        <v>48200</v>
      </c>
      <c r="M130" s="112" t="str">
        <f t="shared" ca="1" si="29"/>
        <v/>
      </c>
    </row>
    <row r="131" spans="1:13" ht="21" customHeight="1">
      <c r="A131" s="94" t="s">
        <v>1542</v>
      </c>
      <c r="B131" s="94" t="str">
        <f t="shared" ca="1" si="32"/>
        <v>天童市大字荒谷字小才勝３９３番１０６ (R8年休止)</v>
      </c>
      <c r="C131" s="95">
        <f t="shared" si="33"/>
        <v>24800</v>
      </c>
      <c r="D131" s="96">
        <f t="shared" si="34"/>
        <v>0</v>
      </c>
      <c r="E131" s="95" t="str">
        <f t="shared" ca="1" si="27"/>
        <v xml:space="preserve">────── </v>
      </c>
      <c r="F131" s="97" t="str">
        <f t="shared" ca="1" si="35"/>
        <v xml:space="preserve">─── </v>
      </c>
      <c r="G131" s="95" t="str">
        <f t="shared" ca="1" si="36"/>
        <v xml:space="preserve">────── </v>
      </c>
      <c r="H131" s="96" t="str">
        <f t="shared" ca="1" si="28"/>
        <v xml:space="preserve">─── </v>
      </c>
      <c r="I131" s="98" t="str">
        <f t="shared" ref="I131:I162" ca="1" si="37">IFERROR(IF(INDEX(基礎データ,MATCH(A131,標準地番号,0),26)="─── ","───",INDEX(基礎データ,MATCH(A131,標準地番号,0),26)&amp;"/"&amp;COUNTIFS(用途区分,VLOOKUP(A131,基礎データ,3,FALSE),幹事意見価格,"&gt;0")),"")</f>
        <v>───</v>
      </c>
      <c r="J131" s="99" t="str">
        <f t="shared" ref="J131:J162" ca="1" si="38">IFERROR(IF(INDEX(基礎データ,MATCH(A131,標準地番号,0),32)="─── ","───",INDEX(基礎データ,MATCH(A131,標準地番号,0),32)&amp;"/"&amp;COUNTIFS(用途区分,VLOOKUP(A131,基礎データ,3,FALSE))-COUNTIFS(用途区分,VLOOKUP(A131,基礎データ,3,FALSE),本年変動率,"─── ")),"")</f>
        <v>───</v>
      </c>
      <c r="L131" s="63">
        <v>24800</v>
      </c>
      <c r="M131" s="112" t="str">
        <f t="shared" ca="1" si="29"/>
        <v/>
      </c>
    </row>
    <row r="132" spans="1:13" ht="21" customHeight="1">
      <c r="A132" s="94" t="s">
        <v>1543</v>
      </c>
      <c r="B132" s="94" t="str">
        <f t="shared" ca="1" si="32"/>
        <v>天童市大字山元字的場５５番２外 (R8年休止)</v>
      </c>
      <c r="C132" s="95">
        <f t="shared" si="33"/>
        <v>17100</v>
      </c>
      <c r="D132" s="96">
        <f t="shared" si="34"/>
        <v>1.2E-2</v>
      </c>
      <c r="E132" s="95" t="str">
        <f t="shared" ca="1" si="27"/>
        <v xml:space="preserve">────── </v>
      </c>
      <c r="F132" s="97" t="str">
        <f t="shared" ca="1" si="35"/>
        <v xml:space="preserve">─── </v>
      </c>
      <c r="G132" s="95" t="str">
        <f t="shared" ca="1" si="36"/>
        <v xml:space="preserve">────── </v>
      </c>
      <c r="H132" s="96" t="str">
        <f t="shared" ca="1" si="28"/>
        <v xml:space="preserve">─── </v>
      </c>
      <c r="I132" s="98" t="str">
        <f t="shared" ca="1" si="37"/>
        <v>───</v>
      </c>
      <c r="J132" s="99" t="str">
        <f t="shared" ca="1" si="38"/>
        <v>───</v>
      </c>
      <c r="L132" s="63">
        <v>17300</v>
      </c>
      <c r="M132" s="112" t="str">
        <f t="shared" ca="1" si="29"/>
        <v/>
      </c>
    </row>
    <row r="133" spans="1:13" ht="21" customHeight="1">
      <c r="A133" s="94" t="s">
        <v>1544</v>
      </c>
      <c r="B133" s="94" t="str">
        <f t="shared" ref="B133:B164" ca="1" si="39">IFERROR(IF(INDEX(基礎データ,MATCH(A133,標準地番号,0),2)="隔年調査地点",VLOOKUP(VLOOKUP(A133,kanji001前年データ,4,FALSE),市町村,2,FALSE),INDEX(基礎データ,MATCH(A133,標準地番号,0),2))&amp;INDEX(基礎データ,MATCH(A133,標準地番号,0),6)&amp;IF(C133="────── "," (R7年休止)",IF(G133="────── "," (R8年休止)","")),"")</f>
        <v>天童市芳賀タウン北２丁目３番７ (R8年休止)</v>
      </c>
      <c r="C133" s="95">
        <f t="shared" ref="C133:C164" si="40">IFERROR(IF(INDEX(基礎データ,MATCH(A133,標準地番号,0),12)="─── ",VLOOKUP(A133,kanji002前年データ,26,FALSE),INDEX(基礎データ,MATCH(A133,標準地番号,0),12)),"────── ")</f>
        <v>52900</v>
      </c>
      <c r="D133" s="96">
        <f t="shared" ref="D133:D164" si="41">IFERROR(IF(INDEX(基礎データ,MATCH(A133,標準地番号,0),15)="─── ",ROUND((VLOOKUP(A133,kanji002前年データ,26,FALSE)-VLOOKUP(A133,kanji002前年データ,31,FALSE))/VLOOKUP(A133,kanji002前年データ,31,FALSE),3),INDEX(基礎データ,MATCH(A133,標準地番号,0),15)),"─── ")</f>
        <v>2.9000000000000001E-2</v>
      </c>
      <c r="E133" s="95" t="str">
        <f t="shared" ca="1" si="27"/>
        <v xml:space="preserve">────── </v>
      </c>
      <c r="F133" s="97" t="str">
        <f t="shared" ref="F133:F164" ca="1" si="42">IFERROR(IF(AND(G133="────── ",H133="─── "),"─── ",INDEX(基礎データ,MATCH(A133,標準地番号,0),42)),"")</f>
        <v xml:space="preserve">─── </v>
      </c>
      <c r="G133" s="95" t="str">
        <f t="shared" ref="G133:G164" ca="1" si="43">IFERROR(IF(INDEX(基礎データ,MATCH(A133,標準地番号,0),23)="─── ","────── ",INDEX(基礎データ,MATCH(A133,標準地番号,0),23)),"")</f>
        <v xml:space="preserve">────── </v>
      </c>
      <c r="H133" s="96" t="str">
        <f t="shared" ca="1" si="28"/>
        <v xml:space="preserve">─── </v>
      </c>
      <c r="I133" s="98" t="str">
        <f t="shared" ca="1" si="37"/>
        <v>───</v>
      </c>
      <c r="J133" s="99" t="str">
        <f t="shared" ca="1" si="38"/>
        <v>───</v>
      </c>
      <c r="L133" s="63">
        <v>54400</v>
      </c>
      <c r="M133" s="112" t="str">
        <f t="shared" ca="1" si="29"/>
        <v/>
      </c>
    </row>
    <row r="134" spans="1:13" ht="21" customHeight="1">
      <c r="A134" s="94" t="s">
        <v>1441</v>
      </c>
      <c r="B134" s="94" t="str">
        <f t="shared" ca="1" si="39"/>
        <v>天童市桜町２番２外 (R8年休止)</v>
      </c>
      <c r="C134" s="95">
        <f t="shared" si="40"/>
        <v>50700</v>
      </c>
      <c r="D134" s="96">
        <f t="shared" si="41"/>
        <v>0</v>
      </c>
      <c r="E134" s="95" t="str">
        <f t="shared" ref="E134:E197" ca="1" si="44">IFERROR(IF(G134="────── ","────── ",ROUND(G134/(F134/100), 2-INT(LOG(ABS(G134/(F134/100)))))),"")</f>
        <v xml:space="preserve">────── </v>
      </c>
      <c r="F134" s="97" t="str">
        <f t="shared" ca="1" si="42"/>
        <v xml:space="preserve">─── </v>
      </c>
      <c r="G134" s="95" t="str">
        <f t="shared" ca="1" si="43"/>
        <v xml:space="preserve">────── </v>
      </c>
      <c r="H134" s="96" t="str">
        <f t="shared" ref="H134:H197" ca="1" si="45">IFERROR(INDEX(基礎データ,MATCH(A134,標準地番号,0),28),"")</f>
        <v xml:space="preserve">─── </v>
      </c>
      <c r="I134" s="98" t="str">
        <f t="shared" ca="1" si="37"/>
        <v>───</v>
      </c>
      <c r="J134" s="99" t="str">
        <f t="shared" ca="1" si="38"/>
        <v>───</v>
      </c>
      <c r="L134" s="63">
        <v>50700</v>
      </c>
      <c r="M134" s="112" t="str">
        <f t="shared" ref="M134:M197" ca="1" si="46">IF(OR(G134="────── ",G134=L134),"","NG")</f>
        <v/>
      </c>
    </row>
    <row r="135" spans="1:13" ht="21" customHeight="1">
      <c r="A135" s="94" t="s">
        <v>1442</v>
      </c>
      <c r="B135" s="94" t="str">
        <f t="shared" ca="1" si="39"/>
        <v>天童市東本町１丁目１５０番 (R8年休止)</v>
      </c>
      <c r="C135" s="95">
        <f t="shared" si="40"/>
        <v>54500</v>
      </c>
      <c r="D135" s="96">
        <f t="shared" si="41"/>
        <v>0</v>
      </c>
      <c r="E135" s="95" t="str">
        <f t="shared" ca="1" si="44"/>
        <v xml:space="preserve">────── </v>
      </c>
      <c r="F135" s="97" t="str">
        <f t="shared" ca="1" si="42"/>
        <v xml:space="preserve">─── </v>
      </c>
      <c r="G135" s="95" t="str">
        <f t="shared" ca="1" si="43"/>
        <v xml:space="preserve">────── </v>
      </c>
      <c r="H135" s="96" t="str">
        <f t="shared" ca="1" si="45"/>
        <v xml:space="preserve">─── </v>
      </c>
      <c r="I135" s="98" t="str">
        <f t="shared" ca="1" si="37"/>
        <v>───</v>
      </c>
      <c r="J135" s="99" t="str">
        <f t="shared" ca="1" si="38"/>
        <v>───</v>
      </c>
      <c r="L135" s="63">
        <v>54500</v>
      </c>
      <c r="M135" s="112" t="str">
        <f t="shared" ca="1" si="46"/>
        <v/>
      </c>
    </row>
    <row r="136" spans="1:13" ht="21" customHeight="1">
      <c r="A136" s="94" t="s">
        <v>1443</v>
      </c>
      <c r="B136" s="94" t="str">
        <f t="shared" ca="1" si="39"/>
        <v>天童市駅西２丁目８番９ (R8年休止)</v>
      </c>
      <c r="C136" s="95">
        <f t="shared" si="40"/>
        <v>43300</v>
      </c>
      <c r="D136" s="96">
        <f t="shared" si="41"/>
        <v>7.0000000000000001E-3</v>
      </c>
      <c r="E136" s="95" t="str">
        <f t="shared" ca="1" si="44"/>
        <v xml:space="preserve">────── </v>
      </c>
      <c r="F136" s="97" t="str">
        <f t="shared" ca="1" si="42"/>
        <v xml:space="preserve">─── </v>
      </c>
      <c r="G136" s="95" t="str">
        <f t="shared" ca="1" si="43"/>
        <v xml:space="preserve">────── </v>
      </c>
      <c r="H136" s="96" t="str">
        <f t="shared" ca="1" si="45"/>
        <v xml:space="preserve">─── </v>
      </c>
      <c r="I136" s="98" t="str">
        <f t="shared" ca="1" si="37"/>
        <v>───</v>
      </c>
      <c r="J136" s="99" t="str">
        <f t="shared" ca="1" si="38"/>
        <v>───</v>
      </c>
      <c r="L136" s="63">
        <v>44000</v>
      </c>
      <c r="M136" s="112" t="str">
        <f t="shared" ca="1" si="46"/>
        <v/>
      </c>
    </row>
    <row r="137" spans="1:13" ht="21" customHeight="1">
      <c r="A137" s="94" t="s">
        <v>1444</v>
      </c>
      <c r="B137" s="94" t="str">
        <f t="shared" ca="1" si="39"/>
        <v>天童市東久野本３丁目３４３番１ (R8年休止)</v>
      </c>
      <c r="C137" s="95">
        <f t="shared" si="40"/>
        <v>27000</v>
      </c>
      <c r="D137" s="96">
        <f t="shared" si="41"/>
        <v>4.0000000000000001E-3</v>
      </c>
      <c r="E137" s="95" t="str">
        <f t="shared" ca="1" si="44"/>
        <v xml:space="preserve">────── </v>
      </c>
      <c r="F137" s="97" t="str">
        <f t="shared" ca="1" si="42"/>
        <v xml:space="preserve">─── </v>
      </c>
      <c r="G137" s="95" t="str">
        <f t="shared" ca="1" si="43"/>
        <v xml:space="preserve">────── </v>
      </c>
      <c r="H137" s="96" t="str">
        <f t="shared" ca="1" si="45"/>
        <v xml:space="preserve">─── </v>
      </c>
      <c r="I137" s="98" t="str">
        <f t="shared" ca="1" si="37"/>
        <v>───</v>
      </c>
      <c r="J137" s="99" t="str">
        <f t="shared" ca="1" si="38"/>
        <v>───</v>
      </c>
      <c r="L137" s="63">
        <v>27300</v>
      </c>
      <c r="M137" s="112" t="str">
        <f t="shared" ca="1" si="46"/>
        <v/>
      </c>
    </row>
    <row r="138" spans="1:13" ht="21" customHeight="1">
      <c r="A138" s="94" t="s">
        <v>1545</v>
      </c>
      <c r="B138" s="94" t="str">
        <f t="shared" ca="1" si="39"/>
        <v>東根市神町東２丁目６０番７ (R8年休止)</v>
      </c>
      <c r="C138" s="95">
        <f t="shared" si="40"/>
        <v>24800</v>
      </c>
      <c r="D138" s="96">
        <f t="shared" si="41"/>
        <v>3.3000000000000002E-2</v>
      </c>
      <c r="E138" s="95" t="str">
        <f t="shared" ca="1" si="44"/>
        <v xml:space="preserve">────── </v>
      </c>
      <c r="F138" s="97" t="str">
        <f t="shared" ca="1" si="42"/>
        <v xml:space="preserve">─── </v>
      </c>
      <c r="G138" s="95" t="str">
        <f t="shared" ca="1" si="43"/>
        <v xml:space="preserve">────── </v>
      </c>
      <c r="H138" s="96" t="str">
        <f t="shared" ca="1" si="45"/>
        <v xml:space="preserve">─── </v>
      </c>
      <c r="I138" s="98" t="str">
        <f t="shared" ca="1" si="37"/>
        <v>───</v>
      </c>
      <c r="J138" s="99" t="str">
        <f t="shared" ca="1" si="38"/>
        <v>───</v>
      </c>
      <c r="L138" s="63">
        <v>25500</v>
      </c>
      <c r="M138" s="112" t="str">
        <f t="shared" ca="1" si="46"/>
        <v/>
      </c>
    </row>
    <row r="139" spans="1:13" ht="21" customHeight="1">
      <c r="A139" s="94" t="s">
        <v>1546</v>
      </c>
      <c r="B139" s="94" t="str">
        <f t="shared" ca="1" si="39"/>
        <v>東根市鷺ノ森１丁目１０番１３ (R8年休止)</v>
      </c>
      <c r="C139" s="95">
        <f t="shared" si="40"/>
        <v>25000</v>
      </c>
      <c r="D139" s="96">
        <f t="shared" si="41"/>
        <v>1.6E-2</v>
      </c>
      <c r="E139" s="95" t="str">
        <f t="shared" ca="1" si="44"/>
        <v xml:space="preserve">────── </v>
      </c>
      <c r="F139" s="97" t="str">
        <f t="shared" ca="1" si="42"/>
        <v xml:space="preserve">─── </v>
      </c>
      <c r="G139" s="95" t="str">
        <f t="shared" ca="1" si="43"/>
        <v xml:space="preserve">────── </v>
      </c>
      <c r="H139" s="96" t="str">
        <f t="shared" ca="1" si="45"/>
        <v xml:space="preserve">─── </v>
      </c>
      <c r="I139" s="98" t="str">
        <f t="shared" ca="1" si="37"/>
        <v>───</v>
      </c>
      <c r="J139" s="99" t="str">
        <f t="shared" ca="1" si="38"/>
        <v>───</v>
      </c>
      <c r="L139" s="63">
        <v>25300</v>
      </c>
      <c r="M139" s="112" t="str">
        <f t="shared" ca="1" si="46"/>
        <v/>
      </c>
    </row>
    <row r="140" spans="1:13" ht="21" customHeight="1">
      <c r="A140" s="94" t="s">
        <v>1547</v>
      </c>
      <c r="B140" s="94" t="str">
        <f t="shared" ca="1" si="39"/>
        <v>東根市神町北３丁目６１００番２２ (R8年休止)</v>
      </c>
      <c r="C140" s="95">
        <f t="shared" si="40"/>
        <v>32200</v>
      </c>
      <c r="D140" s="96">
        <f t="shared" si="41"/>
        <v>3.5000000000000003E-2</v>
      </c>
      <c r="E140" s="95" t="str">
        <f t="shared" ca="1" si="44"/>
        <v xml:space="preserve">────── </v>
      </c>
      <c r="F140" s="97" t="str">
        <f t="shared" ca="1" si="42"/>
        <v xml:space="preserve">─── </v>
      </c>
      <c r="G140" s="95" t="str">
        <f t="shared" ca="1" si="43"/>
        <v xml:space="preserve">────── </v>
      </c>
      <c r="H140" s="96" t="str">
        <f t="shared" ca="1" si="45"/>
        <v xml:space="preserve">─── </v>
      </c>
      <c r="I140" s="98" t="str">
        <f t="shared" ca="1" si="37"/>
        <v>───</v>
      </c>
      <c r="J140" s="99" t="str">
        <f t="shared" ca="1" si="38"/>
        <v>───</v>
      </c>
      <c r="L140" s="63">
        <v>33200</v>
      </c>
      <c r="M140" s="112" t="str">
        <f t="shared" ca="1" si="46"/>
        <v/>
      </c>
    </row>
    <row r="141" spans="1:13" ht="21" customHeight="1">
      <c r="A141" s="94" t="s">
        <v>2232</v>
      </c>
      <c r="B141" s="94" t="str">
        <f t="shared" ca="1" si="39"/>
        <v>東根市さくらんぼ駅前２丁目９番８ (R8年休止)</v>
      </c>
      <c r="C141" s="95">
        <f t="shared" si="40"/>
        <v>46400</v>
      </c>
      <c r="D141" s="96">
        <f t="shared" si="41"/>
        <v>2.4E-2</v>
      </c>
      <c r="E141" s="95" t="str">
        <f t="shared" ca="1" si="44"/>
        <v xml:space="preserve">────── </v>
      </c>
      <c r="F141" s="97" t="str">
        <f t="shared" ca="1" si="42"/>
        <v xml:space="preserve">─── </v>
      </c>
      <c r="G141" s="95" t="str">
        <f t="shared" ca="1" si="43"/>
        <v xml:space="preserve">────── </v>
      </c>
      <c r="H141" s="96" t="str">
        <f t="shared" ca="1" si="45"/>
        <v xml:space="preserve">─── </v>
      </c>
      <c r="I141" s="98" t="str">
        <f t="shared" ca="1" si="37"/>
        <v>───</v>
      </c>
      <c r="J141" s="99" t="str">
        <f t="shared" ca="1" si="38"/>
        <v>───</v>
      </c>
      <c r="L141" s="63">
        <v>46800</v>
      </c>
      <c r="M141" s="112" t="str">
        <f t="shared" ca="1" si="46"/>
        <v/>
      </c>
    </row>
    <row r="142" spans="1:13" ht="21" customHeight="1">
      <c r="A142" s="94" t="s">
        <v>1445</v>
      </c>
      <c r="B142" s="94" t="str">
        <f t="shared" ca="1" si="39"/>
        <v>東根市中央１丁目６番３外 (R8年休止)</v>
      </c>
      <c r="C142" s="95">
        <f t="shared" si="40"/>
        <v>51600</v>
      </c>
      <c r="D142" s="96">
        <f t="shared" si="41"/>
        <v>1.6E-2</v>
      </c>
      <c r="E142" s="95" t="str">
        <f t="shared" ca="1" si="44"/>
        <v xml:space="preserve">────── </v>
      </c>
      <c r="F142" s="97" t="str">
        <f t="shared" ca="1" si="42"/>
        <v xml:space="preserve">─── </v>
      </c>
      <c r="G142" s="95" t="str">
        <f t="shared" ca="1" si="43"/>
        <v xml:space="preserve">────── </v>
      </c>
      <c r="H142" s="96" t="str">
        <f t="shared" ca="1" si="45"/>
        <v xml:space="preserve">─── </v>
      </c>
      <c r="I142" s="98" t="str">
        <f t="shared" ca="1" si="37"/>
        <v>───</v>
      </c>
      <c r="J142" s="99" t="str">
        <f t="shared" ca="1" si="38"/>
        <v>───</v>
      </c>
      <c r="L142" s="63">
        <v>52200</v>
      </c>
      <c r="M142" s="112" t="str">
        <f t="shared" ca="1" si="46"/>
        <v/>
      </c>
    </row>
    <row r="143" spans="1:13" ht="21" customHeight="1">
      <c r="A143" s="94" t="s">
        <v>1446</v>
      </c>
      <c r="B143" s="94" t="str">
        <f t="shared" ca="1" si="39"/>
        <v>東根市さくらんぼ駅前２丁目１７番５外 (R8年休止)</v>
      </c>
      <c r="C143" s="95">
        <f t="shared" si="40"/>
        <v>67700</v>
      </c>
      <c r="D143" s="96">
        <f t="shared" si="41"/>
        <v>0.01</v>
      </c>
      <c r="E143" s="95" t="str">
        <f t="shared" ca="1" si="44"/>
        <v xml:space="preserve">────── </v>
      </c>
      <c r="F143" s="97" t="str">
        <f t="shared" ca="1" si="42"/>
        <v xml:space="preserve">─── </v>
      </c>
      <c r="G143" s="95" t="str">
        <f t="shared" ca="1" si="43"/>
        <v xml:space="preserve">────── </v>
      </c>
      <c r="H143" s="96" t="str">
        <f t="shared" ca="1" si="45"/>
        <v xml:space="preserve">─── </v>
      </c>
      <c r="I143" s="98" t="str">
        <f t="shared" ca="1" si="37"/>
        <v>───</v>
      </c>
      <c r="J143" s="99" t="str">
        <f t="shared" ca="1" si="38"/>
        <v>───</v>
      </c>
      <c r="L143" s="63">
        <v>68000</v>
      </c>
      <c r="M143" s="112" t="str">
        <f t="shared" ca="1" si="46"/>
        <v/>
      </c>
    </row>
    <row r="144" spans="1:13" ht="21" customHeight="1">
      <c r="A144" s="94" t="s">
        <v>1548</v>
      </c>
      <c r="B144" s="94" t="str">
        <f t="shared" ca="1" si="39"/>
        <v>尾花沢市梺町１丁目２０５９番１７ (R8年休止)</v>
      </c>
      <c r="C144" s="95">
        <f t="shared" si="40"/>
        <v>11600</v>
      </c>
      <c r="D144" s="96">
        <f t="shared" si="41"/>
        <v>-8.9999999999999993E-3</v>
      </c>
      <c r="E144" s="95" t="str">
        <f t="shared" ca="1" si="44"/>
        <v xml:space="preserve">────── </v>
      </c>
      <c r="F144" s="97" t="str">
        <f t="shared" ca="1" si="42"/>
        <v xml:space="preserve">─── </v>
      </c>
      <c r="G144" s="95" t="str">
        <f t="shared" ca="1" si="43"/>
        <v xml:space="preserve">────── </v>
      </c>
      <c r="H144" s="96" t="str">
        <f t="shared" ca="1" si="45"/>
        <v xml:space="preserve">─── </v>
      </c>
      <c r="I144" s="98" t="str">
        <f t="shared" ca="1" si="37"/>
        <v>───</v>
      </c>
      <c r="J144" s="99" t="str">
        <f t="shared" ca="1" si="38"/>
        <v>───</v>
      </c>
      <c r="L144" s="63">
        <v>11500</v>
      </c>
      <c r="M144" s="112" t="str">
        <f t="shared" ca="1" si="46"/>
        <v/>
      </c>
    </row>
    <row r="145" spans="1:13" ht="21" customHeight="1">
      <c r="A145" s="94" t="s">
        <v>1549</v>
      </c>
      <c r="B145" s="94" t="str">
        <f t="shared" ca="1" si="39"/>
        <v>尾花沢市若葉町１丁目２７５１番１外 (R8年休止)</v>
      </c>
      <c r="C145" s="95">
        <f t="shared" si="40"/>
        <v>12200</v>
      </c>
      <c r="D145" s="96">
        <f t="shared" si="41"/>
        <v>0</v>
      </c>
      <c r="E145" s="95" t="str">
        <f t="shared" ca="1" si="44"/>
        <v xml:space="preserve">────── </v>
      </c>
      <c r="F145" s="97" t="str">
        <f t="shared" ca="1" si="42"/>
        <v xml:space="preserve">─── </v>
      </c>
      <c r="G145" s="95" t="str">
        <f t="shared" ca="1" si="43"/>
        <v xml:space="preserve">────── </v>
      </c>
      <c r="H145" s="96" t="str">
        <f t="shared" ca="1" si="45"/>
        <v xml:space="preserve">─── </v>
      </c>
      <c r="I145" s="98" t="str">
        <f t="shared" ca="1" si="37"/>
        <v>───</v>
      </c>
      <c r="J145" s="99" t="str">
        <f t="shared" ca="1" si="38"/>
        <v>───</v>
      </c>
      <c r="L145" s="63">
        <v>12200</v>
      </c>
      <c r="M145" s="112" t="str">
        <f t="shared" ca="1" si="46"/>
        <v/>
      </c>
    </row>
    <row r="146" spans="1:13" ht="21" customHeight="1">
      <c r="A146" s="94" t="s">
        <v>1550</v>
      </c>
      <c r="B146" s="94" t="str">
        <f t="shared" ca="1" si="39"/>
        <v>尾花沢市新町２丁目３７４５番１ (R8年休止)</v>
      </c>
      <c r="C146" s="95">
        <f t="shared" si="40"/>
        <v>10900</v>
      </c>
      <c r="D146" s="96">
        <f t="shared" si="41"/>
        <v>-8.9999999999999993E-3</v>
      </c>
      <c r="E146" s="95" t="str">
        <f t="shared" ca="1" si="44"/>
        <v xml:space="preserve">────── </v>
      </c>
      <c r="F146" s="97" t="str">
        <f t="shared" ca="1" si="42"/>
        <v xml:space="preserve">─── </v>
      </c>
      <c r="G146" s="95" t="str">
        <f t="shared" ca="1" si="43"/>
        <v xml:space="preserve">────── </v>
      </c>
      <c r="H146" s="96" t="str">
        <f t="shared" ca="1" si="45"/>
        <v xml:space="preserve">─── </v>
      </c>
      <c r="I146" s="98" t="str">
        <f t="shared" ca="1" si="37"/>
        <v>───</v>
      </c>
      <c r="J146" s="99" t="str">
        <f t="shared" ca="1" si="38"/>
        <v>───</v>
      </c>
      <c r="L146" s="63">
        <v>10800</v>
      </c>
      <c r="M146" s="112" t="str">
        <f t="shared" ca="1" si="46"/>
        <v/>
      </c>
    </row>
    <row r="147" spans="1:13" ht="21" customHeight="1">
      <c r="A147" s="94" t="s">
        <v>1447</v>
      </c>
      <c r="B147" s="94" t="str">
        <f t="shared" ca="1" si="39"/>
        <v>尾花沢市上町１丁目２４２４番３ (R8年休止)</v>
      </c>
      <c r="C147" s="95">
        <f t="shared" si="40"/>
        <v>18500</v>
      </c>
      <c r="D147" s="96">
        <f t="shared" si="41"/>
        <v>-2.1000000000000001E-2</v>
      </c>
      <c r="E147" s="95" t="str">
        <f t="shared" ca="1" si="44"/>
        <v xml:space="preserve">────── </v>
      </c>
      <c r="F147" s="97" t="str">
        <f t="shared" ca="1" si="42"/>
        <v xml:space="preserve">─── </v>
      </c>
      <c r="G147" s="95" t="str">
        <f t="shared" ca="1" si="43"/>
        <v xml:space="preserve">────── </v>
      </c>
      <c r="H147" s="96" t="str">
        <f t="shared" ca="1" si="45"/>
        <v xml:space="preserve">─── </v>
      </c>
      <c r="I147" s="98" t="str">
        <f t="shared" ca="1" si="37"/>
        <v>───</v>
      </c>
      <c r="J147" s="99" t="str">
        <f t="shared" ca="1" si="38"/>
        <v>───</v>
      </c>
      <c r="L147" s="63">
        <v>18100</v>
      </c>
      <c r="M147" s="112" t="str">
        <f t="shared" ca="1" si="46"/>
        <v/>
      </c>
    </row>
    <row r="148" spans="1:13" ht="21" customHeight="1">
      <c r="A148" s="94" t="s">
        <v>1551</v>
      </c>
      <c r="B148" s="94" t="str">
        <f t="shared" ca="1" si="39"/>
        <v>南陽市椚字松木檀４９３番８ (R8年休止)</v>
      </c>
      <c r="C148" s="95">
        <f t="shared" si="40"/>
        <v>16300</v>
      </c>
      <c r="D148" s="96">
        <f t="shared" si="41"/>
        <v>6.0000000000000001E-3</v>
      </c>
      <c r="E148" s="95" t="str">
        <f t="shared" ca="1" si="44"/>
        <v xml:space="preserve">────── </v>
      </c>
      <c r="F148" s="97" t="str">
        <f t="shared" ca="1" si="42"/>
        <v xml:space="preserve">─── </v>
      </c>
      <c r="G148" s="95" t="str">
        <f t="shared" ca="1" si="43"/>
        <v xml:space="preserve">────── </v>
      </c>
      <c r="H148" s="96" t="str">
        <f t="shared" ca="1" si="45"/>
        <v xml:space="preserve">─── </v>
      </c>
      <c r="I148" s="98" t="str">
        <f t="shared" ca="1" si="37"/>
        <v>───</v>
      </c>
      <c r="J148" s="99" t="str">
        <f t="shared" ca="1" si="38"/>
        <v>───</v>
      </c>
      <c r="L148" s="63">
        <v>16300</v>
      </c>
      <c r="M148" s="112" t="str">
        <f t="shared" ca="1" si="46"/>
        <v/>
      </c>
    </row>
    <row r="149" spans="1:13" ht="21" customHeight="1">
      <c r="A149" s="94" t="s">
        <v>1552</v>
      </c>
      <c r="B149" s="94" t="str">
        <f t="shared" ca="1" si="39"/>
        <v>南陽市宮内字田町二３４２６番６外 (R8年休止)</v>
      </c>
      <c r="C149" s="95">
        <f t="shared" si="40"/>
        <v>16700</v>
      </c>
      <c r="D149" s="96">
        <f t="shared" si="41"/>
        <v>-6.0000000000000001E-3</v>
      </c>
      <c r="E149" s="95" t="str">
        <f t="shared" ca="1" si="44"/>
        <v xml:space="preserve">────── </v>
      </c>
      <c r="F149" s="97" t="str">
        <f t="shared" ca="1" si="42"/>
        <v xml:space="preserve">─── </v>
      </c>
      <c r="G149" s="95" t="str">
        <f t="shared" ca="1" si="43"/>
        <v xml:space="preserve">────── </v>
      </c>
      <c r="H149" s="96" t="str">
        <f t="shared" ca="1" si="45"/>
        <v xml:space="preserve">─── </v>
      </c>
      <c r="I149" s="98" t="str">
        <f t="shared" ca="1" si="37"/>
        <v>───</v>
      </c>
      <c r="J149" s="99" t="str">
        <f t="shared" ca="1" si="38"/>
        <v>───</v>
      </c>
      <c r="L149" s="63">
        <v>16600</v>
      </c>
      <c r="M149" s="112" t="str">
        <f t="shared" ca="1" si="46"/>
        <v/>
      </c>
    </row>
    <row r="150" spans="1:13" ht="21" customHeight="1">
      <c r="A150" s="94" t="s">
        <v>1553</v>
      </c>
      <c r="B150" s="94" t="str">
        <f t="shared" ca="1" si="39"/>
        <v>南陽市三間通字東六角１１５番３ (R8年休止)</v>
      </c>
      <c r="C150" s="95">
        <f t="shared" si="40"/>
        <v>29900</v>
      </c>
      <c r="D150" s="96">
        <f t="shared" si="41"/>
        <v>0.01</v>
      </c>
      <c r="E150" s="95" t="str">
        <f t="shared" ca="1" si="44"/>
        <v xml:space="preserve">────── </v>
      </c>
      <c r="F150" s="97" t="str">
        <f t="shared" ca="1" si="42"/>
        <v xml:space="preserve">─── </v>
      </c>
      <c r="G150" s="95" t="str">
        <f t="shared" ca="1" si="43"/>
        <v xml:space="preserve">────── </v>
      </c>
      <c r="H150" s="96" t="str">
        <f t="shared" ca="1" si="45"/>
        <v xml:space="preserve">─── </v>
      </c>
      <c r="I150" s="98" t="str">
        <f t="shared" ca="1" si="37"/>
        <v>───</v>
      </c>
      <c r="J150" s="99" t="str">
        <f t="shared" ca="1" si="38"/>
        <v>───</v>
      </c>
      <c r="L150" s="63">
        <v>30200</v>
      </c>
      <c r="M150" s="112" t="str">
        <f t="shared" ca="1" si="46"/>
        <v/>
      </c>
    </row>
    <row r="151" spans="1:13" ht="21" customHeight="1">
      <c r="A151" s="94" t="s">
        <v>1448</v>
      </c>
      <c r="B151" s="94" t="str">
        <f t="shared" ca="1" si="39"/>
        <v>南陽市郡山字的場６２５番１ (R8年休止)</v>
      </c>
      <c r="C151" s="95">
        <f t="shared" si="40"/>
        <v>39600</v>
      </c>
      <c r="D151" s="96">
        <f t="shared" si="41"/>
        <v>0</v>
      </c>
      <c r="E151" s="95" t="str">
        <f t="shared" ca="1" si="44"/>
        <v xml:space="preserve">────── </v>
      </c>
      <c r="F151" s="97" t="str">
        <f t="shared" ca="1" si="42"/>
        <v xml:space="preserve">─── </v>
      </c>
      <c r="G151" s="95" t="str">
        <f t="shared" ca="1" si="43"/>
        <v xml:space="preserve">────── </v>
      </c>
      <c r="H151" s="96" t="str">
        <f t="shared" ca="1" si="45"/>
        <v xml:space="preserve">─── </v>
      </c>
      <c r="I151" s="98" t="str">
        <f t="shared" ca="1" si="37"/>
        <v>───</v>
      </c>
      <c r="J151" s="99" t="str">
        <f t="shared" ca="1" si="38"/>
        <v>───</v>
      </c>
      <c r="L151" s="63">
        <v>39600</v>
      </c>
      <c r="M151" s="112" t="str">
        <f t="shared" ca="1" si="46"/>
        <v/>
      </c>
    </row>
    <row r="152" spans="1:13" ht="21" customHeight="1">
      <c r="A152" s="94" t="s">
        <v>1449</v>
      </c>
      <c r="B152" s="94" t="str">
        <f t="shared" ca="1" si="39"/>
        <v>南陽市赤湯字森前４０３番１ (R8年休止)</v>
      </c>
      <c r="C152" s="95">
        <f t="shared" si="40"/>
        <v>29900</v>
      </c>
      <c r="D152" s="96">
        <f t="shared" si="41"/>
        <v>0</v>
      </c>
      <c r="E152" s="95" t="str">
        <f t="shared" ca="1" si="44"/>
        <v xml:space="preserve">────── </v>
      </c>
      <c r="F152" s="97" t="str">
        <f t="shared" ca="1" si="42"/>
        <v xml:space="preserve">─── </v>
      </c>
      <c r="G152" s="95" t="str">
        <f t="shared" ca="1" si="43"/>
        <v xml:space="preserve">────── </v>
      </c>
      <c r="H152" s="96" t="str">
        <f t="shared" ca="1" si="45"/>
        <v xml:space="preserve">─── </v>
      </c>
      <c r="I152" s="98" t="str">
        <f t="shared" ca="1" si="37"/>
        <v>───</v>
      </c>
      <c r="J152" s="99" t="str">
        <f t="shared" ca="1" si="38"/>
        <v>───</v>
      </c>
      <c r="L152" s="63">
        <v>29900</v>
      </c>
      <c r="M152" s="112" t="str">
        <f t="shared" ca="1" si="46"/>
        <v/>
      </c>
    </row>
    <row r="153" spans="1:13" ht="21" customHeight="1">
      <c r="A153" s="94" t="s">
        <v>1554</v>
      </c>
      <c r="B153" s="94" t="str">
        <f t="shared" ca="1" si="39"/>
        <v>山辺町大字山辺字楯２２番３ (R8年休止)</v>
      </c>
      <c r="C153" s="95">
        <f t="shared" si="40"/>
        <v>26500</v>
      </c>
      <c r="D153" s="96">
        <f t="shared" si="41"/>
        <v>0</v>
      </c>
      <c r="E153" s="95" t="str">
        <f t="shared" ca="1" si="44"/>
        <v xml:space="preserve">────── </v>
      </c>
      <c r="F153" s="97" t="str">
        <f t="shared" ca="1" si="42"/>
        <v xml:space="preserve">─── </v>
      </c>
      <c r="G153" s="95" t="str">
        <f t="shared" ca="1" si="43"/>
        <v xml:space="preserve">────── </v>
      </c>
      <c r="H153" s="96" t="str">
        <f t="shared" ca="1" si="45"/>
        <v xml:space="preserve">─── </v>
      </c>
      <c r="I153" s="98" t="str">
        <f t="shared" ca="1" si="37"/>
        <v>───</v>
      </c>
      <c r="J153" s="99" t="str">
        <f t="shared" ca="1" si="38"/>
        <v>───</v>
      </c>
      <c r="L153" s="63">
        <v>26500</v>
      </c>
      <c r="M153" s="112" t="str">
        <f t="shared" ca="1" si="46"/>
        <v/>
      </c>
    </row>
    <row r="154" spans="1:13" ht="21" customHeight="1">
      <c r="A154" s="94" t="s">
        <v>1555</v>
      </c>
      <c r="B154" s="94" t="str">
        <f t="shared" ca="1" si="39"/>
        <v>山辺町大字山辺字佐竹段２９９４番３ (R8年休止)</v>
      </c>
      <c r="C154" s="95">
        <f t="shared" si="40"/>
        <v>23500</v>
      </c>
      <c r="D154" s="96">
        <f t="shared" si="41"/>
        <v>4.0000000000000001E-3</v>
      </c>
      <c r="E154" s="95" t="str">
        <f t="shared" ca="1" si="44"/>
        <v xml:space="preserve">────── </v>
      </c>
      <c r="F154" s="97" t="str">
        <f t="shared" ca="1" si="42"/>
        <v xml:space="preserve">─── </v>
      </c>
      <c r="G154" s="95" t="str">
        <f t="shared" ca="1" si="43"/>
        <v xml:space="preserve">────── </v>
      </c>
      <c r="H154" s="96" t="str">
        <f t="shared" ca="1" si="45"/>
        <v xml:space="preserve">─── </v>
      </c>
      <c r="I154" s="98" t="str">
        <f t="shared" ca="1" si="37"/>
        <v>───</v>
      </c>
      <c r="J154" s="99" t="str">
        <f t="shared" ca="1" si="38"/>
        <v>───</v>
      </c>
      <c r="L154" s="63">
        <v>23600</v>
      </c>
      <c r="M154" s="112" t="str">
        <f t="shared" ca="1" si="46"/>
        <v/>
      </c>
    </row>
    <row r="155" spans="1:13" ht="21" customHeight="1">
      <c r="A155" s="94" t="s">
        <v>1556</v>
      </c>
      <c r="B155" s="94" t="str">
        <f t="shared" ca="1" si="39"/>
        <v>山辺町大字根際字五宮４５３番 (R8年休止)</v>
      </c>
      <c r="C155" s="95">
        <f t="shared" si="40"/>
        <v>11400</v>
      </c>
      <c r="D155" s="96">
        <f t="shared" si="41"/>
        <v>-8.9999999999999993E-3</v>
      </c>
      <c r="E155" s="95" t="str">
        <f t="shared" ca="1" si="44"/>
        <v xml:space="preserve">────── </v>
      </c>
      <c r="F155" s="97" t="str">
        <f t="shared" ca="1" si="42"/>
        <v xml:space="preserve">─── </v>
      </c>
      <c r="G155" s="95" t="str">
        <f t="shared" ca="1" si="43"/>
        <v xml:space="preserve">────── </v>
      </c>
      <c r="H155" s="96" t="str">
        <f t="shared" ca="1" si="45"/>
        <v xml:space="preserve">─── </v>
      </c>
      <c r="I155" s="98" t="str">
        <f t="shared" ca="1" si="37"/>
        <v>───</v>
      </c>
      <c r="J155" s="99" t="str">
        <f t="shared" ca="1" si="38"/>
        <v>───</v>
      </c>
      <c r="L155" s="63">
        <v>11300</v>
      </c>
      <c r="M155" s="112" t="str">
        <f t="shared" ca="1" si="46"/>
        <v/>
      </c>
    </row>
    <row r="156" spans="1:13" ht="21" customHeight="1">
      <c r="A156" s="94" t="s">
        <v>1557</v>
      </c>
      <c r="B156" s="94" t="str">
        <f t="shared" ca="1" si="39"/>
        <v>中山町大字長崎字元町１９７番３外 (R8年休止)</v>
      </c>
      <c r="C156" s="95">
        <f t="shared" si="40"/>
        <v>23100</v>
      </c>
      <c r="D156" s="96">
        <f t="shared" si="41"/>
        <v>-4.0000000000000001E-3</v>
      </c>
      <c r="E156" s="95" t="str">
        <f t="shared" ca="1" si="44"/>
        <v xml:space="preserve">────── </v>
      </c>
      <c r="F156" s="97" t="str">
        <f t="shared" ca="1" si="42"/>
        <v xml:space="preserve">─── </v>
      </c>
      <c r="G156" s="95" t="str">
        <f t="shared" ca="1" si="43"/>
        <v xml:space="preserve">────── </v>
      </c>
      <c r="H156" s="96" t="str">
        <f t="shared" ca="1" si="45"/>
        <v xml:space="preserve">─── </v>
      </c>
      <c r="I156" s="98" t="str">
        <f t="shared" ca="1" si="37"/>
        <v>───</v>
      </c>
      <c r="J156" s="99" t="str">
        <f t="shared" ca="1" si="38"/>
        <v>───</v>
      </c>
      <c r="L156" s="63">
        <v>23000</v>
      </c>
      <c r="M156" s="112" t="str">
        <f t="shared" ca="1" si="46"/>
        <v/>
      </c>
    </row>
    <row r="157" spans="1:13" ht="21" customHeight="1">
      <c r="A157" s="94" t="s">
        <v>1558</v>
      </c>
      <c r="B157" s="94" t="str">
        <f t="shared" ca="1" si="39"/>
        <v>中山町いずみ５８番 (R8年休止)</v>
      </c>
      <c r="C157" s="95">
        <f t="shared" si="40"/>
        <v>27300</v>
      </c>
      <c r="D157" s="96">
        <f t="shared" si="41"/>
        <v>4.0000000000000001E-3</v>
      </c>
      <c r="E157" s="95" t="str">
        <f t="shared" ca="1" si="44"/>
        <v xml:space="preserve">────── </v>
      </c>
      <c r="F157" s="97" t="str">
        <f t="shared" ca="1" si="42"/>
        <v xml:space="preserve">─── </v>
      </c>
      <c r="G157" s="95" t="str">
        <f t="shared" ca="1" si="43"/>
        <v xml:space="preserve">────── </v>
      </c>
      <c r="H157" s="96" t="str">
        <f t="shared" ca="1" si="45"/>
        <v xml:space="preserve">─── </v>
      </c>
      <c r="I157" s="98" t="str">
        <f t="shared" ca="1" si="37"/>
        <v>───</v>
      </c>
      <c r="J157" s="99" t="str">
        <f t="shared" ca="1" si="38"/>
        <v>───</v>
      </c>
      <c r="L157" s="63">
        <v>27400</v>
      </c>
      <c r="M157" s="112" t="str">
        <f t="shared" ca="1" si="46"/>
        <v/>
      </c>
    </row>
    <row r="158" spans="1:13" ht="21" customHeight="1">
      <c r="A158" s="94" t="s">
        <v>1559</v>
      </c>
      <c r="B158" s="94" t="str">
        <f t="shared" ca="1" si="39"/>
        <v>中山町大字土橋字北８９番２ (R8年休止)</v>
      </c>
      <c r="C158" s="95">
        <f t="shared" si="40"/>
        <v>9140</v>
      </c>
      <c r="D158" s="96">
        <f t="shared" si="41"/>
        <v>-7.0000000000000001E-3</v>
      </c>
      <c r="E158" s="95" t="str">
        <f t="shared" ca="1" si="44"/>
        <v xml:space="preserve">────── </v>
      </c>
      <c r="F158" s="97" t="str">
        <f t="shared" ca="1" si="42"/>
        <v xml:space="preserve">─── </v>
      </c>
      <c r="G158" s="95" t="str">
        <f t="shared" ca="1" si="43"/>
        <v xml:space="preserve">────── </v>
      </c>
      <c r="H158" s="96" t="str">
        <f t="shared" ca="1" si="45"/>
        <v xml:space="preserve">─── </v>
      </c>
      <c r="I158" s="98" t="str">
        <f t="shared" ca="1" si="37"/>
        <v>───</v>
      </c>
      <c r="J158" s="99" t="str">
        <f t="shared" ca="1" si="38"/>
        <v>───</v>
      </c>
      <c r="L158" s="63">
        <v>9080</v>
      </c>
      <c r="M158" s="112" t="str">
        <f t="shared" ca="1" si="46"/>
        <v/>
      </c>
    </row>
    <row r="159" spans="1:13" ht="21" customHeight="1">
      <c r="A159" s="94" t="s">
        <v>1560</v>
      </c>
      <c r="B159" s="94" t="str">
        <f t="shared" ca="1" si="39"/>
        <v>河北町谷地中央４丁目１０番１７ (R8年休止)</v>
      </c>
      <c r="C159" s="95">
        <f t="shared" si="40"/>
        <v>21900</v>
      </c>
      <c r="D159" s="96">
        <f t="shared" si="41"/>
        <v>5.0000000000000001E-3</v>
      </c>
      <c r="E159" s="95" t="str">
        <f t="shared" ca="1" si="44"/>
        <v xml:space="preserve">────── </v>
      </c>
      <c r="F159" s="97" t="str">
        <f t="shared" ca="1" si="42"/>
        <v xml:space="preserve">─── </v>
      </c>
      <c r="G159" s="95" t="str">
        <f t="shared" ca="1" si="43"/>
        <v xml:space="preserve">────── </v>
      </c>
      <c r="H159" s="96" t="str">
        <f t="shared" ca="1" si="45"/>
        <v xml:space="preserve">─── </v>
      </c>
      <c r="I159" s="98" t="str">
        <f t="shared" ca="1" si="37"/>
        <v>───</v>
      </c>
      <c r="J159" s="99" t="str">
        <f t="shared" ca="1" si="38"/>
        <v>───</v>
      </c>
      <c r="L159" s="63">
        <v>22000</v>
      </c>
      <c r="M159" s="112" t="str">
        <f t="shared" ca="1" si="46"/>
        <v/>
      </c>
    </row>
    <row r="160" spans="1:13" ht="21" customHeight="1">
      <c r="A160" s="94" t="s">
        <v>1561</v>
      </c>
      <c r="B160" s="94" t="str">
        <f t="shared" ca="1" si="39"/>
        <v>河北町谷地所岡２丁目１８番１２ (R8年休止)</v>
      </c>
      <c r="C160" s="95">
        <f t="shared" si="40"/>
        <v>17700</v>
      </c>
      <c r="D160" s="96">
        <f t="shared" si="41"/>
        <v>0</v>
      </c>
      <c r="E160" s="95" t="str">
        <f t="shared" ca="1" si="44"/>
        <v xml:space="preserve">────── </v>
      </c>
      <c r="F160" s="97" t="str">
        <f t="shared" ca="1" si="42"/>
        <v xml:space="preserve">─── </v>
      </c>
      <c r="G160" s="95" t="str">
        <f t="shared" ca="1" si="43"/>
        <v xml:space="preserve">────── </v>
      </c>
      <c r="H160" s="96" t="str">
        <f t="shared" ca="1" si="45"/>
        <v xml:space="preserve">─── </v>
      </c>
      <c r="I160" s="98" t="str">
        <f t="shared" ca="1" si="37"/>
        <v>───</v>
      </c>
      <c r="J160" s="99" t="str">
        <f t="shared" ca="1" si="38"/>
        <v>───</v>
      </c>
      <c r="L160" s="63">
        <v>17700</v>
      </c>
      <c r="M160" s="112" t="str">
        <f t="shared" ca="1" si="46"/>
        <v/>
      </c>
    </row>
    <row r="161" spans="1:13" ht="21" customHeight="1">
      <c r="A161" s="94" t="s">
        <v>1450</v>
      </c>
      <c r="B161" s="94" t="str">
        <f t="shared" ca="1" si="39"/>
        <v>河北町谷地字谷地ニ２８番 (R8年休止)</v>
      </c>
      <c r="C161" s="95">
        <f t="shared" si="40"/>
        <v>22000</v>
      </c>
      <c r="D161" s="96">
        <f t="shared" si="41"/>
        <v>-5.0000000000000001E-3</v>
      </c>
      <c r="E161" s="95" t="str">
        <f t="shared" ca="1" si="44"/>
        <v xml:space="preserve">────── </v>
      </c>
      <c r="F161" s="97" t="str">
        <f t="shared" ca="1" si="42"/>
        <v xml:space="preserve">─── </v>
      </c>
      <c r="G161" s="95" t="str">
        <f t="shared" ca="1" si="43"/>
        <v xml:space="preserve">────── </v>
      </c>
      <c r="H161" s="96" t="str">
        <f t="shared" ca="1" si="45"/>
        <v xml:space="preserve">─── </v>
      </c>
      <c r="I161" s="98" t="str">
        <f t="shared" ca="1" si="37"/>
        <v>───</v>
      </c>
      <c r="J161" s="99" t="str">
        <f t="shared" ca="1" si="38"/>
        <v>───</v>
      </c>
      <c r="L161" s="63">
        <v>22000</v>
      </c>
      <c r="M161" s="112" t="str">
        <f t="shared" ca="1" si="46"/>
        <v/>
      </c>
    </row>
    <row r="162" spans="1:13" ht="21" customHeight="1">
      <c r="A162" s="94" t="s">
        <v>1562</v>
      </c>
      <c r="B162" s="94" t="str">
        <f t="shared" ca="1" si="39"/>
        <v>西川町大字海味字町浦１３６０番１０ (R8年休止)</v>
      </c>
      <c r="C162" s="95">
        <f t="shared" si="40"/>
        <v>7970</v>
      </c>
      <c r="D162" s="96">
        <f t="shared" si="41"/>
        <v>-5.0000000000000001E-3</v>
      </c>
      <c r="E162" s="95" t="str">
        <f t="shared" ca="1" si="44"/>
        <v xml:space="preserve">────── </v>
      </c>
      <c r="F162" s="97" t="str">
        <f t="shared" ca="1" si="42"/>
        <v xml:space="preserve">─── </v>
      </c>
      <c r="G162" s="95" t="str">
        <f t="shared" ca="1" si="43"/>
        <v xml:space="preserve">────── </v>
      </c>
      <c r="H162" s="96" t="str">
        <f t="shared" ca="1" si="45"/>
        <v xml:space="preserve">─── </v>
      </c>
      <c r="I162" s="98" t="str">
        <f t="shared" ca="1" si="37"/>
        <v>───</v>
      </c>
      <c r="J162" s="99" t="str">
        <f t="shared" ca="1" si="38"/>
        <v>───</v>
      </c>
      <c r="L162" s="63">
        <v>7930</v>
      </c>
      <c r="M162" s="112" t="str">
        <f t="shared" ca="1" si="46"/>
        <v/>
      </c>
    </row>
    <row r="163" spans="1:13" ht="21" customHeight="1">
      <c r="A163" s="94" t="s">
        <v>1563</v>
      </c>
      <c r="B163" s="94" t="str">
        <f t="shared" ca="1" si="39"/>
        <v>西川町大字水沢字上原４０９番３ (R8年休止)</v>
      </c>
      <c r="C163" s="95">
        <f t="shared" si="40"/>
        <v>2630</v>
      </c>
      <c r="D163" s="96">
        <f t="shared" si="41"/>
        <v>-1.0999999999999999E-2</v>
      </c>
      <c r="E163" s="95" t="str">
        <f t="shared" ca="1" si="44"/>
        <v xml:space="preserve">────── </v>
      </c>
      <c r="F163" s="97" t="str">
        <f t="shared" ca="1" si="42"/>
        <v xml:space="preserve">─── </v>
      </c>
      <c r="G163" s="95" t="str">
        <f t="shared" ca="1" si="43"/>
        <v xml:space="preserve">────── </v>
      </c>
      <c r="H163" s="96" t="str">
        <f t="shared" ca="1" si="45"/>
        <v xml:space="preserve">─── </v>
      </c>
      <c r="I163" s="98" t="str">
        <f t="shared" ref="I163:I194" ca="1" si="47">IFERROR(IF(INDEX(基礎データ,MATCH(A163,標準地番号,0),26)="─── ","───",INDEX(基礎データ,MATCH(A163,標準地番号,0),26)&amp;"/"&amp;COUNTIFS(用途区分,VLOOKUP(A163,基礎データ,3,FALSE),幹事意見価格,"&gt;0")),"")</f>
        <v>───</v>
      </c>
      <c r="J163" s="99" t="str">
        <f t="shared" ref="J163:J194" ca="1" si="48">IFERROR(IF(INDEX(基礎データ,MATCH(A163,標準地番号,0),32)="─── ","───",INDEX(基礎データ,MATCH(A163,標準地番号,0),32)&amp;"/"&amp;COUNTIFS(用途区分,VLOOKUP(A163,基礎データ,3,FALSE))-COUNTIFS(用途区分,VLOOKUP(A163,基礎データ,3,FALSE),本年変動率,"─── ")),"")</f>
        <v>───</v>
      </c>
      <c r="L163" s="63">
        <v>2600</v>
      </c>
      <c r="M163" s="112" t="str">
        <f t="shared" ca="1" si="46"/>
        <v/>
      </c>
    </row>
    <row r="164" spans="1:13" ht="21" customHeight="1">
      <c r="A164" s="94" t="s">
        <v>1451</v>
      </c>
      <c r="B164" s="94" t="str">
        <f t="shared" ca="1" si="39"/>
        <v>西川町大字間沢字金畑２５７番１外 (R8年休止)</v>
      </c>
      <c r="C164" s="95">
        <f t="shared" si="40"/>
        <v>7750</v>
      </c>
      <c r="D164" s="96">
        <f t="shared" si="41"/>
        <v>-1.0999999999999999E-2</v>
      </c>
      <c r="E164" s="95" t="str">
        <f t="shared" ca="1" si="44"/>
        <v xml:space="preserve">────── </v>
      </c>
      <c r="F164" s="97" t="str">
        <f t="shared" ca="1" si="42"/>
        <v xml:space="preserve">─── </v>
      </c>
      <c r="G164" s="95" t="str">
        <f t="shared" ca="1" si="43"/>
        <v xml:space="preserve">────── </v>
      </c>
      <c r="H164" s="96" t="str">
        <f t="shared" ca="1" si="45"/>
        <v xml:space="preserve">─── </v>
      </c>
      <c r="I164" s="98" t="str">
        <f t="shared" ca="1" si="47"/>
        <v>───</v>
      </c>
      <c r="J164" s="99" t="str">
        <f t="shared" ca="1" si="48"/>
        <v>───</v>
      </c>
      <c r="L164" s="63">
        <v>7670</v>
      </c>
      <c r="M164" s="112" t="str">
        <f t="shared" ca="1" si="46"/>
        <v/>
      </c>
    </row>
    <row r="165" spans="1:13" ht="21" customHeight="1">
      <c r="A165" s="94" t="s">
        <v>1564</v>
      </c>
      <c r="B165" s="94" t="str">
        <f t="shared" ref="B165:B196" ca="1" si="49">IFERROR(IF(INDEX(基礎データ,MATCH(A165,標準地番号,0),2)="隔年調査地点",VLOOKUP(VLOOKUP(A165,kanji001前年データ,4,FALSE),市町村,2,FALSE),INDEX(基礎データ,MATCH(A165,標準地番号,0),2))&amp;INDEX(基礎データ,MATCH(A165,標準地番号,0),6)&amp;IF(C165="────── "," (R7年休止)",IF(G165="────── "," (R8年休止)","")),"")</f>
        <v>朝日町大字宮宿字田中８１７番１３外 (R8年休止)</v>
      </c>
      <c r="C165" s="95">
        <f t="shared" ref="C165:C196" si="50">IFERROR(IF(INDEX(基礎データ,MATCH(A165,標準地番号,0),12)="─── ",VLOOKUP(A165,kanji002前年データ,26,FALSE),INDEX(基礎データ,MATCH(A165,標準地番号,0),12)),"────── ")</f>
        <v>9150</v>
      </c>
      <c r="D165" s="96">
        <f t="shared" ref="D165:D196" si="51">IFERROR(IF(INDEX(基礎データ,MATCH(A165,標準地番号,0),15)="─── ",ROUND((VLOOKUP(A165,kanji002前年データ,26,FALSE)-VLOOKUP(A165,kanji002前年データ,31,FALSE))/VLOOKUP(A165,kanji002前年データ,31,FALSE),3),INDEX(基礎データ,MATCH(A165,標準地番号,0),15)),"─── ")</f>
        <v>-1.0999999999999999E-2</v>
      </c>
      <c r="E165" s="95" t="str">
        <f t="shared" ca="1" si="44"/>
        <v xml:space="preserve">────── </v>
      </c>
      <c r="F165" s="97" t="str">
        <f t="shared" ref="F165:F196" ca="1" si="52">IFERROR(IF(AND(G165="────── ",H165="─── "),"─── ",INDEX(基礎データ,MATCH(A165,標準地番号,0),42)),"")</f>
        <v xml:space="preserve">─── </v>
      </c>
      <c r="G165" s="95" t="str">
        <f t="shared" ref="G165:G196" ca="1" si="53">IFERROR(IF(INDEX(基礎データ,MATCH(A165,標準地番号,0),23)="─── ","────── ",INDEX(基礎データ,MATCH(A165,標準地番号,0),23)),"")</f>
        <v xml:space="preserve">────── </v>
      </c>
      <c r="H165" s="96" t="str">
        <f t="shared" ca="1" si="45"/>
        <v xml:space="preserve">─── </v>
      </c>
      <c r="I165" s="98" t="str">
        <f t="shared" ca="1" si="47"/>
        <v>───</v>
      </c>
      <c r="J165" s="99" t="str">
        <f t="shared" ca="1" si="48"/>
        <v>───</v>
      </c>
      <c r="L165" s="63">
        <v>9050</v>
      </c>
      <c r="M165" s="112" t="str">
        <f t="shared" ca="1" si="46"/>
        <v/>
      </c>
    </row>
    <row r="166" spans="1:13" ht="21" customHeight="1">
      <c r="A166" s="94" t="s">
        <v>1565</v>
      </c>
      <c r="B166" s="94" t="str">
        <f t="shared" ca="1" si="49"/>
        <v>朝日町大字和合字川前２８３２番１ (R8年休止)</v>
      </c>
      <c r="C166" s="95">
        <f t="shared" si="50"/>
        <v>7580</v>
      </c>
      <c r="D166" s="96">
        <f t="shared" si="51"/>
        <v>-5.0000000000000001E-3</v>
      </c>
      <c r="E166" s="95" t="str">
        <f t="shared" ca="1" si="44"/>
        <v xml:space="preserve">────── </v>
      </c>
      <c r="F166" s="97" t="str">
        <f t="shared" ca="1" si="52"/>
        <v xml:space="preserve">─── </v>
      </c>
      <c r="G166" s="95" t="str">
        <f t="shared" ca="1" si="53"/>
        <v xml:space="preserve">────── </v>
      </c>
      <c r="H166" s="96" t="str">
        <f t="shared" ca="1" si="45"/>
        <v xml:space="preserve">─── </v>
      </c>
      <c r="I166" s="98" t="str">
        <f t="shared" ca="1" si="47"/>
        <v>───</v>
      </c>
      <c r="J166" s="99" t="str">
        <f t="shared" ca="1" si="48"/>
        <v>───</v>
      </c>
      <c r="L166" s="63">
        <v>7540</v>
      </c>
      <c r="M166" s="112" t="str">
        <f t="shared" ca="1" si="46"/>
        <v/>
      </c>
    </row>
    <row r="167" spans="1:13" ht="21" customHeight="1">
      <c r="A167" s="94" t="s">
        <v>1452</v>
      </c>
      <c r="B167" s="94" t="str">
        <f t="shared" ca="1" si="49"/>
        <v>朝日町大字宮宿字上宿１１８４番８ (R8年休止)</v>
      </c>
      <c r="C167" s="95">
        <f t="shared" si="50"/>
        <v>10400</v>
      </c>
      <c r="D167" s="96">
        <f t="shared" si="51"/>
        <v>-0.01</v>
      </c>
      <c r="E167" s="95" t="str">
        <f t="shared" ca="1" si="44"/>
        <v xml:space="preserve">────── </v>
      </c>
      <c r="F167" s="97" t="str">
        <f t="shared" ca="1" si="52"/>
        <v xml:space="preserve">─── </v>
      </c>
      <c r="G167" s="95" t="str">
        <f t="shared" ca="1" si="53"/>
        <v xml:space="preserve">────── </v>
      </c>
      <c r="H167" s="96" t="str">
        <f t="shared" ca="1" si="45"/>
        <v xml:space="preserve">─── </v>
      </c>
      <c r="I167" s="98" t="str">
        <f t="shared" ca="1" si="47"/>
        <v>───</v>
      </c>
      <c r="J167" s="99" t="str">
        <f t="shared" ca="1" si="48"/>
        <v>───</v>
      </c>
      <c r="L167" s="63">
        <v>10300</v>
      </c>
      <c r="M167" s="112" t="str">
        <f t="shared" ca="1" si="46"/>
        <v/>
      </c>
    </row>
    <row r="168" spans="1:13" ht="21" customHeight="1">
      <c r="A168" s="94" t="s">
        <v>1566</v>
      </c>
      <c r="B168" s="94" t="str">
        <f t="shared" ca="1" si="49"/>
        <v>大江町大字左沢字柳田２６４番１４ (R8年休止)</v>
      </c>
      <c r="C168" s="95">
        <f t="shared" si="50"/>
        <v>13400</v>
      </c>
      <c r="D168" s="96">
        <f t="shared" si="51"/>
        <v>-7.0000000000000001E-3</v>
      </c>
      <c r="E168" s="95" t="str">
        <f t="shared" ca="1" si="44"/>
        <v xml:space="preserve">────── </v>
      </c>
      <c r="F168" s="97" t="str">
        <f t="shared" ca="1" si="52"/>
        <v xml:space="preserve">─── </v>
      </c>
      <c r="G168" s="95" t="str">
        <f t="shared" ca="1" si="53"/>
        <v xml:space="preserve">────── </v>
      </c>
      <c r="H168" s="96" t="str">
        <f t="shared" ca="1" si="45"/>
        <v xml:space="preserve">─── </v>
      </c>
      <c r="I168" s="98" t="str">
        <f t="shared" ca="1" si="47"/>
        <v>───</v>
      </c>
      <c r="J168" s="99" t="str">
        <f t="shared" ca="1" si="48"/>
        <v>───</v>
      </c>
      <c r="L168" s="63">
        <v>13300</v>
      </c>
      <c r="M168" s="112" t="str">
        <f t="shared" ca="1" si="46"/>
        <v/>
      </c>
    </row>
    <row r="169" spans="1:13" ht="21" customHeight="1">
      <c r="A169" s="94" t="s">
        <v>1567</v>
      </c>
      <c r="B169" s="94" t="str">
        <f t="shared" ca="1" si="49"/>
        <v>大江町大字左沢字愛宕下１１２９番２外 (R8年休止)</v>
      </c>
      <c r="C169" s="95">
        <f t="shared" si="50"/>
        <v>10500</v>
      </c>
      <c r="D169" s="96">
        <f t="shared" si="51"/>
        <v>-8.9999999999999993E-3</v>
      </c>
      <c r="E169" s="95" t="str">
        <f t="shared" ca="1" si="44"/>
        <v xml:space="preserve">────── </v>
      </c>
      <c r="F169" s="97" t="str">
        <f t="shared" ca="1" si="52"/>
        <v xml:space="preserve">─── </v>
      </c>
      <c r="G169" s="95" t="str">
        <f t="shared" ca="1" si="53"/>
        <v xml:space="preserve">────── </v>
      </c>
      <c r="H169" s="96" t="str">
        <f t="shared" ca="1" si="45"/>
        <v xml:space="preserve">─── </v>
      </c>
      <c r="I169" s="98" t="str">
        <f t="shared" ca="1" si="47"/>
        <v>───</v>
      </c>
      <c r="J169" s="99" t="str">
        <f t="shared" ca="1" si="48"/>
        <v>───</v>
      </c>
      <c r="L169" s="63">
        <v>10400</v>
      </c>
      <c r="M169" s="112" t="str">
        <f t="shared" ca="1" si="46"/>
        <v/>
      </c>
    </row>
    <row r="170" spans="1:13" ht="21" customHeight="1">
      <c r="A170" s="94" t="s">
        <v>1453</v>
      </c>
      <c r="B170" s="94" t="str">
        <f t="shared" ca="1" si="49"/>
        <v>大江町大字左沢字横町３６２番外 (R8年休止)</v>
      </c>
      <c r="C170" s="95">
        <f t="shared" si="50"/>
        <v>18400</v>
      </c>
      <c r="D170" s="96">
        <f t="shared" si="51"/>
        <v>-1.0999999999999999E-2</v>
      </c>
      <c r="E170" s="95" t="str">
        <f t="shared" ca="1" si="44"/>
        <v xml:space="preserve">────── </v>
      </c>
      <c r="F170" s="97" t="str">
        <f t="shared" ca="1" si="52"/>
        <v xml:space="preserve">─── </v>
      </c>
      <c r="G170" s="95" t="str">
        <f t="shared" ca="1" si="53"/>
        <v xml:space="preserve">────── </v>
      </c>
      <c r="H170" s="96" t="str">
        <f t="shared" ca="1" si="45"/>
        <v xml:space="preserve">─── </v>
      </c>
      <c r="I170" s="98" t="str">
        <f t="shared" ca="1" si="47"/>
        <v>───</v>
      </c>
      <c r="J170" s="99" t="str">
        <f t="shared" ca="1" si="48"/>
        <v>───</v>
      </c>
      <c r="L170" s="63">
        <v>18200</v>
      </c>
      <c r="M170" s="112" t="str">
        <f t="shared" ca="1" si="46"/>
        <v/>
      </c>
    </row>
    <row r="171" spans="1:13" ht="21" customHeight="1">
      <c r="A171" s="94" t="s">
        <v>1568</v>
      </c>
      <c r="B171" s="94" t="str">
        <f t="shared" ca="1" si="49"/>
        <v>大石田町大字大石田字東町丙１０３番 (R8年休止)</v>
      </c>
      <c r="C171" s="95">
        <f t="shared" si="50"/>
        <v>11000</v>
      </c>
      <c r="D171" s="96">
        <f t="shared" si="51"/>
        <v>-8.9999999999999993E-3</v>
      </c>
      <c r="E171" s="95" t="str">
        <f t="shared" ca="1" si="44"/>
        <v xml:space="preserve">────── </v>
      </c>
      <c r="F171" s="97" t="str">
        <f t="shared" ca="1" si="52"/>
        <v xml:space="preserve">─── </v>
      </c>
      <c r="G171" s="95" t="str">
        <f t="shared" ca="1" si="53"/>
        <v xml:space="preserve">────── </v>
      </c>
      <c r="H171" s="96" t="str">
        <f t="shared" ca="1" si="45"/>
        <v xml:space="preserve">─── </v>
      </c>
      <c r="I171" s="98" t="str">
        <f t="shared" ca="1" si="47"/>
        <v>───</v>
      </c>
      <c r="J171" s="99" t="str">
        <f t="shared" ca="1" si="48"/>
        <v>───</v>
      </c>
      <c r="L171" s="63">
        <v>10900</v>
      </c>
      <c r="M171" s="112" t="str">
        <f t="shared" ca="1" si="46"/>
        <v/>
      </c>
    </row>
    <row r="172" spans="1:13" ht="21" customHeight="1">
      <c r="A172" s="94" t="s">
        <v>1569</v>
      </c>
      <c r="B172" s="94" t="str">
        <f t="shared" ca="1" si="49"/>
        <v>大石田町大字大石田字上ノ原甲６１６番５７ (R8年休止)</v>
      </c>
      <c r="C172" s="95">
        <f t="shared" si="50"/>
        <v>11100</v>
      </c>
      <c r="D172" s="96">
        <f t="shared" si="51"/>
        <v>-8.9999999999999993E-3</v>
      </c>
      <c r="E172" s="95" t="str">
        <f t="shared" ca="1" si="44"/>
        <v xml:space="preserve">────── </v>
      </c>
      <c r="F172" s="97" t="str">
        <f t="shared" ca="1" si="52"/>
        <v xml:space="preserve">─── </v>
      </c>
      <c r="G172" s="95" t="str">
        <f t="shared" ca="1" si="53"/>
        <v xml:space="preserve">────── </v>
      </c>
      <c r="H172" s="96" t="str">
        <f t="shared" ca="1" si="45"/>
        <v xml:space="preserve">─── </v>
      </c>
      <c r="I172" s="98" t="str">
        <f t="shared" ca="1" si="47"/>
        <v>───</v>
      </c>
      <c r="J172" s="99" t="str">
        <f t="shared" ca="1" si="48"/>
        <v>───</v>
      </c>
      <c r="L172" s="63">
        <v>11000</v>
      </c>
      <c r="M172" s="112" t="str">
        <f t="shared" ca="1" si="46"/>
        <v/>
      </c>
    </row>
    <row r="173" spans="1:13" ht="21" customHeight="1">
      <c r="A173" s="94" t="s">
        <v>1454</v>
      </c>
      <c r="B173" s="94" t="str">
        <f t="shared" ca="1" si="49"/>
        <v>大石田町大字大石田字新大石田甲４１番 (R8年休止)</v>
      </c>
      <c r="C173" s="95">
        <f t="shared" si="50"/>
        <v>14500</v>
      </c>
      <c r="D173" s="96">
        <f t="shared" si="51"/>
        <v>-7.0000000000000001E-3</v>
      </c>
      <c r="E173" s="95" t="str">
        <f t="shared" ca="1" si="44"/>
        <v xml:space="preserve">────── </v>
      </c>
      <c r="F173" s="97" t="str">
        <f t="shared" ca="1" si="52"/>
        <v xml:space="preserve">─── </v>
      </c>
      <c r="G173" s="95" t="str">
        <f t="shared" ca="1" si="53"/>
        <v xml:space="preserve">────── </v>
      </c>
      <c r="H173" s="96" t="str">
        <f t="shared" ca="1" si="45"/>
        <v xml:space="preserve">─── </v>
      </c>
      <c r="I173" s="98" t="str">
        <f t="shared" ca="1" si="47"/>
        <v>───</v>
      </c>
      <c r="J173" s="99" t="str">
        <f t="shared" ca="1" si="48"/>
        <v>───</v>
      </c>
      <c r="L173" s="63">
        <v>14400</v>
      </c>
      <c r="M173" s="112" t="str">
        <f t="shared" ca="1" si="46"/>
        <v/>
      </c>
    </row>
    <row r="174" spans="1:13" ht="21" customHeight="1">
      <c r="A174" s="94" t="s">
        <v>1570</v>
      </c>
      <c r="B174" s="94" t="str">
        <f t="shared" ca="1" si="49"/>
        <v>金山町大字山崎字愛宕下３３４番 (R8年休止)</v>
      </c>
      <c r="C174" s="95">
        <f t="shared" si="50"/>
        <v>5350</v>
      </c>
      <c r="D174" s="96">
        <f t="shared" si="51"/>
        <v>-7.0000000000000001E-3</v>
      </c>
      <c r="E174" s="95" t="str">
        <f t="shared" ca="1" si="44"/>
        <v xml:space="preserve">────── </v>
      </c>
      <c r="F174" s="97" t="str">
        <f t="shared" ca="1" si="52"/>
        <v xml:space="preserve">─── </v>
      </c>
      <c r="G174" s="95" t="str">
        <f t="shared" ca="1" si="53"/>
        <v xml:space="preserve">────── </v>
      </c>
      <c r="H174" s="96" t="str">
        <f t="shared" ca="1" si="45"/>
        <v xml:space="preserve">─── </v>
      </c>
      <c r="I174" s="98" t="str">
        <f t="shared" ca="1" si="47"/>
        <v>───</v>
      </c>
      <c r="J174" s="99" t="str">
        <f t="shared" ca="1" si="48"/>
        <v>───</v>
      </c>
      <c r="L174" s="63">
        <v>5310</v>
      </c>
      <c r="M174" s="112" t="str">
        <f t="shared" ca="1" si="46"/>
        <v/>
      </c>
    </row>
    <row r="175" spans="1:13" ht="21" customHeight="1">
      <c r="A175" s="94" t="s">
        <v>1571</v>
      </c>
      <c r="B175" s="94" t="str">
        <f t="shared" ca="1" si="49"/>
        <v>金山町大字金山字羽場９６２番１ (R8年休止)</v>
      </c>
      <c r="C175" s="95">
        <f t="shared" si="50"/>
        <v>5890</v>
      </c>
      <c r="D175" s="96">
        <f t="shared" si="51"/>
        <v>-8.0000000000000002E-3</v>
      </c>
      <c r="E175" s="95" t="str">
        <f t="shared" ca="1" si="44"/>
        <v xml:space="preserve">────── </v>
      </c>
      <c r="F175" s="97" t="str">
        <f t="shared" ca="1" si="52"/>
        <v xml:space="preserve">─── </v>
      </c>
      <c r="G175" s="95" t="str">
        <f t="shared" ca="1" si="53"/>
        <v xml:space="preserve">────── </v>
      </c>
      <c r="H175" s="96" t="str">
        <f t="shared" ca="1" si="45"/>
        <v xml:space="preserve">─── </v>
      </c>
      <c r="I175" s="98" t="str">
        <f t="shared" ca="1" si="47"/>
        <v>───</v>
      </c>
      <c r="J175" s="99" t="str">
        <f t="shared" ca="1" si="48"/>
        <v>───</v>
      </c>
      <c r="L175" s="63">
        <v>5840</v>
      </c>
      <c r="M175" s="112" t="str">
        <f t="shared" ca="1" si="46"/>
        <v/>
      </c>
    </row>
    <row r="176" spans="1:13" ht="21" customHeight="1">
      <c r="A176" s="94" t="s">
        <v>1455</v>
      </c>
      <c r="B176" s="94" t="str">
        <f t="shared" ca="1" si="49"/>
        <v>金山町大字金山字町浦４１１番 (R8年休止)</v>
      </c>
      <c r="C176" s="95">
        <f t="shared" si="50"/>
        <v>13000</v>
      </c>
      <c r="D176" s="96">
        <f t="shared" si="51"/>
        <v>-1.4999999999999999E-2</v>
      </c>
      <c r="E176" s="95" t="str">
        <f t="shared" ca="1" si="44"/>
        <v xml:space="preserve">────── </v>
      </c>
      <c r="F176" s="97" t="str">
        <f t="shared" ca="1" si="52"/>
        <v xml:space="preserve">─── </v>
      </c>
      <c r="G176" s="95" t="str">
        <f t="shared" ca="1" si="53"/>
        <v xml:space="preserve">────── </v>
      </c>
      <c r="H176" s="96" t="str">
        <f t="shared" ca="1" si="45"/>
        <v xml:space="preserve">─── </v>
      </c>
      <c r="I176" s="98" t="str">
        <f t="shared" ca="1" si="47"/>
        <v>───</v>
      </c>
      <c r="J176" s="99" t="str">
        <f t="shared" ca="1" si="48"/>
        <v>───</v>
      </c>
      <c r="L176" s="63">
        <v>12800</v>
      </c>
      <c r="M176" s="112" t="str">
        <f t="shared" ca="1" si="46"/>
        <v/>
      </c>
    </row>
    <row r="177" spans="1:13" ht="21" customHeight="1">
      <c r="A177" s="94" t="s">
        <v>1572</v>
      </c>
      <c r="B177" s="94" t="str">
        <f t="shared" ca="1" si="49"/>
        <v>最上町大字向町字向町６４９番１ (R8年休止)</v>
      </c>
      <c r="C177" s="95">
        <f t="shared" si="50"/>
        <v>8490</v>
      </c>
      <c r="D177" s="96">
        <f t="shared" si="51"/>
        <v>-6.0000000000000001E-3</v>
      </c>
      <c r="E177" s="95" t="str">
        <f t="shared" ca="1" si="44"/>
        <v xml:space="preserve">────── </v>
      </c>
      <c r="F177" s="97" t="str">
        <f t="shared" ca="1" si="52"/>
        <v xml:space="preserve">─── </v>
      </c>
      <c r="G177" s="95" t="str">
        <f t="shared" ca="1" si="53"/>
        <v xml:space="preserve">────── </v>
      </c>
      <c r="H177" s="96" t="str">
        <f t="shared" ca="1" si="45"/>
        <v xml:space="preserve">─── </v>
      </c>
      <c r="I177" s="98" t="str">
        <f t="shared" ca="1" si="47"/>
        <v>───</v>
      </c>
      <c r="J177" s="99" t="str">
        <f t="shared" ca="1" si="48"/>
        <v>───</v>
      </c>
      <c r="L177" s="63">
        <v>8440</v>
      </c>
      <c r="M177" s="112" t="str">
        <f t="shared" ca="1" si="46"/>
        <v/>
      </c>
    </row>
    <row r="178" spans="1:13" ht="21" customHeight="1">
      <c r="A178" s="94" t="s">
        <v>1573</v>
      </c>
      <c r="B178" s="94" t="str">
        <f t="shared" ca="1" si="49"/>
        <v>最上町大字向町字愛宕前８６３番１０ (R8年休止)</v>
      </c>
      <c r="C178" s="95">
        <f t="shared" si="50"/>
        <v>7240</v>
      </c>
      <c r="D178" s="96">
        <f t="shared" si="51"/>
        <v>-8.0000000000000002E-3</v>
      </c>
      <c r="E178" s="95" t="str">
        <f t="shared" ca="1" si="44"/>
        <v xml:space="preserve">────── </v>
      </c>
      <c r="F178" s="97" t="str">
        <f t="shared" ca="1" si="52"/>
        <v xml:space="preserve">─── </v>
      </c>
      <c r="G178" s="95" t="str">
        <f t="shared" ca="1" si="53"/>
        <v xml:space="preserve">────── </v>
      </c>
      <c r="H178" s="96" t="str">
        <f t="shared" ca="1" si="45"/>
        <v xml:space="preserve">─── </v>
      </c>
      <c r="I178" s="98" t="str">
        <f t="shared" ca="1" si="47"/>
        <v>───</v>
      </c>
      <c r="J178" s="99" t="str">
        <f t="shared" ca="1" si="48"/>
        <v>───</v>
      </c>
      <c r="L178" s="63">
        <v>7180</v>
      </c>
      <c r="M178" s="112" t="str">
        <f t="shared" ca="1" si="46"/>
        <v/>
      </c>
    </row>
    <row r="179" spans="1:13" ht="21" customHeight="1">
      <c r="A179" s="94" t="s">
        <v>1456</v>
      </c>
      <c r="B179" s="94" t="str">
        <f t="shared" ca="1" si="49"/>
        <v>最上町大字向町字向町６１９番２ (R8年休止)</v>
      </c>
      <c r="C179" s="95">
        <f t="shared" si="50"/>
        <v>14900</v>
      </c>
      <c r="D179" s="96">
        <f t="shared" si="51"/>
        <v>-7.0000000000000001E-3</v>
      </c>
      <c r="E179" s="95" t="str">
        <f t="shared" ca="1" si="44"/>
        <v xml:space="preserve">────── </v>
      </c>
      <c r="F179" s="97" t="str">
        <f t="shared" ca="1" si="52"/>
        <v xml:space="preserve">─── </v>
      </c>
      <c r="G179" s="95" t="str">
        <f t="shared" ca="1" si="53"/>
        <v xml:space="preserve">────── </v>
      </c>
      <c r="H179" s="96" t="str">
        <f t="shared" ca="1" si="45"/>
        <v xml:space="preserve">─── </v>
      </c>
      <c r="I179" s="98" t="str">
        <f t="shared" ca="1" si="47"/>
        <v>───</v>
      </c>
      <c r="J179" s="99" t="str">
        <f t="shared" ca="1" si="48"/>
        <v>───</v>
      </c>
      <c r="L179" s="63">
        <v>14800</v>
      </c>
      <c r="M179" s="112" t="str">
        <f t="shared" ca="1" si="46"/>
        <v/>
      </c>
    </row>
    <row r="180" spans="1:13" ht="21" customHeight="1">
      <c r="A180" s="94" t="s">
        <v>1574</v>
      </c>
      <c r="B180" s="94" t="str">
        <f t="shared" ca="1" si="49"/>
        <v>真室川町大字平岡字片杉野５９０番２１外 (R8年休止)</v>
      </c>
      <c r="C180" s="95">
        <f t="shared" si="50"/>
        <v>6990</v>
      </c>
      <c r="D180" s="96">
        <f t="shared" si="51"/>
        <v>-8.9999999999999993E-3</v>
      </c>
      <c r="E180" s="95" t="str">
        <f t="shared" ca="1" si="44"/>
        <v xml:space="preserve">────── </v>
      </c>
      <c r="F180" s="97" t="str">
        <f t="shared" ca="1" si="52"/>
        <v xml:space="preserve">─── </v>
      </c>
      <c r="G180" s="95" t="str">
        <f t="shared" ca="1" si="53"/>
        <v xml:space="preserve">────── </v>
      </c>
      <c r="H180" s="96" t="str">
        <f t="shared" ca="1" si="45"/>
        <v xml:space="preserve">─── </v>
      </c>
      <c r="I180" s="98" t="str">
        <f t="shared" ca="1" si="47"/>
        <v>───</v>
      </c>
      <c r="J180" s="99" t="str">
        <f t="shared" ca="1" si="48"/>
        <v>───</v>
      </c>
      <c r="L180" s="63">
        <v>6930</v>
      </c>
      <c r="M180" s="112" t="str">
        <f t="shared" ca="1" si="46"/>
        <v/>
      </c>
    </row>
    <row r="181" spans="1:13" ht="21" customHeight="1">
      <c r="A181" s="94" t="s">
        <v>1575</v>
      </c>
      <c r="B181" s="94" t="str">
        <f t="shared" ca="1" si="49"/>
        <v>真室川町大字新町字小林７７５番９ (R8年休止)</v>
      </c>
      <c r="C181" s="95">
        <f t="shared" si="50"/>
        <v>5970</v>
      </c>
      <c r="D181" s="96">
        <f t="shared" si="51"/>
        <v>-0.01</v>
      </c>
      <c r="E181" s="95" t="str">
        <f t="shared" ca="1" si="44"/>
        <v xml:space="preserve">────── </v>
      </c>
      <c r="F181" s="97" t="str">
        <f t="shared" ca="1" si="52"/>
        <v xml:space="preserve">─── </v>
      </c>
      <c r="G181" s="95" t="str">
        <f t="shared" ca="1" si="53"/>
        <v xml:space="preserve">────── </v>
      </c>
      <c r="H181" s="96" t="str">
        <f t="shared" ca="1" si="45"/>
        <v xml:space="preserve">─── </v>
      </c>
      <c r="I181" s="98" t="str">
        <f t="shared" ca="1" si="47"/>
        <v>───</v>
      </c>
      <c r="J181" s="99" t="str">
        <f t="shared" ca="1" si="48"/>
        <v>───</v>
      </c>
      <c r="L181" s="63">
        <v>5910</v>
      </c>
      <c r="M181" s="112" t="str">
        <f t="shared" ca="1" si="46"/>
        <v/>
      </c>
    </row>
    <row r="182" spans="1:13" ht="21" customHeight="1">
      <c r="A182" s="94" t="s">
        <v>1457</v>
      </c>
      <c r="B182" s="94" t="str">
        <f t="shared" ca="1" si="49"/>
        <v>真室川町大字新町字上荒川１４１番１１ (R8年休止)</v>
      </c>
      <c r="C182" s="95">
        <f t="shared" si="50"/>
        <v>12400</v>
      </c>
      <c r="D182" s="96">
        <f t="shared" si="51"/>
        <v>-8.0000000000000002E-3</v>
      </c>
      <c r="E182" s="95" t="str">
        <f t="shared" ca="1" si="44"/>
        <v xml:space="preserve">────── </v>
      </c>
      <c r="F182" s="97" t="str">
        <f t="shared" ca="1" si="52"/>
        <v xml:space="preserve">─── </v>
      </c>
      <c r="G182" s="95" t="str">
        <f t="shared" ca="1" si="53"/>
        <v xml:space="preserve">────── </v>
      </c>
      <c r="H182" s="96" t="str">
        <f t="shared" ca="1" si="45"/>
        <v xml:space="preserve">─── </v>
      </c>
      <c r="I182" s="98" t="str">
        <f t="shared" ca="1" si="47"/>
        <v>───</v>
      </c>
      <c r="J182" s="99" t="str">
        <f t="shared" ca="1" si="48"/>
        <v>───</v>
      </c>
      <c r="L182" s="63">
        <v>12300</v>
      </c>
      <c r="M182" s="112" t="str">
        <f t="shared" ca="1" si="46"/>
        <v/>
      </c>
    </row>
    <row r="183" spans="1:13" ht="21" customHeight="1">
      <c r="A183" s="94" t="s">
        <v>1576</v>
      </c>
      <c r="B183" s="94" t="str">
        <f t="shared" ca="1" si="49"/>
        <v>高畠町大字安久津字加茂川原２３０１番１１ (R8年休止)</v>
      </c>
      <c r="C183" s="95">
        <f t="shared" si="50"/>
        <v>9400</v>
      </c>
      <c r="D183" s="96">
        <f t="shared" si="51"/>
        <v>-5.0000000000000001E-3</v>
      </c>
      <c r="E183" s="95" t="str">
        <f t="shared" ca="1" si="44"/>
        <v xml:space="preserve">────── </v>
      </c>
      <c r="F183" s="97" t="str">
        <f t="shared" ca="1" si="52"/>
        <v xml:space="preserve">─── </v>
      </c>
      <c r="G183" s="95" t="str">
        <f t="shared" ca="1" si="53"/>
        <v xml:space="preserve">────── </v>
      </c>
      <c r="H183" s="96" t="str">
        <f t="shared" ca="1" si="45"/>
        <v xml:space="preserve">─── </v>
      </c>
      <c r="I183" s="98" t="str">
        <f t="shared" ca="1" si="47"/>
        <v>───</v>
      </c>
      <c r="J183" s="99" t="str">
        <f t="shared" ca="1" si="48"/>
        <v>───</v>
      </c>
      <c r="L183" s="63">
        <v>9350</v>
      </c>
      <c r="M183" s="112" t="str">
        <f t="shared" ca="1" si="46"/>
        <v/>
      </c>
    </row>
    <row r="184" spans="1:13" ht="21" customHeight="1">
      <c r="A184" s="94" t="s">
        <v>1577</v>
      </c>
      <c r="B184" s="94" t="str">
        <f t="shared" ca="1" si="49"/>
        <v>高畠町大字福沢字鎌台１５０番６ (R8年休止)</v>
      </c>
      <c r="C184" s="95">
        <f t="shared" si="50"/>
        <v>21700</v>
      </c>
      <c r="D184" s="96">
        <f t="shared" si="51"/>
        <v>5.0000000000000001E-3</v>
      </c>
      <c r="E184" s="95" t="str">
        <f t="shared" ca="1" si="44"/>
        <v xml:space="preserve">────── </v>
      </c>
      <c r="F184" s="97" t="str">
        <f t="shared" ca="1" si="52"/>
        <v xml:space="preserve">─── </v>
      </c>
      <c r="G184" s="95" t="str">
        <f t="shared" ca="1" si="53"/>
        <v xml:space="preserve">────── </v>
      </c>
      <c r="H184" s="96" t="str">
        <f t="shared" ca="1" si="45"/>
        <v xml:space="preserve">─── </v>
      </c>
      <c r="I184" s="98" t="str">
        <f t="shared" ca="1" si="47"/>
        <v>───</v>
      </c>
      <c r="J184" s="99" t="str">
        <f t="shared" ca="1" si="48"/>
        <v>───</v>
      </c>
      <c r="L184" s="63">
        <v>21800</v>
      </c>
      <c r="M184" s="112" t="str">
        <f t="shared" ca="1" si="46"/>
        <v/>
      </c>
    </row>
    <row r="185" spans="1:13" ht="21" customHeight="1">
      <c r="A185" s="94" t="s">
        <v>1458</v>
      </c>
      <c r="B185" s="94" t="str">
        <f t="shared" ca="1" si="49"/>
        <v>高畠町大字高畠字町裏６８２番３外 (R8年休止)</v>
      </c>
      <c r="C185" s="95">
        <f t="shared" si="50"/>
        <v>23800</v>
      </c>
      <c r="D185" s="96">
        <f t="shared" si="51"/>
        <v>-8.0000000000000002E-3</v>
      </c>
      <c r="E185" s="95" t="str">
        <f t="shared" ca="1" si="44"/>
        <v xml:space="preserve">────── </v>
      </c>
      <c r="F185" s="97" t="str">
        <f t="shared" ca="1" si="52"/>
        <v xml:space="preserve">─── </v>
      </c>
      <c r="G185" s="95" t="str">
        <f t="shared" ca="1" si="53"/>
        <v xml:space="preserve">────── </v>
      </c>
      <c r="H185" s="96" t="str">
        <f t="shared" ca="1" si="45"/>
        <v xml:space="preserve">─── </v>
      </c>
      <c r="I185" s="98" t="str">
        <f t="shared" ca="1" si="47"/>
        <v>───</v>
      </c>
      <c r="J185" s="99" t="str">
        <f t="shared" ca="1" si="48"/>
        <v>───</v>
      </c>
      <c r="L185" s="63">
        <v>23600</v>
      </c>
      <c r="M185" s="112" t="str">
        <f t="shared" ca="1" si="46"/>
        <v/>
      </c>
    </row>
    <row r="186" spans="1:13" ht="21" customHeight="1">
      <c r="A186" s="94" t="s">
        <v>1578</v>
      </c>
      <c r="B186" s="94" t="str">
        <f t="shared" ca="1" si="49"/>
        <v>川西町大字中小松字三日町２８１７番 (R8年休止)</v>
      </c>
      <c r="C186" s="95">
        <f t="shared" si="50"/>
        <v>11300</v>
      </c>
      <c r="D186" s="96">
        <f t="shared" si="51"/>
        <v>-8.9999999999999993E-3</v>
      </c>
      <c r="E186" s="95" t="str">
        <f t="shared" ca="1" si="44"/>
        <v xml:space="preserve">────── </v>
      </c>
      <c r="F186" s="97" t="str">
        <f t="shared" ca="1" si="52"/>
        <v xml:space="preserve">─── </v>
      </c>
      <c r="G186" s="95" t="str">
        <f t="shared" ca="1" si="53"/>
        <v xml:space="preserve">────── </v>
      </c>
      <c r="H186" s="96" t="str">
        <f t="shared" ca="1" si="45"/>
        <v xml:space="preserve">─── </v>
      </c>
      <c r="I186" s="98" t="str">
        <f t="shared" ca="1" si="47"/>
        <v>───</v>
      </c>
      <c r="J186" s="99" t="str">
        <f t="shared" ca="1" si="48"/>
        <v>───</v>
      </c>
      <c r="L186" s="63">
        <v>11200</v>
      </c>
      <c r="M186" s="112" t="str">
        <f t="shared" ca="1" si="46"/>
        <v/>
      </c>
    </row>
    <row r="187" spans="1:13" ht="21" customHeight="1">
      <c r="A187" s="94" t="s">
        <v>1579</v>
      </c>
      <c r="B187" s="94" t="str">
        <f t="shared" ca="1" si="49"/>
        <v>川西町大字上小松字宮町３３０６番１ (R8年休止)</v>
      </c>
      <c r="C187" s="95">
        <f t="shared" si="50"/>
        <v>9330</v>
      </c>
      <c r="D187" s="96">
        <f t="shared" si="51"/>
        <v>-0.01</v>
      </c>
      <c r="E187" s="95" t="str">
        <f t="shared" ca="1" si="44"/>
        <v xml:space="preserve">────── </v>
      </c>
      <c r="F187" s="97" t="str">
        <f t="shared" ca="1" si="52"/>
        <v xml:space="preserve">─── </v>
      </c>
      <c r="G187" s="95" t="str">
        <f t="shared" ca="1" si="53"/>
        <v xml:space="preserve">────── </v>
      </c>
      <c r="H187" s="96" t="str">
        <f t="shared" ca="1" si="45"/>
        <v xml:space="preserve">─── </v>
      </c>
      <c r="I187" s="98" t="str">
        <f t="shared" ca="1" si="47"/>
        <v>───</v>
      </c>
      <c r="J187" s="99" t="str">
        <f t="shared" ca="1" si="48"/>
        <v>───</v>
      </c>
      <c r="L187" s="63">
        <v>9240</v>
      </c>
      <c r="M187" s="112" t="str">
        <f t="shared" ca="1" si="46"/>
        <v/>
      </c>
    </row>
    <row r="188" spans="1:13" ht="21" customHeight="1">
      <c r="A188" s="94" t="s">
        <v>1459</v>
      </c>
      <c r="B188" s="94" t="str">
        <f t="shared" ca="1" si="49"/>
        <v>川西町大字上小松字西五日町３４８８番１外 (R8年休止)</v>
      </c>
      <c r="C188" s="95">
        <f t="shared" si="50"/>
        <v>16500</v>
      </c>
      <c r="D188" s="96">
        <f t="shared" si="51"/>
        <v>-1.2E-2</v>
      </c>
      <c r="E188" s="95" t="str">
        <f t="shared" ca="1" si="44"/>
        <v xml:space="preserve">────── </v>
      </c>
      <c r="F188" s="97" t="str">
        <f t="shared" ca="1" si="52"/>
        <v xml:space="preserve">─── </v>
      </c>
      <c r="G188" s="95" t="str">
        <f t="shared" ca="1" si="53"/>
        <v xml:space="preserve">────── </v>
      </c>
      <c r="H188" s="96" t="str">
        <f t="shared" ca="1" si="45"/>
        <v xml:space="preserve">─── </v>
      </c>
      <c r="I188" s="98" t="str">
        <f t="shared" ca="1" si="47"/>
        <v>───</v>
      </c>
      <c r="J188" s="99" t="str">
        <f t="shared" ca="1" si="48"/>
        <v>───</v>
      </c>
      <c r="L188" s="63">
        <v>16300</v>
      </c>
      <c r="M188" s="112" t="str">
        <f t="shared" ca="1" si="46"/>
        <v/>
      </c>
    </row>
    <row r="189" spans="1:13" ht="21" customHeight="1">
      <c r="A189" s="94" t="s">
        <v>1580</v>
      </c>
      <c r="B189" s="94" t="str">
        <f t="shared" ca="1" si="49"/>
        <v>小国町大字小国小坂町２丁目５２番 (R8年休止)</v>
      </c>
      <c r="C189" s="95">
        <f t="shared" si="50"/>
        <v>12200</v>
      </c>
      <c r="D189" s="96">
        <f t="shared" si="51"/>
        <v>-8.0000000000000002E-3</v>
      </c>
      <c r="E189" s="95" t="str">
        <f t="shared" ca="1" si="44"/>
        <v xml:space="preserve">────── </v>
      </c>
      <c r="F189" s="97" t="str">
        <f t="shared" ca="1" si="52"/>
        <v xml:space="preserve">─── </v>
      </c>
      <c r="G189" s="95" t="str">
        <f t="shared" ca="1" si="53"/>
        <v xml:space="preserve">────── </v>
      </c>
      <c r="H189" s="96" t="str">
        <f t="shared" ca="1" si="45"/>
        <v xml:space="preserve">─── </v>
      </c>
      <c r="I189" s="98" t="str">
        <f t="shared" ca="1" si="47"/>
        <v>───</v>
      </c>
      <c r="J189" s="99" t="str">
        <f t="shared" ca="1" si="48"/>
        <v>───</v>
      </c>
      <c r="L189" s="63">
        <v>12100</v>
      </c>
      <c r="M189" s="112" t="str">
        <f t="shared" ca="1" si="46"/>
        <v/>
      </c>
    </row>
    <row r="190" spans="1:13" ht="21" customHeight="1">
      <c r="A190" s="94" t="s">
        <v>1581</v>
      </c>
      <c r="B190" s="94" t="str">
        <f t="shared" ca="1" si="49"/>
        <v>小国町大字幸町１０番５ (R8年休止)</v>
      </c>
      <c r="C190" s="95">
        <f t="shared" si="50"/>
        <v>6750</v>
      </c>
      <c r="D190" s="96">
        <f t="shared" si="51"/>
        <v>-7.0000000000000001E-3</v>
      </c>
      <c r="E190" s="95" t="str">
        <f t="shared" ca="1" si="44"/>
        <v xml:space="preserve">────── </v>
      </c>
      <c r="F190" s="97" t="str">
        <f t="shared" ca="1" si="52"/>
        <v xml:space="preserve">─── </v>
      </c>
      <c r="G190" s="95" t="str">
        <f t="shared" ca="1" si="53"/>
        <v xml:space="preserve">────── </v>
      </c>
      <c r="H190" s="96" t="str">
        <f t="shared" ca="1" si="45"/>
        <v xml:space="preserve">─── </v>
      </c>
      <c r="I190" s="98" t="str">
        <f t="shared" ca="1" si="47"/>
        <v>───</v>
      </c>
      <c r="J190" s="99" t="str">
        <f t="shared" ca="1" si="48"/>
        <v>───</v>
      </c>
      <c r="L190" s="63">
        <v>6700</v>
      </c>
      <c r="M190" s="112" t="str">
        <f t="shared" ca="1" si="46"/>
        <v/>
      </c>
    </row>
    <row r="191" spans="1:13" ht="21" customHeight="1">
      <c r="A191" s="94" t="s">
        <v>1460</v>
      </c>
      <c r="B191" s="94" t="str">
        <f t="shared" ca="1" si="49"/>
        <v>小国町大字岩井沢字町二８３９番１外 (R8年休止)</v>
      </c>
      <c r="C191" s="95">
        <f t="shared" si="50"/>
        <v>16900</v>
      </c>
      <c r="D191" s="96">
        <f t="shared" si="51"/>
        <v>-1.2E-2</v>
      </c>
      <c r="E191" s="95" t="str">
        <f t="shared" ca="1" si="44"/>
        <v xml:space="preserve">────── </v>
      </c>
      <c r="F191" s="97" t="str">
        <f t="shared" ca="1" si="52"/>
        <v xml:space="preserve">─── </v>
      </c>
      <c r="G191" s="95" t="str">
        <f t="shared" ca="1" si="53"/>
        <v xml:space="preserve">────── </v>
      </c>
      <c r="H191" s="96" t="str">
        <f t="shared" ca="1" si="45"/>
        <v xml:space="preserve">─── </v>
      </c>
      <c r="I191" s="98" t="str">
        <f t="shared" ca="1" si="47"/>
        <v>───</v>
      </c>
      <c r="J191" s="99" t="str">
        <f t="shared" ca="1" si="48"/>
        <v>───</v>
      </c>
      <c r="L191" s="63">
        <v>16700</v>
      </c>
      <c r="M191" s="112" t="str">
        <f t="shared" ca="1" si="46"/>
        <v/>
      </c>
    </row>
    <row r="192" spans="1:13" ht="21" customHeight="1">
      <c r="A192" s="94" t="s">
        <v>1582</v>
      </c>
      <c r="B192" s="94" t="str">
        <f t="shared" ca="1" si="49"/>
        <v>白鷹町大字荒砥乙字出来町東９５８番 (R8年休止)</v>
      </c>
      <c r="C192" s="95">
        <f t="shared" si="50"/>
        <v>13400</v>
      </c>
      <c r="D192" s="96">
        <f t="shared" si="51"/>
        <v>-7.0000000000000001E-3</v>
      </c>
      <c r="E192" s="95" t="str">
        <f t="shared" ca="1" si="44"/>
        <v xml:space="preserve">────── </v>
      </c>
      <c r="F192" s="97" t="str">
        <f t="shared" ca="1" si="52"/>
        <v xml:space="preserve">─── </v>
      </c>
      <c r="G192" s="95" t="str">
        <f t="shared" ca="1" si="53"/>
        <v xml:space="preserve">────── </v>
      </c>
      <c r="H192" s="96" t="str">
        <f t="shared" ca="1" si="45"/>
        <v xml:space="preserve">─── </v>
      </c>
      <c r="I192" s="98" t="str">
        <f t="shared" ca="1" si="47"/>
        <v>───</v>
      </c>
      <c r="J192" s="99" t="str">
        <f t="shared" ca="1" si="48"/>
        <v>───</v>
      </c>
      <c r="L192" s="63">
        <v>13300</v>
      </c>
      <c r="M192" s="112" t="str">
        <f t="shared" ca="1" si="46"/>
        <v/>
      </c>
    </row>
    <row r="193" spans="1:13" ht="21" customHeight="1">
      <c r="A193" s="94" t="s">
        <v>1583</v>
      </c>
      <c r="B193" s="94" t="str">
        <f t="shared" ca="1" si="49"/>
        <v>白鷹町大字鮎貝字粡町二２４０６番１ (R8年休止)</v>
      </c>
      <c r="C193" s="95">
        <f t="shared" si="50"/>
        <v>8020</v>
      </c>
      <c r="D193" s="96">
        <f t="shared" si="51"/>
        <v>-0.01</v>
      </c>
      <c r="E193" s="95" t="str">
        <f t="shared" ca="1" si="44"/>
        <v xml:space="preserve">────── </v>
      </c>
      <c r="F193" s="97" t="str">
        <f t="shared" ca="1" si="52"/>
        <v xml:space="preserve">─── </v>
      </c>
      <c r="G193" s="95" t="str">
        <f t="shared" ca="1" si="53"/>
        <v xml:space="preserve">────── </v>
      </c>
      <c r="H193" s="96" t="str">
        <f t="shared" ca="1" si="45"/>
        <v xml:space="preserve">─── </v>
      </c>
      <c r="I193" s="98" t="str">
        <f t="shared" ca="1" si="47"/>
        <v>───</v>
      </c>
      <c r="J193" s="99" t="str">
        <f t="shared" ca="1" si="48"/>
        <v>───</v>
      </c>
      <c r="L193" s="63">
        <v>7940</v>
      </c>
      <c r="M193" s="112" t="str">
        <f t="shared" ca="1" si="46"/>
        <v/>
      </c>
    </row>
    <row r="194" spans="1:13" ht="21" customHeight="1">
      <c r="A194" s="94" t="s">
        <v>1461</v>
      </c>
      <c r="B194" s="94" t="str">
        <f t="shared" ca="1" si="49"/>
        <v>白鷹町大字荒砥乙字横町１０１４番 (R8年休止)</v>
      </c>
      <c r="C194" s="95">
        <f t="shared" si="50"/>
        <v>18100</v>
      </c>
      <c r="D194" s="96">
        <f t="shared" si="51"/>
        <v>-1.0999999999999999E-2</v>
      </c>
      <c r="E194" s="95" t="str">
        <f t="shared" ca="1" si="44"/>
        <v xml:space="preserve">────── </v>
      </c>
      <c r="F194" s="97" t="str">
        <f t="shared" ca="1" si="52"/>
        <v xml:space="preserve">─── </v>
      </c>
      <c r="G194" s="95" t="str">
        <f t="shared" ca="1" si="53"/>
        <v xml:space="preserve">────── </v>
      </c>
      <c r="H194" s="96" t="str">
        <f t="shared" ca="1" si="45"/>
        <v xml:space="preserve">─── </v>
      </c>
      <c r="I194" s="98" t="str">
        <f t="shared" ca="1" si="47"/>
        <v>───</v>
      </c>
      <c r="J194" s="99" t="str">
        <f t="shared" ca="1" si="48"/>
        <v>───</v>
      </c>
      <c r="L194" s="63">
        <v>17900</v>
      </c>
      <c r="M194" s="112" t="str">
        <f t="shared" ca="1" si="46"/>
        <v/>
      </c>
    </row>
    <row r="195" spans="1:13" ht="21" customHeight="1">
      <c r="A195" s="94" t="s">
        <v>1584</v>
      </c>
      <c r="B195" s="94" t="str">
        <f t="shared" ca="1" si="49"/>
        <v>三川町大字押切新田字対馬１０５番１５ (R8年休止)</v>
      </c>
      <c r="C195" s="95">
        <f t="shared" si="50"/>
        <v>15100</v>
      </c>
      <c r="D195" s="96">
        <f t="shared" si="51"/>
        <v>7.0000000000000001E-3</v>
      </c>
      <c r="E195" s="95" t="str">
        <f t="shared" ca="1" si="44"/>
        <v xml:space="preserve">────── </v>
      </c>
      <c r="F195" s="97" t="str">
        <f t="shared" ca="1" si="52"/>
        <v xml:space="preserve">─── </v>
      </c>
      <c r="G195" s="95" t="str">
        <f t="shared" ca="1" si="53"/>
        <v xml:space="preserve">────── </v>
      </c>
      <c r="H195" s="96" t="str">
        <f t="shared" ca="1" si="45"/>
        <v xml:space="preserve">─── </v>
      </c>
      <c r="I195" s="98" t="str">
        <f t="shared" ref="I195:I202" ca="1" si="54">IFERROR(IF(INDEX(基礎データ,MATCH(A195,標準地番号,0),26)="─── ","───",INDEX(基礎データ,MATCH(A195,標準地番号,0),26)&amp;"/"&amp;COUNTIFS(用途区分,VLOOKUP(A195,基礎データ,3,FALSE),幹事意見価格,"&gt;0")),"")</f>
        <v>───</v>
      </c>
      <c r="J195" s="99" t="str">
        <f t="shared" ref="J195:J202" ca="1" si="55">IFERROR(IF(INDEX(基礎データ,MATCH(A195,標準地番号,0),32)="─── ","───",INDEX(基礎データ,MATCH(A195,標準地番号,0),32)&amp;"/"&amp;COUNTIFS(用途区分,VLOOKUP(A195,基礎データ,3,FALSE))-COUNTIFS(用途区分,VLOOKUP(A195,基礎データ,3,FALSE),本年変動率,"─── ")),"")</f>
        <v>───</v>
      </c>
      <c r="L195" s="63">
        <v>15400</v>
      </c>
      <c r="M195" s="112" t="str">
        <f t="shared" ca="1" si="46"/>
        <v/>
      </c>
    </row>
    <row r="196" spans="1:13" ht="21" customHeight="1">
      <c r="A196" s="94" t="s">
        <v>1585</v>
      </c>
      <c r="B196" s="94" t="str">
        <f t="shared" ca="1" si="49"/>
        <v>三川町大字青山字村ノ内２１９番 (R8年休止)</v>
      </c>
      <c r="C196" s="95">
        <f t="shared" si="50"/>
        <v>7000</v>
      </c>
      <c r="D196" s="96">
        <f t="shared" si="51"/>
        <v>-1E-3</v>
      </c>
      <c r="E196" s="95" t="str">
        <f t="shared" ca="1" si="44"/>
        <v xml:space="preserve">────── </v>
      </c>
      <c r="F196" s="97" t="str">
        <f t="shared" ca="1" si="52"/>
        <v xml:space="preserve">─── </v>
      </c>
      <c r="G196" s="95" t="str">
        <f t="shared" ca="1" si="53"/>
        <v xml:space="preserve">────── </v>
      </c>
      <c r="H196" s="96" t="str">
        <f t="shared" ca="1" si="45"/>
        <v xml:space="preserve">─── </v>
      </c>
      <c r="I196" s="98" t="str">
        <f t="shared" ca="1" si="54"/>
        <v>───</v>
      </c>
      <c r="J196" s="99" t="str">
        <f t="shared" ca="1" si="55"/>
        <v>───</v>
      </c>
      <c r="L196" s="63">
        <v>6990</v>
      </c>
      <c r="M196" s="112" t="str">
        <f t="shared" ca="1" si="46"/>
        <v/>
      </c>
    </row>
    <row r="197" spans="1:13" ht="21" customHeight="1">
      <c r="A197" s="94" t="s">
        <v>1462</v>
      </c>
      <c r="B197" s="94" t="str">
        <f t="shared" ref="B197:B202" ca="1" si="56">IFERROR(IF(INDEX(基礎データ,MATCH(A197,標準地番号,0),2)="隔年調査地点",VLOOKUP(VLOOKUP(A197,kanji001前年データ,4,FALSE),市町村,2,FALSE),INDEX(基礎データ,MATCH(A197,標準地番号,0),2))&amp;INDEX(基礎データ,MATCH(A197,標準地番号,0),6)&amp;IF(C197="────── "," (R7年休止)",IF(G197="────── "," (R8年休止)","")),"")</f>
        <v>三川町大字横山字袖東１番８外 (R8年休止)</v>
      </c>
      <c r="C197" s="95">
        <f t="shared" ref="C197:C202" si="57">IFERROR(IF(INDEX(基礎データ,MATCH(A197,標準地番号,0),12)="─── ",VLOOKUP(A197,kanji002前年データ,26,FALSE),INDEX(基礎データ,MATCH(A197,標準地番号,0),12)),"────── ")</f>
        <v>18200</v>
      </c>
      <c r="D197" s="96">
        <f t="shared" ref="D197:D202" si="58">IFERROR(IF(INDEX(基礎データ,MATCH(A197,標準地番号,0),15)="─── ",ROUND((VLOOKUP(A197,kanji002前年データ,26,FALSE)-VLOOKUP(A197,kanji002前年データ,31,FALSE))/VLOOKUP(A197,kanji002前年データ,31,FALSE),3),INDEX(基礎データ,MATCH(A197,標準地番号,0),15)),"─── ")</f>
        <v>0</v>
      </c>
      <c r="E197" s="95" t="str">
        <f t="shared" ca="1" si="44"/>
        <v xml:space="preserve">────── </v>
      </c>
      <c r="F197" s="97" t="str">
        <f t="shared" ref="F197:F202" ca="1" si="59">IFERROR(IF(AND(G197="────── ",H197="─── "),"─── ",INDEX(基礎データ,MATCH(A197,標準地番号,0),42)),"")</f>
        <v xml:space="preserve">─── </v>
      </c>
      <c r="G197" s="95" t="str">
        <f t="shared" ref="G197:G202" ca="1" si="60">IFERROR(IF(INDEX(基礎データ,MATCH(A197,標準地番号,0),23)="─── ","────── ",INDEX(基礎データ,MATCH(A197,標準地番号,0),23)),"")</f>
        <v xml:space="preserve">────── </v>
      </c>
      <c r="H197" s="96" t="str">
        <f t="shared" ca="1" si="45"/>
        <v xml:space="preserve">─── </v>
      </c>
      <c r="I197" s="98" t="str">
        <f t="shared" ca="1" si="54"/>
        <v>───</v>
      </c>
      <c r="J197" s="99" t="str">
        <f t="shared" ca="1" si="55"/>
        <v>───</v>
      </c>
      <c r="L197" s="63">
        <v>18200</v>
      </c>
      <c r="M197" s="112" t="str">
        <f t="shared" ca="1" si="46"/>
        <v/>
      </c>
    </row>
    <row r="198" spans="1:13" ht="21" customHeight="1">
      <c r="A198" s="94" t="s">
        <v>1586</v>
      </c>
      <c r="B198" s="94" t="str">
        <f t="shared" ca="1" si="56"/>
        <v>庄内町余目字猿田９２番６ (R8年休止)</v>
      </c>
      <c r="C198" s="95">
        <f t="shared" si="57"/>
        <v>17500</v>
      </c>
      <c r="D198" s="96">
        <f t="shared" si="58"/>
        <v>1.2E-2</v>
      </c>
      <c r="E198" s="95" t="str">
        <f t="shared" ref="E198:E202" ca="1" si="61">IFERROR(IF(G198="────── ","────── ",ROUND(G198/(F198/100), 2-INT(LOG(ABS(G198/(F198/100)))))),"")</f>
        <v xml:space="preserve">────── </v>
      </c>
      <c r="F198" s="97" t="str">
        <f t="shared" ca="1" si="59"/>
        <v xml:space="preserve">─── </v>
      </c>
      <c r="G198" s="95" t="str">
        <f t="shared" ca="1" si="60"/>
        <v xml:space="preserve">────── </v>
      </c>
      <c r="H198" s="96" t="str">
        <f t="shared" ref="H198:H202" ca="1" si="62">IFERROR(INDEX(基礎データ,MATCH(A198,標準地番号,0),28),"")</f>
        <v xml:space="preserve">─── </v>
      </c>
      <c r="I198" s="98" t="str">
        <f t="shared" ca="1" si="54"/>
        <v>───</v>
      </c>
      <c r="J198" s="99" t="str">
        <f t="shared" ca="1" si="55"/>
        <v>───</v>
      </c>
      <c r="L198" s="63">
        <v>17600</v>
      </c>
      <c r="M198" s="112" t="str">
        <f t="shared" ref="M198:M202" ca="1" si="63">IF(OR(G198="────── ",G198=L198),"","NG")</f>
        <v/>
      </c>
    </row>
    <row r="199" spans="1:13" ht="21" customHeight="1">
      <c r="A199" s="94" t="s">
        <v>1587</v>
      </c>
      <c r="B199" s="94" t="str">
        <f t="shared" ca="1" si="56"/>
        <v>庄内町余目字興野４７番 (R8年休止)</v>
      </c>
      <c r="C199" s="95">
        <f t="shared" si="57"/>
        <v>11500</v>
      </c>
      <c r="D199" s="96">
        <f t="shared" si="58"/>
        <v>0</v>
      </c>
      <c r="E199" s="95" t="str">
        <f t="shared" ca="1" si="61"/>
        <v xml:space="preserve">────── </v>
      </c>
      <c r="F199" s="97" t="str">
        <f t="shared" ca="1" si="59"/>
        <v xml:space="preserve">─── </v>
      </c>
      <c r="G199" s="95" t="str">
        <f t="shared" ca="1" si="60"/>
        <v xml:space="preserve">────── </v>
      </c>
      <c r="H199" s="96" t="str">
        <f t="shared" ca="1" si="62"/>
        <v xml:space="preserve">─── </v>
      </c>
      <c r="I199" s="98" t="str">
        <f t="shared" ca="1" si="54"/>
        <v>───</v>
      </c>
      <c r="J199" s="99" t="str">
        <f t="shared" ca="1" si="55"/>
        <v>───</v>
      </c>
      <c r="L199" s="63">
        <v>11500</v>
      </c>
      <c r="M199" s="112" t="str">
        <f t="shared" ca="1" si="63"/>
        <v/>
      </c>
    </row>
    <row r="200" spans="1:13" ht="21" customHeight="1">
      <c r="A200" s="94" t="s">
        <v>1463</v>
      </c>
      <c r="B200" s="94" t="str">
        <f t="shared" ca="1" si="56"/>
        <v>庄内町余目字三人谷地２１９番 (R8年休止)</v>
      </c>
      <c r="C200" s="95">
        <f t="shared" si="57"/>
        <v>20300</v>
      </c>
      <c r="D200" s="96">
        <f t="shared" si="58"/>
        <v>-5.0000000000000001E-3</v>
      </c>
      <c r="E200" s="95" t="str">
        <f t="shared" ca="1" si="61"/>
        <v xml:space="preserve">────── </v>
      </c>
      <c r="F200" s="97" t="str">
        <f t="shared" ca="1" si="59"/>
        <v xml:space="preserve">─── </v>
      </c>
      <c r="G200" s="95" t="str">
        <f t="shared" ca="1" si="60"/>
        <v xml:space="preserve">────── </v>
      </c>
      <c r="H200" s="96" t="str">
        <f t="shared" ca="1" si="62"/>
        <v xml:space="preserve">─── </v>
      </c>
      <c r="I200" s="98" t="str">
        <f t="shared" ca="1" si="54"/>
        <v>───</v>
      </c>
      <c r="J200" s="99" t="str">
        <f t="shared" ca="1" si="55"/>
        <v>───</v>
      </c>
      <c r="L200" s="63">
        <v>20200</v>
      </c>
      <c r="M200" s="112" t="str">
        <f t="shared" ca="1" si="63"/>
        <v/>
      </c>
    </row>
    <row r="201" spans="1:13" ht="21" customHeight="1">
      <c r="A201" s="94" t="s">
        <v>1588</v>
      </c>
      <c r="B201" s="94" t="str">
        <f t="shared" ca="1" si="56"/>
        <v>遊佐町遊佐字古川９２番２ (R8年休止)</v>
      </c>
      <c r="C201" s="95">
        <f t="shared" si="57"/>
        <v>11500</v>
      </c>
      <c r="D201" s="96">
        <f t="shared" si="58"/>
        <v>-8.9999999999999993E-3</v>
      </c>
      <c r="E201" s="95" t="str">
        <f t="shared" ca="1" si="61"/>
        <v xml:space="preserve">────── </v>
      </c>
      <c r="F201" s="97" t="str">
        <f t="shared" ca="1" si="59"/>
        <v xml:space="preserve">─── </v>
      </c>
      <c r="G201" s="95" t="str">
        <f t="shared" ca="1" si="60"/>
        <v xml:space="preserve">────── </v>
      </c>
      <c r="H201" s="96" t="str">
        <f t="shared" ca="1" si="62"/>
        <v xml:space="preserve">─── </v>
      </c>
      <c r="I201" s="98" t="str">
        <f t="shared" ca="1" si="54"/>
        <v>───</v>
      </c>
      <c r="J201" s="99" t="str">
        <f t="shared" ca="1" si="55"/>
        <v>───</v>
      </c>
      <c r="L201" s="63">
        <v>11400</v>
      </c>
      <c r="M201" s="112" t="str">
        <f t="shared" ca="1" si="63"/>
        <v/>
      </c>
    </row>
    <row r="202" spans="1:13" ht="21" customHeight="1">
      <c r="A202" s="94" t="s">
        <v>1589</v>
      </c>
      <c r="B202" s="94" t="str">
        <f t="shared" ca="1" si="56"/>
        <v>遊佐町菅里字菅野３０４番４０ (R8年休止)</v>
      </c>
      <c r="C202" s="95">
        <f t="shared" si="57"/>
        <v>8420</v>
      </c>
      <c r="D202" s="96">
        <f t="shared" si="58"/>
        <v>-1.0999999999999999E-2</v>
      </c>
      <c r="E202" s="95" t="str">
        <f t="shared" ca="1" si="61"/>
        <v xml:space="preserve">────── </v>
      </c>
      <c r="F202" s="97" t="str">
        <f t="shared" ca="1" si="59"/>
        <v xml:space="preserve">─── </v>
      </c>
      <c r="G202" s="95" t="str">
        <f t="shared" ca="1" si="60"/>
        <v xml:space="preserve">────── </v>
      </c>
      <c r="H202" s="96" t="str">
        <f t="shared" ca="1" si="62"/>
        <v xml:space="preserve">─── </v>
      </c>
      <c r="I202" s="98" t="str">
        <f t="shared" ca="1" si="54"/>
        <v>───</v>
      </c>
      <c r="J202" s="99" t="str">
        <f t="shared" ca="1" si="55"/>
        <v>───</v>
      </c>
      <c r="L202" s="63">
        <v>8330</v>
      </c>
      <c r="M202" s="112" t="str">
        <f t="shared" ca="1" si="63"/>
        <v/>
      </c>
    </row>
    <row r="203" spans="1:13" ht="7.5" customHeight="1">
      <c r="A203" s="100"/>
      <c r="B203" s="100"/>
      <c r="C203" s="101"/>
      <c r="D203" s="102"/>
      <c r="E203" s="101"/>
      <c r="F203" s="103"/>
      <c r="G203" s="101"/>
      <c r="H203" s="102"/>
      <c r="I203" s="104"/>
      <c r="J203" s="104"/>
    </row>
    <row r="204" spans="1:13" ht="18" customHeight="1">
      <c r="A204" s="161" t="s">
        <v>2530</v>
      </c>
      <c r="B204" s="162"/>
      <c r="C204" s="162"/>
      <c r="D204" s="162"/>
      <c r="E204" s="162"/>
      <c r="F204" s="162"/>
      <c r="G204" s="162"/>
      <c r="H204" s="162"/>
      <c r="I204" s="162"/>
      <c r="J204" s="162"/>
    </row>
    <row r="205" spans="1:13" ht="18.75" customHeight="1"/>
    <row r="206" spans="1:13" ht="18.75" customHeight="1"/>
    <row r="207" spans="1:13" ht="18.75" customHeight="1"/>
    <row r="208" spans="1:13" ht="18.75" customHeight="1"/>
    <row r="209" ht="18.75" customHeight="1"/>
    <row r="210" ht="18.75" customHeight="1"/>
  </sheetData>
  <sheetProtection algorithmName="SHA-512" hashValue="WloBfmhWBBikUx5kUayirb27ThRPXezUlRL0NroldZb5AxxV1NxEiDSdzxWnzUGTGCcPFpKrIZUVsOaXkGa/4Q==" saltValue="+vx1FUrUv1YLCkRkCcg7bg==" spinCount="100000" sheet="1" objects="1" scenarios="1"/>
  <autoFilter ref="A3:J202" xr:uid="{BB49A197-0510-430E-862A-963A4939B408}">
    <filterColumn colId="2" showButton="0"/>
    <filterColumn colId="4" showButton="0"/>
    <filterColumn colId="6" showButton="0"/>
    <filterColumn colId="8" showButton="0"/>
  </autoFilter>
  <mergeCells count="9">
    <mergeCell ref="A204:J204"/>
    <mergeCell ref="I2:J2"/>
    <mergeCell ref="A1:J1"/>
    <mergeCell ref="G3:H3"/>
    <mergeCell ref="E3:F3"/>
    <mergeCell ref="C3:D3"/>
    <mergeCell ref="B3:B4"/>
    <mergeCell ref="A3:A4"/>
    <mergeCell ref="I3:J3"/>
  </mergeCells>
  <phoneticPr fontId="5"/>
  <printOptions horizontalCentered="1"/>
  <pageMargins left="0.59055118110236227" right="0.59055118110236227" top="0.47244094488188981" bottom="0.47244094488188981" header="0.31496062992125984" footer="0.19685039370078741"/>
  <pageSetup paperSize="9" scale="61" fitToHeight="0" orientation="portrait" horizontalDpi="1200" verticalDpi="1200" r:id="rId1"/>
  <headerFooter>
    <oddFooter>&amp;C&amp;"BIZ UDゴシック,標準"&amp;10&amp;P/&amp;N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1ADC-439D-4FD8-8EC3-50D48AE6ECE5}">
  <sheetPr codeName="Sheet7">
    <tabColor rgb="FFFF0000"/>
  </sheetPr>
  <dimension ref="A1:BM215"/>
  <sheetViews>
    <sheetView workbookViewId="0">
      <pane xSplit="2" ySplit="1" topLeftCell="C166" activePane="bottomRight" state="frozen"/>
      <selection pane="topRight" activeCell="C1" sqref="C1"/>
      <selection pane="bottomLeft" activeCell="A2" sqref="A2"/>
      <selection pane="bottomRight" activeCell="C203" sqref="C203"/>
    </sheetView>
  </sheetViews>
  <sheetFormatPr defaultColWidth="9" defaultRowHeight="12"/>
  <cols>
    <col min="1" max="1" width="12.125" style="2" bestFit="1" customWidth="1"/>
    <col min="2" max="3" width="7.5" style="2" customWidth="1"/>
    <col min="4" max="4" width="7.5" style="3" customWidth="1"/>
    <col min="5" max="6" width="7.5" style="2" customWidth="1"/>
    <col min="7" max="7" width="7.375" style="2" customWidth="1"/>
    <col min="8" max="8" width="7.5" style="2" customWidth="1"/>
    <col min="9" max="9" width="7.5" style="3" customWidth="1"/>
    <col min="10" max="53" width="7.5" style="2" customWidth="1"/>
    <col min="54" max="54" width="9" style="2" customWidth="1"/>
    <col min="55" max="61" width="9" style="2"/>
    <col min="62" max="62" width="4.75" style="2" bestFit="1" customWidth="1"/>
    <col min="63" max="63" width="10.625" style="2" bestFit="1" customWidth="1"/>
    <col min="64" max="16384" width="9" style="2"/>
  </cols>
  <sheetData>
    <row r="1" spans="1:65">
      <c r="A1" s="49" t="s">
        <v>0</v>
      </c>
      <c r="B1" s="49" t="s">
        <v>3</v>
      </c>
      <c r="C1" s="49" t="s">
        <v>1591</v>
      </c>
      <c r="D1" s="46"/>
      <c r="E1" s="49" t="s">
        <v>5</v>
      </c>
      <c r="F1" s="46" t="s">
        <v>2</v>
      </c>
      <c r="G1" s="46" t="s">
        <v>25</v>
      </c>
      <c r="H1" s="46" t="s">
        <v>26</v>
      </c>
      <c r="I1" s="49" t="s">
        <v>1597</v>
      </c>
      <c r="J1" s="47" t="s">
        <v>1590</v>
      </c>
      <c r="K1" s="47" t="s">
        <v>1913</v>
      </c>
      <c r="L1" s="57" t="s">
        <v>6</v>
      </c>
      <c r="M1" s="57" t="s">
        <v>7</v>
      </c>
      <c r="N1" s="47" t="s">
        <v>10</v>
      </c>
      <c r="O1" s="79" t="s">
        <v>8</v>
      </c>
      <c r="P1" s="57" t="s">
        <v>9</v>
      </c>
      <c r="Q1" s="57" t="s">
        <v>11</v>
      </c>
      <c r="R1" s="47" t="s">
        <v>12</v>
      </c>
      <c r="S1" s="47" t="s">
        <v>1593</v>
      </c>
      <c r="T1" s="47" t="s">
        <v>1594</v>
      </c>
      <c r="U1" s="47" t="s">
        <v>1595</v>
      </c>
      <c r="V1" s="47" t="s">
        <v>1596</v>
      </c>
      <c r="W1" s="57" t="s">
        <v>1592</v>
      </c>
      <c r="X1" s="57" t="s">
        <v>13</v>
      </c>
      <c r="Y1" s="47" t="s">
        <v>14</v>
      </c>
      <c r="Z1" s="57" t="s">
        <v>15</v>
      </c>
      <c r="AA1" s="57" t="s">
        <v>16</v>
      </c>
      <c r="AB1" s="57" t="s">
        <v>17</v>
      </c>
      <c r="AC1" s="57" t="s">
        <v>18</v>
      </c>
      <c r="AD1" s="57" t="s">
        <v>19</v>
      </c>
      <c r="AE1" s="57" t="s">
        <v>20</v>
      </c>
      <c r="AF1" s="57" t="s">
        <v>21</v>
      </c>
      <c r="AG1" s="57" t="s">
        <v>22</v>
      </c>
      <c r="AH1" s="57" t="s">
        <v>23</v>
      </c>
      <c r="AI1" s="57" t="s">
        <v>1598</v>
      </c>
      <c r="AJ1" s="57" t="s">
        <v>1599</v>
      </c>
      <c r="AK1" s="47" t="s">
        <v>27</v>
      </c>
      <c r="AL1" s="47" t="s">
        <v>28</v>
      </c>
      <c r="AM1" s="79" t="s">
        <v>1627</v>
      </c>
      <c r="AN1" s="79" t="s">
        <v>1628</v>
      </c>
      <c r="AO1" s="49" t="s">
        <v>1629</v>
      </c>
      <c r="AP1" s="49" t="s">
        <v>2000</v>
      </c>
      <c r="AQ1" s="67" t="s">
        <v>2051</v>
      </c>
      <c r="AR1" s="68" t="s">
        <v>2052</v>
      </c>
      <c r="AS1" s="68" t="s">
        <v>2054</v>
      </c>
      <c r="AT1" s="68" t="s">
        <v>2053</v>
      </c>
      <c r="AU1" s="68" t="s">
        <v>2055</v>
      </c>
      <c r="AV1" s="68" t="s">
        <v>2056</v>
      </c>
      <c r="AW1" s="72" t="s">
        <v>2057</v>
      </c>
      <c r="AX1" s="72" t="s">
        <v>2058</v>
      </c>
      <c r="AY1" s="72" t="s">
        <v>2059</v>
      </c>
      <c r="AZ1" s="72" t="s">
        <v>2060</v>
      </c>
      <c r="BA1" s="72" t="s">
        <v>2061</v>
      </c>
      <c r="BB1" s="80" t="s">
        <v>2123</v>
      </c>
      <c r="BC1" s="3" t="s">
        <v>2063</v>
      </c>
      <c r="BD1" s="2" t="s">
        <v>2064</v>
      </c>
      <c r="BE1" s="2" t="s">
        <v>2065</v>
      </c>
      <c r="BG1" s="2" t="s">
        <v>2521</v>
      </c>
      <c r="BI1" s="61" t="s">
        <v>2520</v>
      </c>
      <c r="BJ1" s="69" t="s">
        <v>2062</v>
      </c>
      <c r="BK1" s="69" t="s">
        <v>2050</v>
      </c>
      <c r="BL1" s="69"/>
    </row>
    <row r="2" spans="1:65">
      <c r="A2" s="85" t="s">
        <v>1464</v>
      </c>
      <c r="B2" s="57" t="str">
        <f>IFERROR(VLOOKUP(VLOOKUP(A2,kanji001データ,4,FALSE),市町村,2,FALSE),"隔年調査地点")</f>
        <v>隔年調査地点</v>
      </c>
      <c r="C2" s="57" t="str">
        <f>IFERROR(IF(B2="隔年調査地点",VLOOKUP(VLOOKUP(A2,kanji001前年データ,6,FALSE),用途,3,FALSE),VLOOKUP(VLOOKUP(A2,kanji001データ,6,FALSE),用途,3,FALSE)),"")</f>
        <v>住宅地</v>
      </c>
      <c r="D2" s="48"/>
      <c r="E2" s="50" t="str">
        <f>IFERROR(VLOOKUP(VLOOKUP(A2,kanji001データ,4,FALSE),市町村,3,FALSE),"")</f>
        <v/>
      </c>
      <c r="F2" s="50" t="str">
        <f t="shared" ref="F2:F33" si="0">IFERROR(VLOOKUP(A2,kanji001データ,23,FALSE),VLOOKUP(A2,kanji001前年データ,23,FALSE))</f>
        <v>小白川町４丁目８１番４</v>
      </c>
      <c r="G2" s="50" t="str">
        <f t="shared" ref="G2:G33" si="1">IFERROR(IF(A2="","",IF(VLOOKUP(A2,kanji001データ,24,FALSE)="","","「"&amp;VLOOKUP(A2,kanji001データ,24,FALSE)&amp;"」")),"「"&amp;VLOOKUP(A2,kanji001前年データ,24,FALSE)&amp;"」")</f>
        <v>「小白川町４－２８－６」</v>
      </c>
      <c r="H2" s="50" t="str">
        <f>IFERROR(IF(OR(C2="住宅地",C2="宅地見込地"),"",IF(AND(C2&lt;&gt;"住宅地",VLOOKUP(A2,kanji001データ,60,FALSE)="",VLOOKUP(A2,kanji001データ,61,FALSE)=""),"",IF(AND(C2&lt;&gt;"住宅地",VLOOKUP(A2,kanji001データ,61,FALSE)=""),"（"&amp;VLOOKUP(A2,kanji001データ,60,FALSE)&amp;"）","（"&amp;VLOOKUP(A2,kanji001データ,61,FALSE)&amp;"）"))),"")</f>
        <v/>
      </c>
      <c r="I2" s="48" t="str">
        <f>IFERROR(IF(AND(A2=VLOOKUP(A2,kanji007データ,1,FALSE),OR(VLOOKUP(A2,kanji007データ,7,FALSE)="06",VLOOKUP(A2,kanji007データ,7,FALSE)=6)),"◎",IF(AND(A2=VLOOKUP(A2,kanji007データ,1,FALSE),VLOOKUP(A2,kanji007データ,7,FALSE)=""),"○")),"")</f>
        <v/>
      </c>
      <c r="J2" s="48" t="str">
        <f>IFERROR(IF(L2="───── ","",IF(VLOOKUP(A2,kanji001前年データ,19,FALSE)=62,"共同",IF(A2="山形9-3","工業",IF(A2="鶴岡5-2","観光",IF(OR(C2="宅地見込地",C2="工業地"),"",IF(OR(AND(C2="住宅地",M2=2),AND(C2="商業地",M2=1)),"最高",IF(OR(AND(C2="住宅地",COUNTIFS(前年用途区分,C2,前年価格,"&gt;0")=M2),AND(C2="商業地",COUNTIFS(前年用途区分,C2,前年価格,"&gt;0")=M2)),"最低",IF(fals,"")))))))),"")</f>
        <v/>
      </c>
      <c r="K2" s="48" t="str">
        <f ca="1">IFERROR(IF(W2="───── ","",IF(VLOOKUP(A2,kanji001データ,19,FALSE)=62,"共同",IF(A2="山形9-3","工業",IF(A2="鶴岡5-2","観光",IF(OR(C2="宅地見込地",C2="工業地"),"",IF(AND(C2="住宅地",X2=2),"最高",IF(AND(C2="住宅地",COUNTIFS(用途区分,C2,幹事意見価格,"&gt;0")=X2),"最低",IF(AND(C2="商業地",X2=1),"最高",IF(AND(C2="商業地",COUNTIFS(用途区分,C2,幹事意見価格,"&gt;0")=X2),"最低",IF(fals,"")))))))))),"")</f>
        <v/>
      </c>
      <c r="L2" s="51" t="str">
        <f>IFERROR(IF(A2="","",IF(VLOOKUP(A2,kanji002データ,31,FALSE)=0,"─── ",VLOOKUP(A2,kanji002データ,31,FALSE))),"─── ")</f>
        <v xml:space="preserve">─── </v>
      </c>
      <c r="M2" s="52" t="str">
        <f t="shared" ref="M2:M33" si="2">IF(A2="","",IF(L2="─── ","─── ",COUNTIFS(前年用途区分,C2,前年価格,"&gt;"&amp;L2)+1))</f>
        <v xml:space="preserve">─── </v>
      </c>
      <c r="N2" s="52" t="str">
        <f>IFERROR(IF(A2="","",VALUE(M2&amp;COUNTIFS($M$1:M2,M2))),"─── ")</f>
        <v xml:space="preserve">─── </v>
      </c>
      <c r="O2" s="53" t="str">
        <f>IFERROR(IF(A2="","",ROUND((VLOOKUP(A2,kanji002データ,31,FALSE)-VLOOKUP(A2,kanji002データ,28,FALSE))/VLOOKUP(A2,kanji002データ,28,FALSE),3)),"─── ")</f>
        <v xml:space="preserve">─── </v>
      </c>
      <c r="P2" s="53" t="str">
        <f t="shared" ref="P2" si="3">IFERROR(IF(A2="","",(VLOOKUP(A2,kanji002データ,31,FALSE)-VLOOKUP(A2,kanji002データ,28,FALSE))/VLOOKUP(A2,kanji002データ,28,FALSE)),"─── ")</f>
        <v xml:space="preserve">─── </v>
      </c>
      <c r="Q2" s="52" t="str">
        <f t="shared" ref="Q2" si="4">IF(A2="","",IF(P2="─── ","─── ",COUNTIFS(前年用途区分,C2,前年変動率四捨五入無,"&gt;"&amp;P2)+1))</f>
        <v xml:space="preserve">─── </v>
      </c>
      <c r="R2" s="52" t="str">
        <f>IFERROR(IF(A2="","",VALUE(Q2&amp;COUNTIFS($Q$1:Q2,Q2))),"─── ")</f>
        <v xml:space="preserve">─── </v>
      </c>
      <c r="S2" s="51" t="e">
        <f ca="1">IF(INDIRECT("見込価格一覧表!H"&amp;ROW(S2))="","─── ",INDIRECT("見込価格一覧表!H"&amp;ROW(S2)))</f>
        <v>#REF!</v>
      </c>
      <c r="T2" s="53" t="e">
        <f ca="1">IF(INDIRECT("見込価格一覧表!I"&amp;ROW(T2))="","─── ",INDIRECT("見込価格一覧表!I"&amp;ROW(T2)))</f>
        <v>#REF!</v>
      </c>
      <c r="U2" s="51" t="e">
        <f ca="1">IF(INDIRECT("見込価格一覧表!H"&amp;ROW(U3))="","─── ",INDIRECT("見込価格一覧表!H"&amp;ROW(U3)))</f>
        <v>#REF!</v>
      </c>
      <c r="V2" s="53" t="e">
        <f ca="1">IF(INDIRECT("見込価格一覧表!I"&amp;ROW(V3))="","─── ",INDIRECT("見込価格一覧表!I"&amp;ROW(V3)))</f>
        <v>#REF!</v>
      </c>
      <c r="W2" s="88" t="str">
        <f ca="1">IFERROR(IF(OR($S2="─── ",$U2="─── "),"─── ",IF(#REF!="見込価格",VLOOKUP(A2,見込価格一覧データ,9,FALSE),IF(#REF!="意見価格",VLOOKUP(A2,見込価格一覧データ,11,FALSE)))),"─── ")</f>
        <v xml:space="preserve">─── </v>
      </c>
      <c r="X2" s="52" t="str">
        <f t="shared" ref="X2:X33" ca="1" si="5">IF(A2="","",IF(OR(W2="─── ",W2=""),"─── ",COUNTIFS(用途区分,C2,幹事意見価格,"&gt;"&amp;W2)+1))</f>
        <v xml:space="preserve">─── </v>
      </c>
      <c r="Y2" s="66" t="str">
        <f t="shared" ref="Y2:Y33" ca="1" si="6">IFERROR(IF(A2="","",VALUE(X2&amp;VLOOKUP(A2,kanji001データ,4,FALSE)&amp;VLOOKUP(A2,kanji001データ,6,FALSE)&amp;TEXT(VLOOKUP(A2,kanji001データ,7,FALSE),"000"))),"─── ")</f>
        <v xml:space="preserve">─── </v>
      </c>
      <c r="Z2" s="52" t="str">
        <f t="shared" ref="Z2:Z33" ca="1" si="7">IF(A2="","",IF(OR(W2="─── ",Y2="─── "),"─── ",COUNTIFS(用途区分,C2,本年価格順位コード,"&lt;"&amp;$Y2)+1))</f>
        <v xml:space="preserve">─── </v>
      </c>
      <c r="AA2" s="52" t="str">
        <f t="shared" ref="AA2:AA33" ca="1" si="8">IF(A2="","",IF(W2="─── ","─── ",COUNTIFS(用途区分,C2,本年価格降順順位コード,"&lt;"&amp;AQ2)+1))</f>
        <v xml:space="preserve">─── </v>
      </c>
      <c r="AB2" s="53" t="str">
        <f ca="1">IFERROR(IF(A2="","",IF(OR(L2="───── ",W2=""),"─── ",IF(OR(L2="",W2=""),"",ROUND(W2/L2-100%,3)))),"─── ")</f>
        <v xml:space="preserve">─── </v>
      </c>
      <c r="AC2" s="53" t="str">
        <f ca="1">IFERROR(IF(A2="","",IF(OR(L2="───── ",W2=""),"─── ",IF(OR(L2="",W2=""),"",W2/L2-100%))),"─── ")</f>
        <v xml:space="preserve">─── </v>
      </c>
      <c r="AD2" s="52" t="str">
        <f ca="1">IFERROR(IF(A2="","",IF(AC2="","─── ",IF(AC2="─── ","─── ",COUNTIFS(用途区分,C2,本年変動率四捨五入無,"&gt;"&amp;AC2)+1))),"─── ")</f>
        <v xml:space="preserve">─── </v>
      </c>
      <c r="AE2" s="66" t="str">
        <f t="shared" ref="AE2:AE33" ca="1" si="9">IFERROR(VALUE(AD2&amp;VLOOKUP(A2,kanji001データ,4,FALSE)&amp;VLOOKUP(A2,kanji001データ,6,FALSE)&amp;TEXT(VLOOKUP(A2,kanji001データ,7,FALSE),"000")),"─── ")</f>
        <v xml:space="preserve">─── </v>
      </c>
      <c r="AF2" s="54" t="str">
        <f ca="1">IFERROR(IF(A2="","",IF(AE2="─── ","─── ",COUNTIFS(用途区分,C2,本年変動率順位コード,"&lt;"&amp;$AE2)+1)),"─── ")</f>
        <v xml:space="preserve">─── </v>
      </c>
      <c r="AG2" s="66" t="str">
        <f t="shared" ref="AG2:AG33" ca="1" si="10">IFERROR(IF(A2="","",IF(OR(A2="",AC2=""),"",IF(AC2="─── ","─── ",VALUE(COUNTIFS(用途区分,C2,本年変動率四捨五入無,"&lt;"&amp;AC2)+1&amp;VLOOKUP(A2,kanji001データ,4,FALSE)&amp;VLOOKUP(A2,kanji001データ,6,FALSE)&amp;TEXT(VLOOKUP(A2,kanji001データ,7,FALSE),"000"))))),"─── ")</f>
        <v xml:space="preserve">─── </v>
      </c>
      <c r="AH2" s="54" t="str">
        <f ca="1">IFERROR(IF(A2="","",IF(AG2="─── ","─── ",COUNTIFS(用途区分,C2,本年変動率順位降順コード,"&lt;"&amp;AG2)+1)),"─── ")</f>
        <v xml:space="preserve">─── </v>
      </c>
      <c r="AI2" s="52" t="str">
        <f t="shared" ref="AI2" ca="1" si="11">IF(A2="","",IF(W2="─── ","─── ",IF(OR(W2="───── ",W2=""),"─── ",COUNTIFS(市町村名,B2,用途区分,C2,幹事意見価格,"&gt;"&amp;W2)+1)))</f>
        <v xml:space="preserve">─── </v>
      </c>
      <c r="AJ2" s="52" t="str">
        <f t="shared" ref="AJ2:AJ33" si="12">IF(A2="","",IF(L2="─── ","─── ",COUNTIFS(前年市町村名,B2,前年用途区分,C2,前年価格,"&gt;"&amp;L2)+1))</f>
        <v xml:space="preserve">─── </v>
      </c>
      <c r="AK2" s="57" t="str">
        <f>IFERROR(VLOOKUP(VLOOKUP(A2,kanji002データ,8,FALSE),評価員,2,FALSE),"─── ")</f>
        <v xml:space="preserve">─── </v>
      </c>
      <c r="AL2" s="57" t="str">
        <f>IFERROR(VLOOKUP(VLOOKUP(A2,kanji002データ,9,FALSE),評価員,2,FALSE),"─── ")</f>
        <v xml:space="preserve">─── </v>
      </c>
      <c r="AM2" s="53">
        <f t="shared" ref="AM2:AM33" si="13">IFERROR(IF(A2="","",IF(OR(VLOOKUP(A2,kanji002前年データ,31,FALSE)=0,VLOOKUP(A2,kanji002前年データ,31,FALSE)=""),"─── ",ROUND((VLOOKUP(A2,kanji002前年データ,26,FALSE)-VLOOKUP(A2,kanji002前年データ,31,FALSE))/VLOOKUP(A2,kanji002前年データ,31,FALSE),3))),"─── ")</f>
        <v>0</v>
      </c>
      <c r="AN2" s="55">
        <f t="shared" ref="AN2:AN33" si="14">IFERROR(IF(A2="","",IF(OR(A2="",VLOOKUP(A2,kanji002前年データ,26,FALSE)=0,VLOOKUP(A2,kanji002前年データ,26,FALSE)=""),"─── ",VLOOKUP(A2,kanji002前年データ,26,FALSE))),"─── ")</f>
        <v>78000</v>
      </c>
      <c r="AO2" s="48" t="str">
        <f t="shared" ref="AO2" si="15">IFERROR(IF(A2="","",IF(VLOOKUP(A2,kanji001データ,17,FALSE)=2,"○",IF(VLOOKUP(A2,kanji001データ,17,FALSE)=1,"隔",""))),"")</f>
        <v/>
      </c>
      <c r="AP2" s="56" t="str">
        <f t="shared" ref="AP2" si="16">IFERROR(IF(VLOOKUP(A2,kanji003データ,37,FALSE)=0,100,VLOOKUP(A2,kanji003データ,37,FALSE)),"")</f>
        <v/>
      </c>
      <c r="AQ2" s="70" t="str">
        <f t="shared" ref="AQ2:AQ33" ca="1" si="17">IFERROR(IF(W2="─── ","─── ",VALUE(COUNTIFS(用途区分,C2,幹事意見価格,"&lt;"&amp;W2)+1&amp;VLOOKUP(A2,kanji001データ,4,FALSE)&amp;VLOOKUP(A2,kanji001データ,6,FALSE)&amp;TEXT(VLOOKUP(A2,kanji001データ,7,FALSE),"000"))),"")</f>
        <v xml:space="preserve">─── </v>
      </c>
      <c r="AR2" s="62" t="str">
        <f t="shared" ref="AR2" ca="1" si="18">IFERROR(IF(W2="─── ","─── ",COUNTIFS(幹事意見価格,"&gt;"&amp;W2)+1),"")</f>
        <v xml:space="preserve">─── </v>
      </c>
      <c r="AS2" s="62" t="str">
        <f ca="1">IF(AR2="─── ","─── ",VALUE(AR2&amp;COUNTIFS(AR$1:AR2,AR2)))</f>
        <v xml:space="preserve">─── </v>
      </c>
      <c r="AT2" s="62" t="str">
        <f t="shared" ref="AT2" ca="1" si="19">IF(A2="","",IF(W2="─── ","─── ",COUNTIFS(本年価格順位コード全用途,"&lt;"&amp;$AS2)+1))</f>
        <v xml:space="preserve">─── </v>
      </c>
      <c r="AU2" s="65" t="str">
        <f t="shared" ref="AU2:AU33" ca="1" si="20">IFERROR(IF(A2="","",IF(W2="─── ","─── ",VALUE(COUNTIFS(幹事意見価格,"&lt;"&amp;W2)+1&amp;VLOOKUP(A2,kanji001データ,4,FALSE)&amp;VLOOKUP(A2,kanji001データ,6,FALSE)&amp;TEXT(VLOOKUP(A2,kanji001データ,7,FALSE),"000")))),"")</f>
        <v xml:space="preserve">─── </v>
      </c>
      <c r="AV2" s="62" t="str">
        <f ca="1">IFERROR(IF(A2="","",IF(W2="─── ","─── ",COUNTIFS(本年価格降順順位コード全用途,"&lt;"&amp;AU2)+1)),"")</f>
        <v xml:space="preserve">─── </v>
      </c>
      <c r="AW2" s="73" t="str">
        <f t="shared" ref="AW2" ca="1" si="21">IFERROR(IF(A2="","",IF(AC2="─── ","─── ",COUNTIFS(本年変動率四捨五入無,"&gt;"&amp;AC2)+1)),"")</f>
        <v xml:space="preserve">─── </v>
      </c>
      <c r="AX2" s="74" t="str">
        <f t="shared" ref="AX2:AX33" ca="1" si="22">IFERROR(IF(A2="","",IF(AC2="","─── ",IF(AC2="─── ","─── ",VALUE(AW2&amp;VLOOKUP(A2,kanji001データ,4,FALSE)&amp;VLOOKUP(A2,kanji001データ,6,FALSE)&amp;TEXT(VLOOKUP(A2,kanji001データ,7,FALSE),"000"))))),"─── ")</f>
        <v xml:space="preserve">─── </v>
      </c>
      <c r="AY2" s="75" t="str">
        <f t="shared" ref="AY2" ca="1" si="23">IFERROR(IF(A2="","",IF(AX2="─── ","─── ",COUNTIFS(本年度変動率順位コード全用途,"&lt;"&amp;$AX2)+1)),"─── ")</f>
        <v xml:space="preserve">─── </v>
      </c>
      <c r="AZ2" s="76" t="str">
        <f t="shared" ref="AZ2:AZ33" ca="1" si="24">IFERROR(IF(A2="","",IF(OR(A2="",AC2=""),"",IF(AC2="─── ","─── ",VALUE(COUNTIFS(本年変動率四捨五入無,"&lt;"&amp;AC2)+1&amp;VLOOKUP(A2,kanji001データ,4,FALSE)&amp;VLOOKUP(A2,kanji001データ,6,FALSE)&amp;TEXT(VLOOKUP(A2,kanji001データ,7,FALSE),"000"))))),"─── ")</f>
        <v xml:space="preserve">─── </v>
      </c>
      <c r="BA2" s="77" t="str">
        <f t="shared" ref="BA2" ca="1" si="25">IFERROR(IF(A2="","",IF(AZ2="─── ","─── ",COUNTIFS(本年変動率順位降順コード全用途,"&lt;"&amp;AZ2)+1)),"─── ")</f>
        <v xml:space="preserve">─── </v>
      </c>
      <c r="BB2" s="80" t="str">
        <f ca="1">IF(AI2="─── ","─── ",IF(AJ2="─── ","─⇒"&amp;AI2,IF(AI2=AJ2,AI2,IF(AI2&lt;AJ2,AJ2&amp;" ⤻ "&amp;AI2,IF(AI2&gt;AJ2,AJ2&amp;" ⤼ "&amp;AI2)))))</f>
        <v xml:space="preserve">─── </v>
      </c>
      <c r="BC2" s="71" t="str">
        <f t="shared" ref="BC2:BC33" si="26">IFERROR(IF(VLOOKUP(A2,kanji003データ,12,FALSE)=1,"○",""),"不")</f>
        <v>不</v>
      </c>
      <c r="BD2" s="2" t="str">
        <f>IF(O2=AM2,"","NG")</f>
        <v>NG</v>
      </c>
      <c r="BG2" s="2" t="str">
        <f t="shared" ref="BG2:BG33" ca="1" si="27">IFERROR(IF(A2="","",IF(AC2="","─── ",IF(AC2="─── ","─── ",COUNTIFS(用途区分,C2,本年変動率四捨五入無,"&gt;"&amp;AC2)+1))),"─── ")</f>
        <v xml:space="preserve">─── </v>
      </c>
      <c r="BJ2" s="63">
        <v>1</v>
      </c>
      <c r="BK2" s="63" t="str">
        <f ca="1">IFERROR(INDEX(基礎データ,MATCH(BJ2,本年変動率順位降順確定全用途,0),1),"")</f>
        <v/>
      </c>
      <c r="BL2" s="63" t="str">
        <f ca="1">IFERROR(IF(BK2="","",INDEX(基礎データ,MATCH(BK2,標準地番号,0),23)),"── ")</f>
        <v/>
      </c>
    </row>
    <row r="3" spans="1:65" ht="12.75" customHeight="1">
      <c r="A3" s="85" t="s">
        <v>1465</v>
      </c>
      <c r="B3" s="57" t="str">
        <f t="shared" ref="B3:B33" si="28">IFERROR(VLOOKUP(VLOOKUP(A3,kanji001データ,4,FALSE),市町村,2,FALSE),"隔年調査地点")</f>
        <v>山形市</v>
      </c>
      <c r="C3" s="57" t="str">
        <f t="shared" ref="C3:C33" si="29">IFERROR(IF(B3="隔年調査地点",VLOOKUP(VLOOKUP(A3,kanji001前年データ,6,FALSE),用途,3,FALSE),VLOOKUP(VLOOKUP(A3,kanji001データ,6,FALSE),用途,3,FALSE)),"")</f>
        <v>住宅地</v>
      </c>
      <c r="D3" s="48"/>
      <c r="E3" s="50" t="str">
        <f t="shared" ref="E3:E33" si="30">IFERROR(VLOOKUP(VLOOKUP(A3,kanji001データ,4,FALSE),市町村,3,FALSE),"")</f>
        <v>村山地域</v>
      </c>
      <c r="F3" s="50" t="str">
        <f t="shared" si="0"/>
        <v>長町４丁目２４６２番</v>
      </c>
      <c r="G3" s="50" t="str">
        <f t="shared" si="1"/>
        <v>「長町４－４－２１」</v>
      </c>
      <c r="H3" s="50" t="str">
        <f t="shared" ref="H3:H33" si="31">IFERROR(IF(OR(C3="住宅地",C3="宅地見込地"),"",IF(AND(C3&lt;&gt;"住宅地",VLOOKUP(A3,kanji001データ,60,FALSE)="",VLOOKUP(A3,kanji001データ,61,FALSE)=""),"",IF(AND(C3&lt;&gt;"住宅地",VLOOKUP(A3,kanji001データ,61,FALSE)=""),"（"&amp;VLOOKUP(A3,kanji001データ,60,FALSE)&amp;"）","（"&amp;VLOOKUP(A3,kanji001データ,61,FALSE)&amp;"）"))),"")</f>
        <v/>
      </c>
      <c r="I3" s="48" t="str">
        <f>IFERROR(IF(AND(A3=VLOOKUP(A3,kanji007データ,1,FALSE),OR(VLOOKUP(A3,kanji007データ,7,FALSE)="06",VLOOKUP(A3,kanji007データ,7,FALSE)=6)),"◎",IF(AND(A3=VLOOKUP(A3,kanji007データ,1,FALSE),VLOOKUP(A3,kanji007データ,7,FALSE)=""),"○")),"")</f>
        <v/>
      </c>
      <c r="J3" s="48" t="str">
        <f>IFERROR(IF(L3="───── ","",IF(VLOOKUP(A3,kanji001前年データ,19,FALSE)=62,"共同",IF(A3="山形9-3","工業",IF(A3="鶴岡5-2","観光",IF(OR(C3="宅地見込地",C3="工業地"),"",IF(OR(AND(C3="住宅地",M3=2),AND(C3="商業地",M3=1)),"最高",IF(OR(AND(C3="住宅地",COUNTIFS(前年用途区分,C3,前年価格,"&gt;0")=M3),AND(C3="商業地",COUNTIFS(前年用途区分,C3,前年価格,"&gt;0")=M3)),"最低",IF(fals,"")))))))),"")</f>
        <v/>
      </c>
      <c r="K3" s="48" t="str">
        <f ca="1">IFERROR(IF(W3="───── ","",IF(VLOOKUP(A3,kanji001データ,19,FALSE)=62,"共同",IF(A3="山形9-3","工業",IF(A3="鶴岡5-2","観光",IF(OR(C3="宅地見込地",C3="工業地"),"",IF(AND(C3="住宅地",X3=2),"最高",IF(AND(C3="住宅地",COUNTIFS(用途区分,C3,幹事意見価格,"&gt;0")=X3),"最低",IF(AND(C3="商業地",X3=1),"最高",IF(AND(C3="商業地",COUNTIFS(用途区分,C3,幹事意見価格,"&gt;0")=X3),"最低",IF(fals,"")))))))))),"")</f>
        <v/>
      </c>
      <c r="L3" s="51">
        <f t="shared" ref="L3" si="32">IFERROR(IF(A3="","",IF(VLOOKUP(A3,kanji002データ,31,FALSE)=0,"─── ",VLOOKUP(A3,kanji002データ,31,FALSE))),"─── ")</f>
        <v>45300</v>
      </c>
      <c r="M3" s="52">
        <f t="shared" si="2"/>
        <v>23</v>
      </c>
      <c r="N3" s="52">
        <f>IFERROR(IF(A3="","",VALUE(M3&amp;COUNTIFS($M$1:M3,M3))),"─── ")</f>
        <v>231</v>
      </c>
      <c r="O3" s="53">
        <f>IFERROR(IF(A3="","",ROUND((VLOOKUP(A3,kanji002データ,31,FALSE)-VLOOKUP(A3,kanji002データ,28,FALSE))/VLOOKUP(A3,kanji002データ,28,FALSE),3)),"─── ")</f>
        <v>1.2999999999999999E-2</v>
      </c>
      <c r="P3" s="53">
        <f t="shared" ref="P3" si="33">IFERROR(IF(A3="","",(VLOOKUP(A3,kanji002データ,31,FALSE)-VLOOKUP(A3,kanji002データ,28,FALSE))/VLOOKUP(A3,kanji002データ,28,FALSE)),"─── ")</f>
        <v>1.3422818791946308E-2</v>
      </c>
      <c r="Q3" s="52">
        <f t="shared" ref="Q3" si="34">IF(A3="","",IF(P3="─── ","─── ",COUNTIFS(前年用途区分,C3,前年変動率四捨五入無,"&gt;"&amp;P3)+1))</f>
        <v>18</v>
      </c>
      <c r="R3" s="52">
        <f>IFERROR(IF(A3="","",VALUE(Q3&amp;COUNTIFS($Q$1:Q3,Q3))),"─── ")</f>
        <v>181</v>
      </c>
      <c r="S3" s="51" t="e">
        <f t="shared" ref="S3:S66" ca="1" si="35">IF(INDIRECT("見込価格一覧表!H"&amp;ROW(S2)*2)="","─── ",INDIRECT("見込価格一覧表!H"&amp;ROW(S2)*2))</f>
        <v>#REF!</v>
      </c>
      <c r="T3" s="53" t="e">
        <f t="shared" ref="T3:T66" ca="1" si="36">IF(INDIRECT("見込価格一覧表!I"&amp;ROW(T2)*2)="","─── ",INDIRECT("見込価格一覧表!I"&amp;ROW(T2)*2))</f>
        <v>#REF!</v>
      </c>
      <c r="U3" s="51" t="e">
        <f t="shared" ref="U3:U69" ca="1" si="37">IF(INDIRECT("見込価格一覧表!H"&amp;ROW(U3)*2-1)="","─── ",INDIRECT("見込価格一覧表!H"&amp;ROW(U3)*2-1))</f>
        <v>#REF!</v>
      </c>
      <c r="V3" s="53" t="e">
        <f t="shared" ref="V3:V69" ca="1" si="38">IF(INDIRECT("見込価格一覧表!I"&amp;ROW(V3)*2-1)="","─── ",INDIRECT("見込価格一覧表!I"&amp;ROW(V3)*2-1))</f>
        <v>#REF!</v>
      </c>
      <c r="W3" s="88" t="str">
        <f ca="1">IFERROR(IF(OR($S3="─── ",$U3="─── "),"─── ",IF(#REF!="見込価格",VLOOKUP(A3,見込価格一覧データ,9,FALSE),IF(#REF!="意見価格",VLOOKUP(A3,見込価格一覧データ,11,FALSE)))),"─── ")</f>
        <v xml:space="preserve">─── </v>
      </c>
      <c r="X3" s="52" t="str">
        <f ca="1">IF(A3="","",IF(OR(W3="─── ",W3=""),"─── ",COUNTIFS(用途区分,C3,幹事意見価格,"&gt;"&amp;W3)+1))</f>
        <v xml:space="preserve">─── </v>
      </c>
      <c r="Y3" s="66" t="str">
        <f t="shared" ca="1" si="6"/>
        <v xml:space="preserve">─── </v>
      </c>
      <c r="Z3" s="52" t="str">
        <f ca="1">IF(A3="","",IF(OR(W3="─── ",Y3="─── "),"─── ",COUNTIFS(用途区分,C3,本年価格順位コード,"&lt;"&amp;$Y3)+1))</f>
        <v xml:space="preserve">─── </v>
      </c>
      <c r="AA3" s="52" t="str">
        <f t="shared" ca="1" si="8"/>
        <v xml:space="preserve">─── </v>
      </c>
      <c r="AB3" s="53" t="str">
        <f ca="1">IFERROR(IF(A3="","",IF(OR(L3="───── ",W3=""),"─── ",IF(OR(L3="",W3=""),"",ROUND(W3/L3-100%,3)))),"─── ")</f>
        <v xml:space="preserve">─── </v>
      </c>
      <c r="AC3" s="53" t="str">
        <f t="shared" ref="AC3" ca="1" si="39">IFERROR(IF(A3="","",IF(OR(L3="───── ",W3=""),"─── ",IF(OR(L3="",W3=""),"",W3/L3-100%))),"─── ")</f>
        <v xml:space="preserve">─── </v>
      </c>
      <c r="AD3" s="52" t="str">
        <f ca="1">IFERROR(IF(A3="","",IF(AC3="","─── ",IF(AC3="─── ","─── ",COUNTIFS(用途区分,C3,本年変動率四捨五入無,"&gt;"&amp;AC3)+1))),"─── ")</f>
        <v xml:space="preserve">─── </v>
      </c>
      <c r="AE3" s="66" t="str">
        <f ca="1">IFERROR(VALUE(AD3&amp;VLOOKUP(A3,kanji001データ,4,FALSE)&amp;VLOOKUP(A3,kanji001データ,6,FALSE)&amp;TEXT(VLOOKUP(A3,kanji001データ,7,FALSE),"000")),"─── ")</f>
        <v xml:space="preserve">─── </v>
      </c>
      <c r="AF3" s="54" t="str">
        <f ca="1">IFERROR(IF(A3="","",IF(AE3="─── ","─── ",COUNTIFS(用途区分,C3,本年変動率順位コード,"&lt;"&amp;$AE3)+1)),"─── ")</f>
        <v xml:space="preserve">─── </v>
      </c>
      <c r="AG3" s="66" t="str">
        <f t="shared" ca="1" si="10"/>
        <v xml:space="preserve">─── </v>
      </c>
      <c r="AH3" s="54" t="str">
        <f ca="1">IFERROR(IF(A3="","",IF(AG3="─── ","─── ",COUNTIFS(用途区分,C3,本年変動率順位降順コード,"&lt;"&amp;AG3)+1)),"─── ")</f>
        <v xml:space="preserve">─── </v>
      </c>
      <c r="AI3" s="52" t="str">
        <f t="shared" ref="AI3" ca="1" si="40">IF(A3="","",IF(W3="─── ","─── ",IF(OR(W3="───── ",W3=""),"─── ",COUNTIFS(市町村名,B3,用途区分,C3,幹事意見価格,"&gt;"&amp;W3)+1)))</f>
        <v xml:space="preserve">─── </v>
      </c>
      <c r="AJ3" s="52">
        <f t="shared" si="12"/>
        <v>19</v>
      </c>
      <c r="AK3" s="57" t="str">
        <f>IFERROR(VLOOKUP(VLOOKUP(A3,kanji002データ,8,FALSE),評価員,2,FALSE),"─── ")</f>
        <v>高嶋　俊幸</v>
      </c>
      <c r="AL3" s="57" t="str">
        <f t="shared" ref="AL3:AL33" si="41">IFERROR(VLOOKUP(VLOOKUP(A3,kanji002データ,9,FALSE),評価員,2,FALSE),"─── ")</f>
        <v>安孫子　直樹</v>
      </c>
      <c r="AM3" s="53">
        <f t="shared" si="13"/>
        <v>1.2999999999999999E-2</v>
      </c>
      <c r="AN3" s="55">
        <f t="shared" si="14"/>
        <v>45300</v>
      </c>
      <c r="AO3" s="48" t="str">
        <f t="shared" ref="AO3" si="42">IFERROR(IF(A3="","",IF(VLOOKUP(A3,kanji001データ,17,FALSE)=2,"○",IF(VLOOKUP(A3,kanji001データ,17,FALSE)=1,"隔",""))),"")</f>
        <v/>
      </c>
      <c r="AP3" s="56">
        <f>IFERROR(IF(VLOOKUP(A3,kanji003データ,37,FALSE)=0,100,VLOOKUP(A3,kanji003データ,37,FALSE)),"")</f>
        <v>102</v>
      </c>
      <c r="AQ3" s="70" t="str">
        <f t="shared" ca="1" si="17"/>
        <v xml:space="preserve">─── </v>
      </c>
      <c r="AR3" s="62" t="str">
        <f t="shared" ref="AR3" ca="1" si="43">IFERROR(IF(W3="─── ","─── ",COUNTIFS(幹事意見価格,"&gt;"&amp;W3)+1),"")</f>
        <v xml:space="preserve">─── </v>
      </c>
      <c r="AS3" s="62" t="str">
        <f ca="1">IF(AR3="─── ","─── ",VALUE(AR3&amp;COUNTIFS(AR$1:AR3,AR3)))</f>
        <v xml:space="preserve">─── </v>
      </c>
      <c r="AT3" s="62" t="str">
        <f t="shared" ref="AT3" ca="1" si="44">IF(A3="","",IF(W3="─── ","─── ",COUNTIFS(本年価格順位コード全用途,"&lt;"&amp;$AS3)+1))</f>
        <v xml:space="preserve">─── </v>
      </c>
      <c r="AU3" s="65" t="str">
        <f t="shared" ca="1" si="20"/>
        <v xml:space="preserve">─── </v>
      </c>
      <c r="AV3" s="62" t="str">
        <f ca="1">IFERROR(IF(A3="","",IF(W3="─── ","─── ",COUNTIFS(本年価格降順順位コード全用途,"&lt;"&amp;AU3)+1)),"")</f>
        <v xml:space="preserve">─── </v>
      </c>
      <c r="AW3" s="73" t="str">
        <f t="shared" ref="AW3" ca="1" si="45">IFERROR(IF(A3="","",IF(AC3="─── ","─── ",COUNTIFS(本年変動率四捨五入無,"&gt;"&amp;AC3)+1)),"")</f>
        <v xml:space="preserve">─── </v>
      </c>
      <c r="AX3" s="74" t="str">
        <f t="shared" ca="1" si="22"/>
        <v xml:space="preserve">─── </v>
      </c>
      <c r="AY3" s="75" t="str">
        <f t="shared" ref="AY3" ca="1" si="46">IFERROR(IF(A3="","",IF(AX3="─── ","─── ",COUNTIFS(本年度変動率順位コード全用途,"&lt;"&amp;$AX3)+1)),"─── ")</f>
        <v xml:space="preserve">─── </v>
      </c>
      <c r="AZ3" s="76" t="str">
        <f t="shared" ca="1" si="24"/>
        <v xml:space="preserve">─── </v>
      </c>
      <c r="BA3" s="77" t="str">
        <f t="shared" ref="BA3" ca="1" si="47">IFERROR(IF(A3="","",IF(AZ3="─── ","─── ",COUNTIFS(本年変動率順位降順コード全用途,"&lt;"&amp;AZ3)+1)),"─── ")</f>
        <v xml:space="preserve">─── </v>
      </c>
      <c r="BB3" s="80" t="str">
        <f t="shared" ref="BB3" ca="1" si="48">IF(AI3="─── ","─── ",IF(AJ3="─── ","─⇒"&amp;AI3,IF(AI3=AJ3,AI3,IF(AI3&lt;AJ3,AJ3&amp;" ⤻ "&amp;AI3,IF(AI3&gt;AJ3,AJ3&amp;" ⤼ "&amp;AI3)))))</f>
        <v xml:space="preserve">─── </v>
      </c>
      <c r="BC3" s="71" t="str">
        <f t="shared" si="26"/>
        <v>○</v>
      </c>
      <c r="BD3" s="2" t="s">
        <v>2124</v>
      </c>
      <c r="BG3" s="2" t="str">
        <f t="shared" ca="1" si="27"/>
        <v xml:space="preserve">─── </v>
      </c>
      <c r="BJ3" s="63">
        <v>2</v>
      </c>
      <c r="BK3" s="63" t="str">
        <f t="shared" ref="BK3:BK33" ca="1" si="49">IFERROR(INDEX(基礎データ,MATCH(BJ3,本年変動率順位降順確定全用途,0),1),"")</f>
        <v/>
      </c>
      <c r="BL3" s="63" t="str">
        <f t="shared" ref="BL3:BL32" ca="1" si="50">IFERROR(IF(BK3="","",INDEX(基礎データ,MATCH(BK3,標準地番号,0),23)),"── ")</f>
        <v/>
      </c>
      <c r="BM3" s="2" t="str">
        <f ca="1">IF(BL2=BL3,"重複","")</f>
        <v>重複</v>
      </c>
    </row>
    <row r="4" spans="1:65" ht="12.75" customHeight="1">
      <c r="A4" s="85" t="s">
        <v>1466</v>
      </c>
      <c r="B4" s="57" t="str">
        <f t="shared" si="28"/>
        <v>山形市</v>
      </c>
      <c r="C4" s="57" t="str">
        <f t="shared" si="29"/>
        <v>住宅地</v>
      </c>
      <c r="D4" s="48"/>
      <c r="E4" s="50" t="str">
        <f t="shared" ref="E4" si="51">IFERROR(VLOOKUP(VLOOKUP(A4,kanji001データ,4,FALSE),市町村,3,FALSE),"")</f>
        <v>村山地域</v>
      </c>
      <c r="F4" s="50" t="str">
        <f t="shared" si="0"/>
        <v>すげさわの丘１０番２</v>
      </c>
      <c r="G4" s="50" t="str">
        <f t="shared" si="1"/>
        <v/>
      </c>
      <c r="H4" s="50" t="str">
        <f t="shared" si="31"/>
        <v/>
      </c>
      <c r="I4" s="48" t="str">
        <f t="shared" ref="I4:I33" si="52">IFERROR(IF(AND(A4=VLOOKUP(A4,kanji007データ,1,FALSE),OR(VLOOKUP(A4,kanji007データ,7,FALSE)="06",VLOOKUP(A4,kanji007データ,7,FALSE)=6)),"◎",IF(AND(A4=VLOOKUP(A4,kanji007データ,1,FALSE),VLOOKUP(A4,kanji007データ,7,FALSE)=""),"○")),"")</f>
        <v/>
      </c>
      <c r="J4" s="48" t="str">
        <f>IFERROR(IF(L4="───── ","",IF(VLOOKUP(A4,kanji001前年データ,19,FALSE)=62,"共同",IF(A4="山形9-3","工業",IF(A4="鶴岡5-2","観光",IF(OR(C4="宅地見込地",C4="工業地"),"",IF(OR(AND(C4="住宅地",M4=2),AND(C4="商業地",M4=1)),"最高",IF(OR(AND(C4="住宅地",COUNTIFS(前年用途区分,C4,前年価格,"&gt;0")=M4),AND(C4="商業地",COUNTIFS(前年用途区分,C4,前年価格,"&gt;0")=M4)),"最低",IF(fals,"")))))))),"")</f>
        <v/>
      </c>
      <c r="K4" s="48" t="str">
        <f ca="1">IFERROR(IF(W4="───── ","",IF(VLOOKUP(A4,kanji001データ,19,FALSE)=62,"共同",IF(A4="山形9-3","工業",IF(A4="鶴岡5-2","観光",IF(OR(C4="宅地見込地",C4="工業地"),"",IF(AND(C4="住宅地",X4=2),"最高",IF(AND(C4="住宅地",COUNTIFS(用途区分,C4,幹事意見価格,"&gt;0")=X4),"最低",IF(AND(C4="商業地",X4=1),"最高",IF(AND(C4="商業地",COUNTIFS(用途区分,C4,幹事意見価格,"&gt;0")=X4),"最低",IF(fals,"")))))))))),"")</f>
        <v/>
      </c>
      <c r="L4" s="51" t="str">
        <f>IFERROR(IF(A4="","",IF(VLOOKUP(A4,kanji002データ,31,FALSE)=0,"─── ",VLOOKUP(A4,kanji002データ,31,FALSE))),"─── ")</f>
        <v xml:space="preserve">─── </v>
      </c>
      <c r="M4" s="52" t="str">
        <f t="shared" si="2"/>
        <v xml:space="preserve">─── </v>
      </c>
      <c r="N4" s="52" t="str">
        <f>IFERROR(IF(A4="","",VALUE(M4&amp;COUNTIFS($M$1:M4,M4))),"─── ")</f>
        <v xml:space="preserve">─── </v>
      </c>
      <c r="O4" s="53" t="str">
        <f t="shared" ref="O4:O67" si="53">IFERROR(IF(A4="","",ROUND((VLOOKUP(A4,kanji002データ,31,FALSE)-VLOOKUP(A4,kanji002データ,28,FALSE))/VLOOKUP(A4,kanji002データ,28,FALSE),3)),"─── ")</f>
        <v xml:space="preserve">─── </v>
      </c>
      <c r="P4" s="53" t="str">
        <f t="shared" ref="P4:P67" si="54">IFERROR(IF(A4="","",(VLOOKUP(A4,kanji002データ,31,FALSE)-VLOOKUP(A4,kanji002データ,28,FALSE))/VLOOKUP(A4,kanji002データ,28,FALSE)),"─── ")</f>
        <v xml:space="preserve">─── </v>
      </c>
      <c r="Q4" s="52" t="str">
        <f t="shared" ref="Q4:Q67" si="55">IF(A4="","",IF(P4="─── ","─── ",COUNTIFS(前年用途区分,C4,前年変動率四捨五入無,"&gt;"&amp;P4)+1))</f>
        <v xml:space="preserve">─── </v>
      </c>
      <c r="R4" s="52" t="str">
        <f>IFERROR(IF(A4="","",VALUE(Q4&amp;COUNTIFS($Q$1:Q4,Q4))),"─── ")</f>
        <v xml:space="preserve">─── </v>
      </c>
      <c r="S4" s="51" t="e">
        <f t="shared" ca="1" si="35"/>
        <v>#REF!</v>
      </c>
      <c r="T4" s="53" t="e">
        <f t="shared" ca="1" si="36"/>
        <v>#REF!</v>
      </c>
      <c r="U4" s="51" t="e">
        <f t="shared" ca="1" si="37"/>
        <v>#REF!</v>
      </c>
      <c r="V4" s="53" t="e">
        <f t="shared" ca="1" si="38"/>
        <v>#REF!</v>
      </c>
      <c r="W4" s="88" t="str">
        <f ca="1">IFERROR(IF(OR($S4="─── ",$U4="─── "),"─── ",IF(#REF!="見込価格",VLOOKUP(A4,見込価格一覧データ,9,FALSE),IF(#REF!="意見価格",VLOOKUP(A4,見込価格一覧データ,11,FALSE)))),"─── ")</f>
        <v xml:space="preserve">─── </v>
      </c>
      <c r="X4" s="52" t="str">
        <f t="shared" ca="1" si="5"/>
        <v xml:space="preserve">─── </v>
      </c>
      <c r="Y4" s="66" t="str">
        <f t="shared" ca="1" si="6"/>
        <v xml:space="preserve">─── </v>
      </c>
      <c r="Z4" s="52" t="str">
        <f ca="1">IF(A4="","",IF(OR(W4="─── ",Y4="─── "),"─── ",COUNTIFS(用途区分,C4,本年価格順位コード,"&lt;"&amp;$Y4)+1))</f>
        <v xml:space="preserve">─── </v>
      </c>
      <c r="AA4" s="52" t="str">
        <f t="shared" ca="1" si="8"/>
        <v xml:space="preserve">─── </v>
      </c>
      <c r="AB4" s="53" t="str">
        <f t="shared" ref="AB4:AB67" ca="1" si="56">IFERROR(IF(A4="","",IF(OR(L4="───── ",W4=""),"─── ",IF(OR(L4="",W4=""),"",ROUND(W4/L4-100%,3)))),"─── ")</f>
        <v xml:space="preserve">─── </v>
      </c>
      <c r="AC4" s="53" t="str">
        <f t="shared" ref="AC4:AC67" ca="1" si="57">IFERROR(IF(A4="","",IF(OR(L4="───── ",W4=""),"─── ",IF(OR(L4="",W4=""),"",W4/L4-100%))),"─── ")</f>
        <v xml:space="preserve">─── </v>
      </c>
      <c r="AD4" s="52" t="str">
        <f t="shared" ref="AD4:AD33" ca="1" si="58">IFERROR(IF(A4="","",IF(AC4="","─── ",IF(AC4="─── ","─── ",COUNTIFS(用途区分,C4,本年変動率四捨五入無,"&gt;"&amp;AC4)+1))),"─── ")</f>
        <v xml:space="preserve">─── </v>
      </c>
      <c r="AE4" s="66" t="str">
        <f t="shared" ca="1" si="9"/>
        <v xml:space="preserve">─── </v>
      </c>
      <c r="AF4" s="54" t="str">
        <f t="shared" ref="AF4:AF33" ca="1" si="59">IFERROR(IF(A4="","",IF(AE4="─── ","─── ",COUNTIFS(用途区分,C4,本年変動率順位コード,"&lt;"&amp;$AE4)+1)),"─── ")</f>
        <v xml:space="preserve">─── </v>
      </c>
      <c r="AG4" s="66" t="str">
        <f t="shared" ca="1" si="10"/>
        <v xml:space="preserve">─── </v>
      </c>
      <c r="AH4" s="54" t="str">
        <f t="shared" ref="AH4:AH33" ca="1" si="60">IFERROR(IF(A4="","",IF(AG4="─── ","─── ",COUNTIFS(用途区分,C4,本年変動率順位降順コード,"&lt;"&amp;AG4)+1)),"─── ")</f>
        <v xml:space="preserve">─── </v>
      </c>
      <c r="AI4" s="52" t="str">
        <f t="shared" ref="AI4:AI67" ca="1" si="61">IF(A4="","",IF(W4="─── ","─── ",IF(OR(W4="───── ",W4=""),"─── ",COUNTIFS(市町村名,B4,用途区分,C4,幹事意見価格,"&gt;"&amp;W4)+1)))</f>
        <v xml:space="preserve">─── </v>
      </c>
      <c r="AJ4" s="52" t="str">
        <f t="shared" si="12"/>
        <v xml:space="preserve">─── </v>
      </c>
      <c r="AK4" s="57" t="str">
        <f t="shared" ref="AK4:AK33" si="62">IFERROR(VLOOKUP(VLOOKUP(A4,kanji002データ,8,FALSE),評価員,2,FALSE),"─── ")</f>
        <v>森谷　崇史</v>
      </c>
      <c r="AL4" s="57" t="str">
        <f t="shared" si="41"/>
        <v>篠田　卓洋</v>
      </c>
      <c r="AM4" s="53" t="str">
        <f t="shared" si="13"/>
        <v xml:space="preserve">─── </v>
      </c>
      <c r="AN4" s="55" t="str">
        <f t="shared" si="14"/>
        <v xml:space="preserve">─── </v>
      </c>
      <c r="AO4" s="48" t="str">
        <f t="shared" ref="AO4:AO67" si="63">IFERROR(IF(A4="","",IF(VLOOKUP(A4,kanji001データ,17,FALSE)=2,"○",IF(VLOOKUP(A4,kanji001データ,17,FALSE)=1,"隔",""))),"")</f>
        <v>隔</v>
      </c>
      <c r="AP4" s="56">
        <f t="shared" ref="AP4:AP67" si="64">IFERROR(IF(VLOOKUP(A4,kanji003データ,37,FALSE)=0,100,VLOOKUP(A4,kanji003データ,37,FALSE)),"")</f>
        <v>103</v>
      </c>
      <c r="AQ4" s="70" t="str">
        <f t="shared" ca="1" si="17"/>
        <v xml:space="preserve">─── </v>
      </c>
      <c r="AR4" s="62" t="str">
        <f t="shared" ref="AR4:AR67" ca="1" si="65">IFERROR(IF(W4="─── ","─── ",COUNTIFS(幹事意見価格,"&gt;"&amp;W4)+1),"")</f>
        <v xml:space="preserve">─── </v>
      </c>
      <c r="AS4" s="62" t="str">
        <f ca="1">IF(AR4="─── ","─── ",VALUE(AR4&amp;COUNTIFS(AR$1:AR4,AR4)))</f>
        <v xml:space="preserve">─── </v>
      </c>
      <c r="AT4" s="62" t="str">
        <f t="shared" ref="AT4:AT67" ca="1" si="66">IF(A4="","",IF(W4="─── ","─── ",COUNTIFS(本年価格順位コード全用途,"&lt;"&amp;$AS4)+1))</f>
        <v xml:space="preserve">─── </v>
      </c>
      <c r="AU4" s="65" t="str">
        <f t="shared" ca="1" si="20"/>
        <v xml:space="preserve">─── </v>
      </c>
      <c r="AV4" s="62" t="str">
        <f t="shared" ref="AV4:AV67" ca="1" si="67">IFERROR(IF(A4="","",IF(W4="─── ","─── ",COUNTIFS(本年価格降順順位コード全用途,"&lt;"&amp;AU4)+1)),"")</f>
        <v xml:space="preserve">─── </v>
      </c>
      <c r="AW4" s="73" t="str">
        <f t="shared" ref="AW4:AW67" ca="1" si="68">IFERROR(IF(A4="","",IF(AC4="─── ","─── ",COUNTIFS(本年変動率四捨五入無,"&gt;"&amp;AC4)+1)),"")</f>
        <v xml:space="preserve">─── </v>
      </c>
      <c r="AX4" s="74" t="str">
        <f t="shared" ca="1" si="22"/>
        <v xml:space="preserve">─── </v>
      </c>
      <c r="AY4" s="75" t="str">
        <f t="shared" ref="AY4:AY67" ca="1" si="69">IFERROR(IF(A4="","",IF(AX4="─── ","─── ",COUNTIFS(本年度変動率順位コード全用途,"&lt;"&amp;$AX4)+1)),"─── ")</f>
        <v xml:space="preserve">─── </v>
      </c>
      <c r="AZ4" s="76" t="str">
        <f t="shared" ca="1" si="24"/>
        <v xml:space="preserve">─── </v>
      </c>
      <c r="BA4" s="77" t="str">
        <f t="shared" ref="BA4:BA67" ca="1" si="70">IFERROR(IF(A4="","",IF(AZ4="─── ","─── ",COUNTIFS(本年変動率順位降順コード全用途,"&lt;"&amp;AZ4)+1)),"─── ")</f>
        <v xml:space="preserve">─── </v>
      </c>
      <c r="BB4" s="80" t="str">
        <f t="shared" ref="BB4:BB67" ca="1" si="71">IF(AI4="─── ","─── ",IF(AJ4="─── ","─⇒"&amp;AI4,IF(AI4=AJ4,AI4,IF(AI4&lt;AJ4,AJ4&amp;" ⤻ "&amp;AI4,IF(AI4&gt;AJ4,AJ4&amp;" ⤼ "&amp;AI4)))))</f>
        <v xml:space="preserve">─── </v>
      </c>
      <c r="BC4" s="71" t="str">
        <f t="shared" si="26"/>
        <v/>
      </c>
      <c r="BD4" s="2" t="s">
        <v>2124</v>
      </c>
      <c r="BG4" s="2" t="str">
        <f t="shared" ca="1" si="27"/>
        <v xml:space="preserve">─── </v>
      </c>
      <c r="BJ4" s="63">
        <v>3</v>
      </c>
      <c r="BK4" s="63" t="str">
        <f t="shared" ref="BK4" ca="1" si="72">IFERROR(INDEX(基礎データ,MATCH(BJ4,本年変動率順位降順確定全用途,0),1),"")</f>
        <v/>
      </c>
      <c r="BL4" s="63" t="str">
        <f t="shared" ref="BL4" ca="1" si="73">IFERROR(IF(BK4="","",INDEX(基礎データ,MATCH(BK4,標準地番号,0),23)),"── ")</f>
        <v/>
      </c>
    </row>
    <row r="5" spans="1:65">
      <c r="A5" s="85" t="s">
        <v>1467</v>
      </c>
      <c r="B5" s="57" t="str">
        <f t="shared" si="28"/>
        <v>山形市</v>
      </c>
      <c r="C5" s="57" t="str">
        <f t="shared" si="29"/>
        <v>住宅地</v>
      </c>
      <c r="D5" s="48"/>
      <c r="E5" s="50" t="str">
        <f t="shared" si="30"/>
        <v>村山地域</v>
      </c>
      <c r="F5" s="50" t="str">
        <f t="shared" si="0"/>
        <v>城西町５丁目７番２</v>
      </c>
      <c r="G5" s="50" t="str">
        <f t="shared" si="1"/>
        <v>「城西町５－８－６」</v>
      </c>
      <c r="H5" s="50" t="str">
        <f t="shared" si="31"/>
        <v/>
      </c>
      <c r="I5" s="48" t="str">
        <f t="shared" si="52"/>
        <v/>
      </c>
      <c r="J5" s="48" t="str">
        <f>IFERROR(IF(L5="───── ","",IF(VLOOKUP(A5,kanji001前年データ,19,FALSE)=62,"共同",IF(A5="山形9-3","工業",IF(A5="鶴岡5-2","観光",IF(OR(C5="宅地見込地",C5="工業地"),"",IF(OR(AND(C5="住宅地",M5=2),AND(C5="商業地",M5=1)),"最高",IF(OR(AND(C5="住宅地",COUNTIFS(前年用途区分,C5,前年価格,"&gt;0")=M5),AND(C5="商業地",COUNTIFS(前年用途区分,C5,前年価格,"&gt;0")=M5)),"最低",IF(fals,"")))))))),"")</f>
        <v/>
      </c>
      <c r="K5" s="48" t="str">
        <f ca="1">IFERROR(IF(W5="───── ","",IF(VLOOKUP(A5,kanji001データ,19,FALSE)=62,"共同",IF(A5="山形9-3","工業",IF(A5="鶴岡5-2","観光",IF(OR(C5="宅地見込地",C5="工業地"),"",IF(AND(C5="住宅地",X5=2),"最高",IF(AND(C5="住宅地",COUNTIFS(用途区分,C5,幹事意見価格,"&gt;0")=X5),"最低",IF(AND(C5="商業地",X5=1),"最高",IF(AND(C5="商業地",COUNTIFS(用途区分,C5,幹事意見価格,"&gt;0")=X5),"最低",IF(fals,"")))))))))),"")</f>
        <v/>
      </c>
      <c r="L5" s="51">
        <f t="shared" ref="L5:L67" si="74">IFERROR(IF(A5="","",IF(VLOOKUP(A5,kanji002データ,31,FALSE)=0,"─── ",VLOOKUP(A5,kanji002データ,31,FALSE))),"─── ")</f>
        <v>72400</v>
      </c>
      <c r="M5" s="52">
        <f t="shared" si="2"/>
        <v>8</v>
      </c>
      <c r="N5" s="52">
        <f>IFERROR(IF(A5="","",VALUE(M5&amp;COUNTIFS($M$1:M5,M5))),"─── ")</f>
        <v>81</v>
      </c>
      <c r="O5" s="53">
        <f t="shared" si="53"/>
        <v>3.0000000000000001E-3</v>
      </c>
      <c r="P5" s="53">
        <f t="shared" si="54"/>
        <v>2.7700831024930748E-3</v>
      </c>
      <c r="Q5" s="52">
        <f t="shared" si="55"/>
        <v>58</v>
      </c>
      <c r="R5" s="52">
        <f>IFERROR(IF(A5="","",VALUE(Q5&amp;COUNTIFS($Q$1:Q5,Q5))),"─── ")</f>
        <v>581</v>
      </c>
      <c r="S5" s="51" t="e">
        <f t="shared" ca="1" si="35"/>
        <v>#REF!</v>
      </c>
      <c r="T5" s="53" t="e">
        <f t="shared" ca="1" si="36"/>
        <v>#REF!</v>
      </c>
      <c r="U5" s="51" t="e">
        <f t="shared" ca="1" si="37"/>
        <v>#REF!</v>
      </c>
      <c r="V5" s="53" t="e">
        <f t="shared" ca="1" si="38"/>
        <v>#REF!</v>
      </c>
      <c r="W5" s="88" t="str">
        <f ca="1">IFERROR(IF(OR($S5="─── ",$U5="─── "),"─── ",IF(#REF!="見込価格",VLOOKUP(A5,見込価格一覧データ,9,FALSE),IF(#REF!="意見価格",VLOOKUP(A5,見込価格一覧データ,11,FALSE)))),"─── ")</f>
        <v xml:space="preserve">─── </v>
      </c>
      <c r="X5" s="52" t="str">
        <f t="shared" ca="1" si="5"/>
        <v xml:space="preserve">─── </v>
      </c>
      <c r="Y5" s="66" t="str">
        <f t="shared" ca="1" si="6"/>
        <v xml:space="preserve">─── </v>
      </c>
      <c r="Z5" s="52" t="str">
        <f t="shared" ca="1" si="7"/>
        <v xml:space="preserve">─── </v>
      </c>
      <c r="AA5" s="52" t="str">
        <f t="shared" ca="1" si="8"/>
        <v xml:space="preserve">─── </v>
      </c>
      <c r="AB5" s="53" t="str">
        <f t="shared" ca="1" si="56"/>
        <v xml:space="preserve">─── </v>
      </c>
      <c r="AC5" s="53" t="str">
        <f t="shared" ca="1" si="57"/>
        <v xml:space="preserve">─── </v>
      </c>
      <c r="AD5" s="52" t="str">
        <f ca="1">IFERROR(IF(A5="","",IF(AC5="","─── ",IF(AC5="─── ","─── ",COUNTIFS(用途区分,C5,本年変動率四捨五入無,"&gt;"&amp;AC5)+1))),"─── ")</f>
        <v xml:space="preserve">─── </v>
      </c>
      <c r="AE5" s="66" t="str">
        <f ca="1">IFERROR(VALUE(AD5&amp;VLOOKUP(A5,kanji001データ,4,FALSE)&amp;VLOOKUP(A5,kanji001データ,6,FALSE)&amp;TEXT(VLOOKUP(A5,kanji001データ,7,FALSE),"000")),"─── ")</f>
        <v xml:space="preserve">─── </v>
      </c>
      <c r="AF5" s="54" t="str">
        <f t="shared" ca="1" si="59"/>
        <v xml:space="preserve">─── </v>
      </c>
      <c r="AG5" s="66" t="str">
        <f t="shared" ca="1" si="10"/>
        <v xml:space="preserve">─── </v>
      </c>
      <c r="AH5" s="54" t="str">
        <f t="shared" ca="1" si="60"/>
        <v xml:space="preserve">─── </v>
      </c>
      <c r="AI5" s="52" t="str">
        <f t="shared" ca="1" si="61"/>
        <v xml:space="preserve">─── </v>
      </c>
      <c r="AJ5" s="52">
        <f t="shared" si="12"/>
        <v>8</v>
      </c>
      <c r="AK5" s="57" t="str">
        <f t="shared" si="62"/>
        <v>中村　剛</v>
      </c>
      <c r="AL5" s="57" t="str">
        <f t="shared" si="41"/>
        <v>安孫子　直樹</v>
      </c>
      <c r="AM5" s="53">
        <f t="shared" si="13"/>
        <v>3.0000000000000001E-3</v>
      </c>
      <c r="AN5" s="55">
        <f t="shared" si="14"/>
        <v>72400</v>
      </c>
      <c r="AO5" s="48" t="str">
        <f t="shared" si="63"/>
        <v/>
      </c>
      <c r="AP5" s="56">
        <f t="shared" si="64"/>
        <v>103</v>
      </c>
      <c r="AQ5" s="70" t="str">
        <f t="shared" ca="1" si="17"/>
        <v xml:space="preserve">─── </v>
      </c>
      <c r="AR5" s="62" t="str">
        <f t="shared" ca="1" si="65"/>
        <v xml:space="preserve">─── </v>
      </c>
      <c r="AS5" s="62" t="str">
        <f ca="1">IF(AR5="─── ","─── ",VALUE(AR5&amp;COUNTIFS(AR$1:AR5,AR5)))</f>
        <v xml:space="preserve">─── </v>
      </c>
      <c r="AT5" s="62" t="str">
        <f t="shared" ca="1" si="66"/>
        <v xml:space="preserve">─── </v>
      </c>
      <c r="AU5" s="65" t="str">
        <f t="shared" ca="1" si="20"/>
        <v xml:space="preserve">─── </v>
      </c>
      <c r="AV5" s="62" t="str">
        <f t="shared" ca="1" si="67"/>
        <v xml:space="preserve">─── </v>
      </c>
      <c r="AW5" s="73" t="str">
        <f t="shared" ca="1" si="68"/>
        <v xml:space="preserve">─── </v>
      </c>
      <c r="AX5" s="74" t="str">
        <f t="shared" ca="1" si="22"/>
        <v xml:space="preserve">─── </v>
      </c>
      <c r="AY5" s="75" t="str">
        <f t="shared" ca="1" si="69"/>
        <v xml:space="preserve">─── </v>
      </c>
      <c r="AZ5" s="76" t="str">
        <f t="shared" ca="1" si="24"/>
        <v xml:space="preserve">─── </v>
      </c>
      <c r="BA5" s="77" t="str">
        <f t="shared" ca="1" si="70"/>
        <v xml:space="preserve">─── </v>
      </c>
      <c r="BB5" s="80" t="str">
        <f t="shared" ca="1" si="71"/>
        <v xml:space="preserve">─── </v>
      </c>
      <c r="BC5" s="71" t="str">
        <f t="shared" si="26"/>
        <v/>
      </c>
      <c r="BD5" s="2" t="s">
        <v>2124</v>
      </c>
      <c r="BG5" s="2" t="str">
        <f t="shared" ca="1" si="27"/>
        <v xml:space="preserve">─── </v>
      </c>
      <c r="BJ5" s="63">
        <v>4</v>
      </c>
      <c r="BK5" s="63" t="str">
        <f ca="1">IFERROR(INDEX(基礎データ,MATCH(BJ5,本年変動率順位降順確定全用途,0),1),"")</f>
        <v/>
      </c>
      <c r="BL5" s="63" t="str">
        <f ca="1">IFERROR(IF(BK5="","",INDEX(基礎データ,MATCH(BK5,標準地番号,0),23)),"── ")</f>
        <v/>
      </c>
    </row>
    <row r="6" spans="1:65">
      <c r="A6" s="85" t="s">
        <v>1468</v>
      </c>
      <c r="B6" s="57" t="str">
        <f t="shared" si="28"/>
        <v>隔年調査地点</v>
      </c>
      <c r="C6" s="57" t="str">
        <f t="shared" si="29"/>
        <v>住宅地</v>
      </c>
      <c r="D6" s="48"/>
      <c r="E6" s="50" t="str">
        <f t="shared" si="30"/>
        <v/>
      </c>
      <c r="F6" s="50" t="str">
        <f t="shared" si="0"/>
        <v>荒楯町１丁目９番３外</v>
      </c>
      <c r="G6" s="50" t="str">
        <f t="shared" si="1"/>
        <v>「荒楯町１－９－１０」</v>
      </c>
      <c r="H6" s="50" t="str">
        <f t="shared" si="31"/>
        <v/>
      </c>
      <c r="I6" s="48" t="str">
        <f t="shared" si="52"/>
        <v/>
      </c>
      <c r="J6" s="48" t="str">
        <f>IFERROR(IF(L6="───── ","",IF(VLOOKUP(A6,kanji001前年データ,19,FALSE)=62,"共同",IF(A6="山形9-3","工業",IF(A6="鶴岡5-2","観光",IF(OR(C6="宅地見込地",C6="工業地"),"",IF(OR(AND(C6="住宅地",M6=2),AND(C6="商業地",M6=1)),"最高",IF(OR(AND(C6="住宅地",COUNTIFS(前年用途区分,C6,前年価格,"&gt;0")=M6),AND(C6="商業地",COUNTIFS(前年用途区分,C6,前年価格,"&gt;0")=M6)),"最低",IF(fals,"")))))))),"")</f>
        <v/>
      </c>
      <c r="K6" s="48" t="str">
        <f ca="1">IFERROR(IF(W6="───── ","",IF(VLOOKUP(A6,kanji001データ,19,FALSE)=62,"共同",IF(A6="山形9-3","工業",IF(A6="鶴岡5-2","観光",IF(OR(C6="宅地見込地",C6="工業地"),"",IF(AND(C6="住宅地",X6=2),"最高",IF(AND(C6="住宅地",COUNTIFS(用途区分,C6,幹事意見価格,"&gt;0")=X6),"最低",IF(AND(C6="商業地",X6=1),"最高",IF(AND(C6="商業地",COUNTIFS(用途区分,C6,幹事意見価格,"&gt;0")=X6),"最低",IF(fals,"")))))))))),"")</f>
        <v/>
      </c>
      <c r="L6" s="51" t="str">
        <f t="shared" si="74"/>
        <v xml:space="preserve">─── </v>
      </c>
      <c r="M6" s="52" t="str">
        <f t="shared" si="2"/>
        <v xml:space="preserve">─── </v>
      </c>
      <c r="N6" s="52" t="str">
        <f>IFERROR(IF(A6="","",VALUE(M6&amp;COUNTIFS($M$1:M6,M6))),"─── ")</f>
        <v xml:space="preserve">─── </v>
      </c>
      <c r="O6" s="53" t="str">
        <f t="shared" si="53"/>
        <v xml:space="preserve">─── </v>
      </c>
      <c r="P6" s="53" t="str">
        <f t="shared" si="54"/>
        <v xml:space="preserve">─── </v>
      </c>
      <c r="Q6" s="52" t="str">
        <f t="shared" si="55"/>
        <v xml:space="preserve">─── </v>
      </c>
      <c r="R6" s="52" t="str">
        <f>IFERROR(IF(A6="","",VALUE(Q6&amp;COUNTIFS($Q$1:Q6,Q6))),"─── ")</f>
        <v xml:space="preserve">─── </v>
      </c>
      <c r="S6" s="51" t="e">
        <f t="shared" ca="1" si="35"/>
        <v>#REF!</v>
      </c>
      <c r="T6" s="53" t="e">
        <f t="shared" ca="1" si="36"/>
        <v>#REF!</v>
      </c>
      <c r="U6" s="51" t="e">
        <f t="shared" ca="1" si="37"/>
        <v>#REF!</v>
      </c>
      <c r="V6" s="53" t="e">
        <f t="shared" ca="1" si="38"/>
        <v>#REF!</v>
      </c>
      <c r="W6" s="88" t="str">
        <f ca="1">IFERROR(IF(OR($S6="─── ",$U6="─── "),"─── ",IF(#REF!="見込価格",VLOOKUP(A6,見込価格一覧データ,9,FALSE),IF(#REF!="意見価格",VLOOKUP(A6,見込価格一覧データ,11,FALSE)))),"─── ")</f>
        <v xml:space="preserve">─── </v>
      </c>
      <c r="X6" s="52" t="str">
        <f t="shared" ca="1" si="5"/>
        <v xml:space="preserve">─── </v>
      </c>
      <c r="Y6" s="66" t="str">
        <f t="shared" ca="1" si="6"/>
        <v xml:space="preserve">─── </v>
      </c>
      <c r="Z6" s="52" t="str">
        <f t="shared" ca="1" si="7"/>
        <v xml:space="preserve">─── </v>
      </c>
      <c r="AA6" s="52" t="str">
        <f t="shared" ca="1" si="8"/>
        <v xml:space="preserve">─── </v>
      </c>
      <c r="AB6" s="53" t="str">
        <f t="shared" ca="1" si="56"/>
        <v xml:space="preserve">─── </v>
      </c>
      <c r="AC6" s="53" t="str">
        <f t="shared" ca="1" si="57"/>
        <v xml:space="preserve">─── </v>
      </c>
      <c r="AD6" s="52" t="str">
        <f t="shared" ca="1" si="58"/>
        <v xml:space="preserve">─── </v>
      </c>
      <c r="AE6" s="66" t="str">
        <f t="shared" ca="1" si="9"/>
        <v xml:space="preserve">─── </v>
      </c>
      <c r="AF6" s="54" t="str">
        <f t="shared" ca="1" si="59"/>
        <v xml:space="preserve">─── </v>
      </c>
      <c r="AG6" s="66" t="str">
        <f t="shared" ca="1" si="10"/>
        <v xml:space="preserve">─── </v>
      </c>
      <c r="AH6" s="54" t="str">
        <f t="shared" ca="1" si="60"/>
        <v xml:space="preserve">─── </v>
      </c>
      <c r="AI6" s="52" t="str">
        <f t="shared" ca="1" si="61"/>
        <v xml:space="preserve">─── </v>
      </c>
      <c r="AJ6" s="52" t="str">
        <f t="shared" si="12"/>
        <v xml:space="preserve">─── </v>
      </c>
      <c r="AK6" s="57" t="str">
        <f t="shared" si="62"/>
        <v xml:space="preserve">─── </v>
      </c>
      <c r="AL6" s="57" t="str">
        <f t="shared" si="41"/>
        <v xml:space="preserve">─── </v>
      </c>
      <c r="AM6" s="53">
        <f t="shared" si="13"/>
        <v>0</v>
      </c>
      <c r="AN6" s="55">
        <f t="shared" si="14"/>
        <v>84600</v>
      </c>
      <c r="AO6" s="48" t="str">
        <f t="shared" si="63"/>
        <v/>
      </c>
      <c r="AP6" s="56" t="str">
        <f t="shared" si="64"/>
        <v/>
      </c>
      <c r="AQ6" s="70" t="str">
        <f t="shared" ca="1" si="17"/>
        <v xml:space="preserve">─── </v>
      </c>
      <c r="AR6" s="62" t="str">
        <f t="shared" ca="1" si="65"/>
        <v xml:space="preserve">─── </v>
      </c>
      <c r="AS6" s="62" t="str">
        <f ca="1">IF(AR6="─── ","─── ",VALUE(AR6&amp;COUNTIFS(AR$1:AR6,AR6)))</f>
        <v xml:space="preserve">─── </v>
      </c>
      <c r="AT6" s="62" t="str">
        <f t="shared" ca="1" si="66"/>
        <v xml:space="preserve">─── </v>
      </c>
      <c r="AU6" s="65" t="str">
        <f t="shared" ca="1" si="20"/>
        <v xml:space="preserve">─── </v>
      </c>
      <c r="AV6" s="62" t="str">
        <f t="shared" ca="1" si="67"/>
        <v xml:space="preserve">─── </v>
      </c>
      <c r="AW6" s="73" t="str">
        <f t="shared" ca="1" si="68"/>
        <v xml:space="preserve">─── </v>
      </c>
      <c r="AX6" s="74" t="str">
        <f t="shared" ca="1" si="22"/>
        <v xml:space="preserve">─── </v>
      </c>
      <c r="AY6" s="75" t="str">
        <f t="shared" ca="1" si="69"/>
        <v xml:space="preserve">─── </v>
      </c>
      <c r="AZ6" s="76" t="str">
        <f t="shared" ca="1" si="24"/>
        <v xml:space="preserve">─── </v>
      </c>
      <c r="BA6" s="77" t="str">
        <f t="shared" ca="1" si="70"/>
        <v xml:space="preserve">─── </v>
      </c>
      <c r="BB6" s="80" t="str">
        <f t="shared" ca="1" si="71"/>
        <v xml:space="preserve">─── </v>
      </c>
      <c r="BC6" s="71" t="str">
        <f t="shared" si="26"/>
        <v>不</v>
      </c>
      <c r="BD6" s="2" t="s">
        <v>2124</v>
      </c>
      <c r="BG6" s="2" t="str">
        <f t="shared" ca="1" si="27"/>
        <v xml:space="preserve">─── </v>
      </c>
      <c r="BJ6" s="63">
        <v>5</v>
      </c>
      <c r="BK6" s="63" t="str">
        <f t="shared" ca="1" si="49"/>
        <v/>
      </c>
      <c r="BL6" s="63" t="str">
        <f t="shared" ca="1" si="50"/>
        <v/>
      </c>
      <c r="BM6" s="2" t="str">
        <f t="shared" ref="BM6:BM13" ca="1" si="75">IF(BL5=BL6,"重複","")</f>
        <v>重複</v>
      </c>
    </row>
    <row r="7" spans="1:65">
      <c r="A7" s="85" t="s">
        <v>1469</v>
      </c>
      <c r="B7" s="57" t="str">
        <f t="shared" si="28"/>
        <v>山形市</v>
      </c>
      <c r="C7" s="57" t="str">
        <f t="shared" si="29"/>
        <v>住宅地</v>
      </c>
      <c r="D7" s="48"/>
      <c r="E7" s="50" t="str">
        <f t="shared" si="30"/>
        <v>村山地域</v>
      </c>
      <c r="F7" s="50" t="str">
        <f t="shared" si="0"/>
        <v>小姓町６９番１４外</v>
      </c>
      <c r="G7" s="50" t="str">
        <f t="shared" si="1"/>
        <v>「小姓町６－４８」</v>
      </c>
      <c r="H7" s="50" t="str">
        <f t="shared" si="31"/>
        <v/>
      </c>
      <c r="I7" s="48" t="str">
        <f t="shared" si="52"/>
        <v>◎</v>
      </c>
      <c r="J7" s="48" t="str">
        <f>IFERROR(IF(L7="───── ","",IF(VLOOKUP(A7,kanji001前年データ,19,FALSE)=62,"共同",IF(A7="山形9-3","工業",IF(A7="鶴岡5-2","観光",IF(OR(C7="宅地見込地",C7="工業地"),"",IF(OR(AND(C7="住宅地",M7=2),AND(C7="商業地",M7=1)),"最高",IF(OR(AND(C7="住宅地",COUNTIFS(前年用途区分,C7,前年価格,"&gt;0")=M7),AND(C7="商業地",COUNTIFS(前年用途区分,C7,前年価格,"&gt;0")=M7)),"最低",IF(fals,"")))))))),"")</f>
        <v>最高</v>
      </c>
      <c r="K7" s="48" t="str">
        <f ca="1">IFERROR(IF(W7="───── ","",IF(VLOOKUP(A7,kanji001データ,19,FALSE)=62,"共同",IF(A7="山形9-3","工業",IF(A7="鶴岡5-2","観光",IF(OR(C7="宅地見込地",C7="工業地"),"",IF(AND(C7="住宅地",X7=2),"最高",IF(AND(C7="住宅地",COUNTIFS(用途区分,C7,幹事意見価格,"&gt;0")=X7),"最低",IF(AND(C7="商業地",X7=1),"最高",IF(AND(C7="商業地",COUNTIFS(用途区分,C7,幹事意見価格,"&gt;0")=X7),"最低",IF(fals,"")))))))))),"")</f>
        <v/>
      </c>
      <c r="L7" s="51">
        <f t="shared" si="74"/>
        <v>87200</v>
      </c>
      <c r="M7" s="52">
        <f t="shared" si="2"/>
        <v>2</v>
      </c>
      <c r="N7" s="52">
        <f>IFERROR(IF(A7="","",VALUE(M7&amp;COUNTIFS($M$1:M7,M7))),"─── ")</f>
        <v>21</v>
      </c>
      <c r="O7" s="53">
        <f t="shared" si="53"/>
        <v>0</v>
      </c>
      <c r="P7" s="53">
        <f t="shared" si="54"/>
        <v>0</v>
      </c>
      <c r="Q7" s="52">
        <f t="shared" si="55"/>
        <v>59</v>
      </c>
      <c r="R7" s="52">
        <f>IFERROR(IF(A7="","",VALUE(Q7&amp;COUNTIFS($Q$1:Q7,Q7))),"─── ")</f>
        <v>591</v>
      </c>
      <c r="S7" s="51" t="e">
        <f t="shared" ca="1" si="35"/>
        <v>#REF!</v>
      </c>
      <c r="T7" s="53" t="e">
        <f t="shared" ca="1" si="36"/>
        <v>#REF!</v>
      </c>
      <c r="U7" s="51" t="e">
        <f t="shared" ca="1" si="37"/>
        <v>#REF!</v>
      </c>
      <c r="V7" s="53" t="e">
        <f t="shared" ca="1" si="38"/>
        <v>#REF!</v>
      </c>
      <c r="W7" s="88" t="str">
        <f ca="1">IFERROR(IF(OR($S7="─── ",$U7="─── "),"─── ",IF(#REF!="見込価格",VLOOKUP(A7,見込価格一覧データ,9,FALSE),IF(#REF!="意見価格",VLOOKUP(A7,見込価格一覧データ,11,FALSE)))),"─── ")</f>
        <v xml:space="preserve">─── </v>
      </c>
      <c r="X7" s="52" t="str">
        <f t="shared" ca="1" si="5"/>
        <v xml:space="preserve">─── </v>
      </c>
      <c r="Y7" s="66" t="str">
        <f t="shared" ca="1" si="6"/>
        <v xml:space="preserve">─── </v>
      </c>
      <c r="Z7" s="52" t="str">
        <f t="shared" ca="1" si="7"/>
        <v xml:space="preserve">─── </v>
      </c>
      <c r="AA7" s="52" t="str">
        <f t="shared" ca="1" si="8"/>
        <v xml:space="preserve">─── </v>
      </c>
      <c r="AB7" s="53" t="str">
        <f ca="1">IFERROR(IF(A7="","",IF(OR(L7="───── ",W7=""),"─── ",IF(OR(L7="",W7=""),"",ROUND(W7/L7-100%,3)))),"─── ")</f>
        <v xml:space="preserve">─── </v>
      </c>
      <c r="AC7" s="53" t="str">
        <f t="shared" ca="1" si="57"/>
        <v xml:space="preserve">─── </v>
      </c>
      <c r="AD7" s="52" t="str">
        <f t="shared" ca="1" si="58"/>
        <v xml:space="preserve">─── </v>
      </c>
      <c r="AE7" s="66" t="str">
        <f t="shared" ca="1" si="9"/>
        <v xml:space="preserve">─── </v>
      </c>
      <c r="AF7" s="54" t="str">
        <f t="shared" ca="1" si="59"/>
        <v xml:space="preserve">─── </v>
      </c>
      <c r="AG7" s="66" t="str">
        <f t="shared" ca="1" si="10"/>
        <v xml:space="preserve">─── </v>
      </c>
      <c r="AH7" s="54" t="str">
        <f t="shared" ca="1" si="60"/>
        <v xml:space="preserve">─── </v>
      </c>
      <c r="AI7" s="52" t="str">
        <f t="shared" ca="1" si="61"/>
        <v xml:space="preserve">─── </v>
      </c>
      <c r="AJ7" s="52">
        <f t="shared" si="12"/>
        <v>2</v>
      </c>
      <c r="AK7" s="57" t="str">
        <f t="shared" si="62"/>
        <v>臼井　晶</v>
      </c>
      <c r="AL7" s="57" t="str">
        <f t="shared" si="41"/>
        <v>篠田　卓洋</v>
      </c>
      <c r="AM7" s="53">
        <f t="shared" si="13"/>
        <v>0</v>
      </c>
      <c r="AN7" s="55">
        <f t="shared" si="14"/>
        <v>87200</v>
      </c>
      <c r="AO7" s="48" t="str">
        <f t="shared" si="63"/>
        <v/>
      </c>
      <c r="AP7" s="56">
        <f t="shared" si="64"/>
        <v>101</v>
      </c>
      <c r="AQ7" s="70" t="str">
        <f t="shared" ca="1" si="17"/>
        <v xml:space="preserve">─── </v>
      </c>
      <c r="AR7" s="62" t="str">
        <f t="shared" ca="1" si="65"/>
        <v xml:space="preserve">─── </v>
      </c>
      <c r="AS7" s="62" t="str">
        <f ca="1">IF(AR7="─── ","─── ",VALUE(AR7&amp;COUNTIFS(AR$1:AR7,AR7)))</f>
        <v xml:space="preserve">─── </v>
      </c>
      <c r="AT7" s="62" t="str">
        <f t="shared" ca="1" si="66"/>
        <v xml:space="preserve">─── </v>
      </c>
      <c r="AU7" s="65" t="str">
        <f t="shared" ca="1" si="20"/>
        <v xml:space="preserve">─── </v>
      </c>
      <c r="AV7" s="62" t="str">
        <f t="shared" ca="1" si="67"/>
        <v xml:space="preserve">─── </v>
      </c>
      <c r="AW7" s="73" t="str">
        <f t="shared" ca="1" si="68"/>
        <v xml:space="preserve">─── </v>
      </c>
      <c r="AX7" s="74" t="str">
        <f t="shared" ca="1" si="22"/>
        <v xml:space="preserve">─── </v>
      </c>
      <c r="AY7" s="75" t="str">
        <f t="shared" ca="1" si="69"/>
        <v xml:space="preserve">─── </v>
      </c>
      <c r="AZ7" s="76" t="str">
        <f t="shared" ca="1" si="24"/>
        <v xml:space="preserve">─── </v>
      </c>
      <c r="BA7" s="77" t="str">
        <f t="shared" ca="1" si="70"/>
        <v xml:space="preserve">─── </v>
      </c>
      <c r="BB7" s="80" t="str">
        <f t="shared" ca="1" si="71"/>
        <v xml:space="preserve">─── </v>
      </c>
      <c r="BC7" s="71" t="str">
        <f t="shared" si="26"/>
        <v>○</v>
      </c>
      <c r="BD7" s="2" t="s">
        <v>2124</v>
      </c>
      <c r="BG7" s="2" t="str">
        <f t="shared" ca="1" si="27"/>
        <v xml:space="preserve">─── </v>
      </c>
      <c r="BJ7" s="63">
        <v>6</v>
      </c>
      <c r="BK7" s="63" t="str">
        <f t="shared" ca="1" si="49"/>
        <v/>
      </c>
      <c r="BL7" s="63" t="str">
        <f t="shared" ca="1" si="50"/>
        <v/>
      </c>
      <c r="BM7" s="2" t="str">
        <f t="shared" ca="1" si="75"/>
        <v>重複</v>
      </c>
    </row>
    <row r="8" spans="1:65">
      <c r="A8" s="85" t="s">
        <v>1470</v>
      </c>
      <c r="B8" s="57" t="str">
        <f t="shared" si="28"/>
        <v>山形市</v>
      </c>
      <c r="C8" s="57" t="str">
        <f t="shared" si="29"/>
        <v>住宅地</v>
      </c>
      <c r="D8" s="48"/>
      <c r="E8" s="50" t="str">
        <f t="shared" si="30"/>
        <v>村山地域</v>
      </c>
      <c r="F8" s="50" t="str">
        <f t="shared" si="0"/>
        <v>印役町１丁目８番１４外</v>
      </c>
      <c r="G8" s="50" t="str">
        <f t="shared" si="1"/>
        <v>「印役町１－８－２５」</v>
      </c>
      <c r="H8" s="50" t="str">
        <f t="shared" si="31"/>
        <v/>
      </c>
      <c r="I8" s="48" t="str">
        <f t="shared" si="52"/>
        <v/>
      </c>
      <c r="J8" s="48" t="str">
        <f>IFERROR(IF(L8="───── ","",IF(VLOOKUP(A8,kanji001前年データ,19,FALSE)=62,"共同",IF(A8="山形9-3","工業",IF(A8="鶴岡5-2","観光",IF(OR(C8="宅地見込地",C8="工業地"),"",IF(OR(AND(C8="住宅地",M8=2),AND(C8="商業地",M8=1)),"最高",IF(OR(AND(C8="住宅地",COUNTIFS(前年用途区分,C8,前年価格,"&gt;0")=M8),AND(C8="商業地",COUNTIFS(前年用途区分,C8,前年価格,"&gt;0")=M8)),"最低",IF(fals,"")))))))),"")</f>
        <v/>
      </c>
      <c r="K8" s="48" t="str">
        <f ca="1">IFERROR(IF(W8="───── ","",IF(VLOOKUP(A8,kanji001データ,19,FALSE)=62,"共同",IF(A8="山形9-3","工業",IF(A8="鶴岡5-2","観光",IF(OR(C8="宅地見込地",C8="工業地"),"",IF(AND(C8="住宅地",X8=2),"最高",IF(AND(C8="住宅地",COUNTIFS(用途区分,C8,幹事意見価格,"&gt;0")=X8),"最低",IF(AND(C8="商業地",X8=1),"最高",IF(AND(C8="商業地",COUNTIFS(用途区分,C8,幹事意見価格,"&gt;0")=X8),"最低",IF(fals,"")))))))))),"")</f>
        <v/>
      </c>
      <c r="L8" s="51">
        <f t="shared" si="74"/>
        <v>45400</v>
      </c>
      <c r="M8" s="52">
        <f t="shared" si="2"/>
        <v>22</v>
      </c>
      <c r="N8" s="52">
        <f>IFERROR(IF(A8="","",VALUE(M8&amp;COUNTIFS($M$1:M8,M8))),"─── ")</f>
        <v>221</v>
      </c>
      <c r="O8" s="53">
        <f t="shared" si="53"/>
        <v>8.9999999999999993E-3</v>
      </c>
      <c r="P8" s="53">
        <f t="shared" si="54"/>
        <v>8.8888888888888889E-3</v>
      </c>
      <c r="Q8" s="52">
        <f t="shared" si="55"/>
        <v>29</v>
      </c>
      <c r="R8" s="52">
        <f>IFERROR(IF(A8="","",VALUE(Q8&amp;COUNTIFS($Q$1:Q8,Q8))),"─── ")</f>
        <v>291</v>
      </c>
      <c r="S8" s="51" t="e">
        <f t="shared" ca="1" si="35"/>
        <v>#REF!</v>
      </c>
      <c r="T8" s="53" t="e">
        <f t="shared" ca="1" si="36"/>
        <v>#REF!</v>
      </c>
      <c r="U8" s="51" t="e">
        <f t="shared" ca="1" si="37"/>
        <v>#REF!</v>
      </c>
      <c r="V8" s="53" t="e">
        <f t="shared" ca="1" si="38"/>
        <v>#REF!</v>
      </c>
      <c r="W8" s="88" t="str">
        <f ca="1">IFERROR(IF(OR($S8="─── ",$U8="─── "),"─── ",IF(#REF!="見込価格",VLOOKUP(A8,見込価格一覧データ,9,FALSE),IF(#REF!="意見価格",VLOOKUP(A8,見込価格一覧データ,11,FALSE)))),"─── ")</f>
        <v xml:space="preserve">─── </v>
      </c>
      <c r="X8" s="52" t="str">
        <f t="shared" ca="1" si="5"/>
        <v xml:space="preserve">─── </v>
      </c>
      <c r="Y8" s="66" t="str">
        <f t="shared" ca="1" si="6"/>
        <v xml:space="preserve">─── </v>
      </c>
      <c r="Z8" s="52" t="str">
        <f t="shared" ca="1" si="7"/>
        <v xml:space="preserve">─── </v>
      </c>
      <c r="AA8" s="52" t="str">
        <f t="shared" ca="1" si="8"/>
        <v xml:space="preserve">─── </v>
      </c>
      <c r="AB8" s="53" t="str">
        <f t="shared" ca="1" si="56"/>
        <v xml:space="preserve">─── </v>
      </c>
      <c r="AC8" s="53" t="str">
        <f t="shared" ca="1" si="57"/>
        <v xml:space="preserve">─── </v>
      </c>
      <c r="AD8" s="52" t="str">
        <f t="shared" ca="1" si="58"/>
        <v xml:space="preserve">─── </v>
      </c>
      <c r="AE8" s="66" t="str">
        <f t="shared" ca="1" si="9"/>
        <v xml:space="preserve">─── </v>
      </c>
      <c r="AF8" s="54" t="str">
        <f t="shared" ca="1" si="59"/>
        <v xml:space="preserve">─── </v>
      </c>
      <c r="AG8" s="66" t="str">
        <f t="shared" ca="1" si="10"/>
        <v xml:space="preserve">─── </v>
      </c>
      <c r="AH8" s="54" t="str">
        <f t="shared" ca="1" si="60"/>
        <v xml:space="preserve">─── </v>
      </c>
      <c r="AI8" s="52" t="str">
        <f t="shared" ca="1" si="61"/>
        <v xml:space="preserve">─── </v>
      </c>
      <c r="AJ8" s="52">
        <f t="shared" si="12"/>
        <v>18</v>
      </c>
      <c r="AK8" s="57" t="str">
        <f t="shared" si="62"/>
        <v>月田　真吾</v>
      </c>
      <c r="AL8" s="57" t="str">
        <f t="shared" si="41"/>
        <v>福山　善智</v>
      </c>
      <c r="AM8" s="53">
        <f t="shared" si="13"/>
        <v>8.9999999999999993E-3</v>
      </c>
      <c r="AN8" s="55">
        <f t="shared" si="14"/>
        <v>45400</v>
      </c>
      <c r="AO8" s="48" t="str">
        <f t="shared" si="63"/>
        <v/>
      </c>
      <c r="AP8" s="56">
        <f t="shared" si="64"/>
        <v>102</v>
      </c>
      <c r="AQ8" s="70" t="str">
        <f t="shared" ca="1" si="17"/>
        <v xml:space="preserve">─── </v>
      </c>
      <c r="AR8" s="62" t="str">
        <f t="shared" ca="1" si="65"/>
        <v xml:space="preserve">─── </v>
      </c>
      <c r="AS8" s="62" t="str">
        <f ca="1">IF(AR8="─── ","─── ",VALUE(AR8&amp;COUNTIFS(AR$1:AR8,AR8)))</f>
        <v xml:space="preserve">─── </v>
      </c>
      <c r="AT8" s="62" t="str">
        <f t="shared" ca="1" si="66"/>
        <v xml:space="preserve">─── </v>
      </c>
      <c r="AU8" s="65" t="str">
        <f t="shared" ca="1" si="20"/>
        <v xml:space="preserve">─── </v>
      </c>
      <c r="AV8" s="62" t="str">
        <f t="shared" ca="1" si="67"/>
        <v xml:space="preserve">─── </v>
      </c>
      <c r="AW8" s="73" t="str">
        <f t="shared" ca="1" si="68"/>
        <v xml:space="preserve">─── </v>
      </c>
      <c r="AX8" s="74" t="str">
        <f t="shared" ca="1" si="22"/>
        <v xml:space="preserve">─── </v>
      </c>
      <c r="AY8" s="75" t="str">
        <f t="shared" ca="1" si="69"/>
        <v xml:space="preserve">─── </v>
      </c>
      <c r="AZ8" s="76" t="str">
        <f t="shared" ca="1" si="24"/>
        <v xml:space="preserve">─── </v>
      </c>
      <c r="BA8" s="77" t="str">
        <f t="shared" ca="1" si="70"/>
        <v xml:space="preserve">─── </v>
      </c>
      <c r="BB8" s="80" t="str">
        <f t="shared" ca="1" si="71"/>
        <v xml:space="preserve">─── </v>
      </c>
      <c r="BC8" s="71" t="str">
        <f t="shared" si="26"/>
        <v/>
      </c>
      <c r="BD8" s="2" t="s">
        <v>2124</v>
      </c>
      <c r="BG8" s="2" t="str">
        <f t="shared" ca="1" si="27"/>
        <v xml:space="preserve">─── </v>
      </c>
      <c r="BJ8" s="63">
        <v>7</v>
      </c>
      <c r="BK8" s="63" t="str">
        <f t="shared" ca="1" si="49"/>
        <v/>
      </c>
      <c r="BL8" s="63" t="str">
        <f t="shared" ca="1" si="50"/>
        <v/>
      </c>
      <c r="BM8" s="2" t="str">
        <f t="shared" ca="1" si="75"/>
        <v>重複</v>
      </c>
    </row>
    <row r="9" spans="1:65">
      <c r="A9" s="85" t="s">
        <v>1471</v>
      </c>
      <c r="B9" s="57" t="str">
        <f t="shared" si="28"/>
        <v>山形市</v>
      </c>
      <c r="C9" s="57" t="str">
        <f t="shared" si="29"/>
        <v>住宅地</v>
      </c>
      <c r="D9" s="48"/>
      <c r="E9" s="50" t="str">
        <f t="shared" si="30"/>
        <v>村山地域</v>
      </c>
      <c r="F9" s="50" t="str">
        <f t="shared" si="0"/>
        <v>双月町３丁目８番５</v>
      </c>
      <c r="G9" s="50" t="str">
        <f t="shared" si="1"/>
        <v>「双月町３－１－１９」</v>
      </c>
      <c r="H9" s="50" t="str">
        <f t="shared" si="31"/>
        <v/>
      </c>
      <c r="I9" s="48" t="str">
        <f t="shared" si="52"/>
        <v>◎</v>
      </c>
      <c r="J9" s="48" t="str">
        <f>IFERROR(IF(L9="───── ","",IF(VLOOKUP(A9,kanji001前年データ,19,FALSE)=62,"共同",IF(A9="山形9-3","工業",IF(A9="鶴岡5-2","観光",IF(OR(C9="宅地見込地",C9="工業地"),"",IF(OR(AND(C9="住宅地",M9=2),AND(C9="商業地",M9=1)),"最高",IF(OR(AND(C9="住宅地",COUNTIFS(前年用途区分,C9,前年価格,"&gt;0")=M9),AND(C9="商業地",COUNTIFS(前年用途区分,C9,前年価格,"&gt;0")=M9)),"最低",IF(fals,"")))))))),"")</f>
        <v/>
      </c>
      <c r="K9" s="48" t="str">
        <f ca="1">IFERROR(IF(W9="───── ","",IF(VLOOKUP(A9,kanji001データ,19,FALSE)=62,"共同",IF(A9="山形9-3","工業",IF(A9="鶴岡5-2","観光",IF(OR(C9="宅地見込地",C9="工業地"),"",IF(AND(C9="住宅地",X9=2),"最高",IF(AND(C9="住宅地",COUNTIFS(用途区分,C9,幹事意見価格,"&gt;0")=X9),"最低",IF(AND(C9="商業地",X9=1),"最高",IF(AND(C9="商業地",COUNTIFS(用途区分,C9,幹事意見価格,"&gt;0")=X9),"最低",IF(fals,"")))))))))),"")</f>
        <v/>
      </c>
      <c r="L9" s="51">
        <f t="shared" si="74"/>
        <v>42200</v>
      </c>
      <c r="M9" s="52">
        <f t="shared" si="2"/>
        <v>26</v>
      </c>
      <c r="N9" s="52">
        <f>IFERROR(IF(A9="","",VALUE(M9&amp;COUNTIFS($M$1:M9,M9))),"─── ")</f>
        <v>261</v>
      </c>
      <c r="O9" s="53">
        <f t="shared" si="53"/>
        <v>0.01</v>
      </c>
      <c r="P9" s="53">
        <f t="shared" si="54"/>
        <v>9.5693779904306216E-3</v>
      </c>
      <c r="Q9" s="52">
        <f t="shared" si="55"/>
        <v>26</v>
      </c>
      <c r="R9" s="52">
        <f>IFERROR(IF(A9="","",VALUE(Q9&amp;COUNTIFS($Q$1:Q9,Q9))),"─── ")</f>
        <v>261</v>
      </c>
      <c r="S9" s="51" t="e">
        <f t="shared" ca="1" si="35"/>
        <v>#REF!</v>
      </c>
      <c r="T9" s="53" t="e">
        <f t="shared" ca="1" si="36"/>
        <v>#REF!</v>
      </c>
      <c r="U9" s="51" t="e">
        <f t="shared" ca="1" si="37"/>
        <v>#REF!</v>
      </c>
      <c r="V9" s="53" t="e">
        <f t="shared" ca="1" si="38"/>
        <v>#REF!</v>
      </c>
      <c r="W9" s="88" t="str">
        <f ca="1">IFERROR(IF(OR($S9="─── ",$U9="─── "),"─── ",IF(#REF!="見込価格",VLOOKUP(A9,見込価格一覧データ,9,FALSE),IF(#REF!="意見価格",VLOOKUP(A9,見込価格一覧データ,11,FALSE)))),"─── ")</f>
        <v xml:space="preserve">─── </v>
      </c>
      <c r="X9" s="52" t="str">
        <f t="shared" ca="1" si="5"/>
        <v xml:space="preserve">─── </v>
      </c>
      <c r="Y9" s="66" t="str">
        <f t="shared" ca="1" si="6"/>
        <v xml:space="preserve">─── </v>
      </c>
      <c r="Z9" s="52" t="str">
        <f t="shared" ca="1" si="7"/>
        <v xml:space="preserve">─── </v>
      </c>
      <c r="AA9" s="52" t="str">
        <f t="shared" ca="1" si="8"/>
        <v xml:space="preserve">─── </v>
      </c>
      <c r="AB9" s="53" t="str">
        <f t="shared" ca="1" si="56"/>
        <v xml:space="preserve">─── </v>
      </c>
      <c r="AC9" s="53" t="str">
        <f t="shared" ca="1" si="57"/>
        <v xml:space="preserve">─── </v>
      </c>
      <c r="AD9" s="52" t="str">
        <f t="shared" ca="1" si="58"/>
        <v xml:space="preserve">─── </v>
      </c>
      <c r="AE9" s="66" t="str">
        <f t="shared" ca="1" si="9"/>
        <v xml:space="preserve">─── </v>
      </c>
      <c r="AF9" s="54" t="str">
        <f t="shared" ca="1" si="59"/>
        <v xml:space="preserve">─── </v>
      </c>
      <c r="AG9" s="66" t="str">
        <f t="shared" ca="1" si="10"/>
        <v xml:space="preserve">─── </v>
      </c>
      <c r="AH9" s="54" t="str">
        <f t="shared" ca="1" si="60"/>
        <v xml:space="preserve">─── </v>
      </c>
      <c r="AI9" s="52" t="str">
        <f t="shared" ca="1" si="61"/>
        <v xml:space="preserve">─── </v>
      </c>
      <c r="AJ9" s="52">
        <f t="shared" si="12"/>
        <v>20</v>
      </c>
      <c r="AK9" s="57" t="str">
        <f t="shared" si="62"/>
        <v>中村　剛</v>
      </c>
      <c r="AL9" s="57" t="str">
        <f t="shared" si="41"/>
        <v>大貫　良一</v>
      </c>
      <c r="AM9" s="53">
        <f t="shared" si="13"/>
        <v>0.01</v>
      </c>
      <c r="AN9" s="55">
        <f t="shared" si="14"/>
        <v>42200</v>
      </c>
      <c r="AO9" s="48" t="str">
        <f t="shared" si="63"/>
        <v/>
      </c>
      <c r="AP9" s="56">
        <f t="shared" si="64"/>
        <v>102</v>
      </c>
      <c r="AQ9" s="70" t="str">
        <f t="shared" ca="1" si="17"/>
        <v xml:space="preserve">─── </v>
      </c>
      <c r="AR9" s="62" t="str">
        <f t="shared" ca="1" si="65"/>
        <v xml:space="preserve">─── </v>
      </c>
      <c r="AS9" s="62" t="str">
        <f ca="1">IF(AR9="─── ","─── ",VALUE(AR9&amp;COUNTIFS(AR$1:AR9,AR9)))</f>
        <v xml:space="preserve">─── </v>
      </c>
      <c r="AT9" s="62" t="str">
        <f t="shared" ca="1" si="66"/>
        <v xml:space="preserve">─── </v>
      </c>
      <c r="AU9" s="65" t="str">
        <f t="shared" ca="1" si="20"/>
        <v xml:space="preserve">─── </v>
      </c>
      <c r="AV9" s="62" t="str">
        <f t="shared" ca="1" si="67"/>
        <v xml:space="preserve">─── </v>
      </c>
      <c r="AW9" s="73" t="str">
        <f t="shared" ca="1" si="68"/>
        <v xml:space="preserve">─── </v>
      </c>
      <c r="AX9" s="74" t="str">
        <f t="shared" ca="1" si="22"/>
        <v xml:space="preserve">─── </v>
      </c>
      <c r="AY9" s="75" t="str">
        <f t="shared" ca="1" si="69"/>
        <v xml:space="preserve">─── </v>
      </c>
      <c r="AZ9" s="76" t="str">
        <f t="shared" ca="1" si="24"/>
        <v xml:space="preserve">─── </v>
      </c>
      <c r="BA9" s="77" t="str">
        <f t="shared" ca="1" si="70"/>
        <v xml:space="preserve">─── </v>
      </c>
      <c r="BB9" s="80" t="str">
        <f t="shared" ca="1" si="71"/>
        <v xml:space="preserve">─── </v>
      </c>
      <c r="BC9" s="71" t="str">
        <f t="shared" si="26"/>
        <v/>
      </c>
      <c r="BD9" s="2" t="s">
        <v>2124</v>
      </c>
      <c r="BG9" s="2" t="str">
        <f t="shared" ca="1" si="27"/>
        <v xml:space="preserve">─── </v>
      </c>
      <c r="BJ9" s="63">
        <v>8</v>
      </c>
      <c r="BK9" s="63" t="str">
        <f t="shared" ca="1" si="49"/>
        <v/>
      </c>
      <c r="BL9" s="63" t="str">
        <f t="shared" ca="1" si="50"/>
        <v/>
      </c>
      <c r="BM9" s="2" t="str">
        <f t="shared" ca="1" si="75"/>
        <v>重複</v>
      </c>
    </row>
    <row r="10" spans="1:65">
      <c r="A10" s="85" t="s">
        <v>1472</v>
      </c>
      <c r="B10" s="57" t="str">
        <f t="shared" si="28"/>
        <v>山形市</v>
      </c>
      <c r="C10" s="57" t="str">
        <f t="shared" si="29"/>
        <v>住宅地</v>
      </c>
      <c r="D10" s="48"/>
      <c r="E10" s="50" t="str">
        <f t="shared" si="30"/>
        <v>村山地域</v>
      </c>
      <c r="F10" s="50" t="str">
        <f t="shared" si="0"/>
        <v>双月町字岡畑１２５番３４</v>
      </c>
      <c r="G10" s="50" t="str">
        <f t="shared" si="1"/>
        <v/>
      </c>
      <c r="H10" s="50" t="str">
        <f t="shared" si="31"/>
        <v/>
      </c>
      <c r="I10" s="48" t="str">
        <f t="shared" si="52"/>
        <v/>
      </c>
      <c r="J10" s="48" t="str">
        <f>IFERROR(IF(L10="───── ","",IF(VLOOKUP(A10,kanji001前年データ,19,FALSE)=62,"共同",IF(A10="山形9-3","工業",IF(A10="鶴岡5-2","観光",IF(OR(C10="宅地見込地",C10="工業地"),"",IF(OR(AND(C10="住宅地",M10=2),AND(C10="商業地",M10=1)),"最高",IF(OR(AND(C10="住宅地",COUNTIFS(前年用途区分,C10,前年価格,"&gt;0")=M10),AND(C10="商業地",COUNTIFS(前年用途区分,C10,前年価格,"&gt;0")=M10)),"最低",IF(fals,"")))))))),"")</f>
        <v/>
      </c>
      <c r="K10" s="48" t="str">
        <f ca="1">IFERROR(IF(W10="───── ","",IF(VLOOKUP(A10,kanji001データ,19,FALSE)=62,"共同",IF(A10="山形9-3","工業",IF(A10="鶴岡5-2","観光",IF(OR(C10="宅地見込地",C10="工業地"),"",IF(AND(C10="住宅地",X10=2),"最高",IF(AND(C10="住宅地",COUNTIFS(用途区分,C10,幹事意見価格,"&gt;0")=X10),"最低",IF(AND(C10="商業地",X10=1),"最高",IF(AND(C10="商業地",COUNTIFS(用途区分,C10,幹事意見価格,"&gt;0")=X10),"最低",IF(fals,"")))))))))),"")</f>
        <v/>
      </c>
      <c r="L10" s="51">
        <f t="shared" si="74"/>
        <v>47600</v>
      </c>
      <c r="M10" s="52">
        <f t="shared" si="2"/>
        <v>18</v>
      </c>
      <c r="N10" s="52">
        <f>IFERROR(IF(A10="","",VALUE(M10&amp;COUNTIFS($M$1:M10,M10))),"─── ")</f>
        <v>181</v>
      </c>
      <c r="O10" s="53">
        <f t="shared" si="53"/>
        <v>1.4999999999999999E-2</v>
      </c>
      <c r="P10" s="53">
        <f t="shared" si="54"/>
        <v>1.4925373134328358E-2</v>
      </c>
      <c r="Q10" s="52">
        <f t="shared" si="55"/>
        <v>15</v>
      </c>
      <c r="R10" s="52">
        <f>IFERROR(IF(A10="","",VALUE(Q10&amp;COUNTIFS($Q$1:Q10,Q10))),"─── ")</f>
        <v>151</v>
      </c>
      <c r="S10" s="51" t="e">
        <f t="shared" ca="1" si="35"/>
        <v>#REF!</v>
      </c>
      <c r="T10" s="53" t="e">
        <f t="shared" ca="1" si="36"/>
        <v>#REF!</v>
      </c>
      <c r="U10" s="51" t="e">
        <f t="shared" ca="1" si="37"/>
        <v>#REF!</v>
      </c>
      <c r="V10" s="53" t="e">
        <f t="shared" ca="1" si="38"/>
        <v>#REF!</v>
      </c>
      <c r="W10" s="88" t="str">
        <f ca="1">IFERROR(IF(OR($S10="─── ",$U10="─── "),"─── ",IF(#REF!="見込価格",VLOOKUP(A10,見込価格一覧データ,9,FALSE),IF(#REF!="意見価格",VLOOKUP(A10,見込価格一覧データ,11,FALSE)))),"─── ")</f>
        <v xml:space="preserve">─── </v>
      </c>
      <c r="X10" s="52" t="str">
        <f t="shared" ca="1" si="5"/>
        <v xml:space="preserve">─── </v>
      </c>
      <c r="Y10" s="66" t="str">
        <f t="shared" ca="1" si="6"/>
        <v xml:space="preserve">─── </v>
      </c>
      <c r="Z10" s="52" t="str">
        <f t="shared" ca="1" si="7"/>
        <v xml:space="preserve">─── </v>
      </c>
      <c r="AA10" s="52" t="str">
        <f t="shared" ca="1" si="8"/>
        <v xml:space="preserve">─── </v>
      </c>
      <c r="AB10" s="53" t="str">
        <f t="shared" ca="1" si="56"/>
        <v xml:space="preserve">─── </v>
      </c>
      <c r="AC10" s="53" t="str">
        <f t="shared" ca="1" si="57"/>
        <v xml:space="preserve">─── </v>
      </c>
      <c r="AD10" s="52" t="str">
        <f t="shared" ca="1" si="58"/>
        <v xml:space="preserve">─── </v>
      </c>
      <c r="AE10" s="66" t="str">
        <f t="shared" ca="1" si="9"/>
        <v xml:space="preserve">─── </v>
      </c>
      <c r="AF10" s="54" t="str">
        <f t="shared" ca="1" si="59"/>
        <v xml:space="preserve">─── </v>
      </c>
      <c r="AG10" s="66" t="str">
        <f t="shared" ca="1" si="10"/>
        <v xml:space="preserve">─── </v>
      </c>
      <c r="AH10" s="54" t="str">
        <f t="shared" ca="1" si="60"/>
        <v xml:space="preserve">─── </v>
      </c>
      <c r="AI10" s="52" t="str">
        <f t="shared" ca="1" si="61"/>
        <v xml:space="preserve">─── </v>
      </c>
      <c r="AJ10" s="52">
        <f t="shared" si="12"/>
        <v>17</v>
      </c>
      <c r="AK10" s="57" t="str">
        <f t="shared" si="62"/>
        <v>森谷　崇史</v>
      </c>
      <c r="AL10" s="57" t="str">
        <f t="shared" si="41"/>
        <v>植松　広央</v>
      </c>
      <c r="AM10" s="53">
        <f t="shared" si="13"/>
        <v>1.4999999999999999E-2</v>
      </c>
      <c r="AN10" s="55">
        <f t="shared" si="14"/>
        <v>47600</v>
      </c>
      <c r="AO10" s="48" t="str">
        <f t="shared" si="63"/>
        <v/>
      </c>
      <c r="AP10" s="56">
        <f t="shared" si="64"/>
        <v>102</v>
      </c>
      <c r="AQ10" s="70" t="str">
        <f t="shared" ca="1" si="17"/>
        <v xml:space="preserve">─── </v>
      </c>
      <c r="AR10" s="62" t="str">
        <f t="shared" ca="1" si="65"/>
        <v xml:space="preserve">─── </v>
      </c>
      <c r="AS10" s="62" t="str">
        <f ca="1">IF(AR10="─── ","─── ",VALUE(AR10&amp;COUNTIFS(AR$1:AR10,AR10)))</f>
        <v xml:space="preserve">─── </v>
      </c>
      <c r="AT10" s="62" t="str">
        <f t="shared" ca="1" si="66"/>
        <v xml:space="preserve">─── </v>
      </c>
      <c r="AU10" s="65" t="str">
        <f t="shared" ca="1" si="20"/>
        <v xml:space="preserve">─── </v>
      </c>
      <c r="AV10" s="62" t="str">
        <f t="shared" ca="1" si="67"/>
        <v xml:space="preserve">─── </v>
      </c>
      <c r="AW10" s="73" t="str">
        <f t="shared" ca="1" si="68"/>
        <v xml:space="preserve">─── </v>
      </c>
      <c r="AX10" s="74" t="str">
        <f t="shared" ca="1" si="22"/>
        <v xml:space="preserve">─── </v>
      </c>
      <c r="AY10" s="75" t="str">
        <f t="shared" ca="1" si="69"/>
        <v xml:space="preserve">─── </v>
      </c>
      <c r="AZ10" s="76" t="str">
        <f t="shared" ca="1" si="24"/>
        <v xml:space="preserve">─── </v>
      </c>
      <c r="BA10" s="77" t="str">
        <f t="shared" ca="1" si="70"/>
        <v xml:space="preserve">─── </v>
      </c>
      <c r="BB10" s="80" t="str">
        <f t="shared" ca="1" si="71"/>
        <v xml:space="preserve">─── </v>
      </c>
      <c r="BC10" s="71" t="str">
        <f t="shared" si="26"/>
        <v/>
      </c>
      <c r="BD10" s="2" t="s">
        <v>2124</v>
      </c>
      <c r="BG10" s="2" t="str">
        <f t="shared" ca="1" si="27"/>
        <v xml:space="preserve">─── </v>
      </c>
      <c r="BJ10" s="63">
        <v>9</v>
      </c>
      <c r="BK10" s="63" t="str">
        <f t="shared" ca="1" si="49"/>
        <v/>
      </c>
      <c r="BL10" s="63" t="str">
        <f t="shared" ca="1" si="50"/>
        <v/>
      </c>
      <c r="BM10" s="2" t="str">
        <f t="shared" ca="1" si="75"/>
        <v>重複</v>
      </c>
    </row>
    <row r="11" spans="1:65">
      <c r="A11" s="85" t="s">
        <v>1473</v>
      </c>
      <c r="B11" s="57" t="str">
        <f t="shared" si="28"/>
        <v>山形市</v>
      </c>
      <c r="C11" s="57" t="str">
        <f t="shared" si="29"/>
        <v>住宅地</v>
      </c>
      <c r="D11" s="48"/>
      <c r="E11" s="50" t="str">
        <f t="shared" si="30"/>
        <v>村山地域</v>
      </c>
      <c r="F11" s="50" t="str">
        <f t="shared" si="0"/>
        <v>深町２丁目７３番３</v>
      </c>
      <c r="G11" s="50" t="str">
        <f t="shared" si="1"/>
        <v>「深町２－７－３」</v>
      </c>
      <c r="H11" s="50" t="str">
        <f t="shared" si="31"/>
        <v/>
      </c>
      <c r="I11" s="48" t="str">
        <f t="shared" si="52"/>
        <v/>
      </c>
      <c r="J11" s="48" t="str">
        <f>IFERROR(IF(L11="───── ","",IF(VLOOKUP(A11,kanji001前年データ,19,FALSE)=62,"共同",IF(A11="山形9-3","工業",IF(A11="鶴岡5-2","観光",IF(OR(C11="宅地見込地",C11="工業地"),"",IF(OR(AND(C11="住宅地",M11=2),AND(C11="商業地",M11=1)),"最高",IF(OR(AND(C11="住宅地",COUNTIFS(前年用途区分,C11,前年価格,"&gt;0")=M11),AND(C11="商業地",COUNTIFS(前年用途区分,C11,前年価格,"&gt;0")=M11)),"最低",IF(fals,"")))))))),"")</f>
        <v/>
      </c>
      <c r="K11" s="48" t="str">
        <f ca="1">IFERROR(IF(W11="───── ","",IF(VLOOKUP(A11,kanji001データ,19,FALSE)=62,"共同",IF(A11="山形9-3","工業",IF(A11="鶴岡5-2","観光",IF(OR(C11="宅地見込地",C11="工業地"),"",IF(AND(C11="住宅地",X11=2),"最高",IF(AND(C11="住宅地",COUNTIFS(用途区分,C11,幹事意見価格,"&gt;0")=X11),"最低",IF(AND(C11="商業地",X11=1),"最高",IF(AND(C11="商業地",COUNTIFS(用途区分,C11,幹事意見価格,"&gt;0")=X11),"最低",IF(fals,"")))))))))),"")</f>
        <v/>
      </c>
      <c r="L11" s="51">
        <f t="shared" si="74"/>
        <v>70000</v>
      </c>
      <c r="M11" s="52">
        <f t="shared" si="2"/>
        <v>9</v>
      </c>
      <c r="N11" s="52">
        <f>IFERROR(IF(A11="","",VALUE(M11&amp;COUNTIFS($M$1:M11,M11))),"─── ")</f>
        <v>91</v>
      </c>
      <c r="O11" s="53">
        <f t="shared" si="53"/>
        <v>8.9999999999999993E-3</v>
      </c>
      <c r="P11" s="53">
        <f t="shared" si="54"/>
        <v>8.6455331412103754E-3</v>
      </c>
      <c r="Q11" s="52">
        <f t="shared" si="55"/>
        <v>30</v>
      </c>
      <c r="R11" s="52">
        <f>IFERROR(IF(A11="","",VALUE(Q11&amp;COUNTIFS($Q$1:Q11,Q11))),"─── ")</f>
        <v>301</v>
      </c>
      <c r="S11" s="51" t="e">
        <f t="shared" ca="1" si="35"/>
        <v>#REF!</v>
      </c>
      <c r="T11" s="53" t="e">
        <f t="shared" ca="1" si="36"/>
        <v>#REF!</v>
      </c>
      <c r="U11" s="51" t="e">
        <f t="shared" ca="1" si="37"/>
        <v>#REF!</v>
      </c>
      <c r="V11" s="53" t="e">
        <f t="shared" ca="1" si="38"/>
        <v>#REF!</v>
      </c>
      <c r="W11" s="88" t="str">
        <f ca="1">IFERROR(IF(OR($S11="─── ",$U11="─── "),"─── ",IF(#REF!="見込価格",VLOOKUP(A11,見込価格一覧データ,9,FALSE),IF(#REF!="意見価格",VLOOKUP(A11,見込価格一覧データ,11,FALSE)))),"─── ")</f>
        <v xml:space="preserve">─── </v>
      </c>
      <c r="X11" s="52" t="str">
        <f t="shared" ca="1" si="5"/>
        <v xml:space="preserve">─── </v>
      </c>
      <c r="Y11" s="66" t="str">
        <f t="shared" ca="1" si="6"/>
        <v xml:space="preserve">─── </v>
      </c>
      <c r="Z11" s="52" t="str">
        <f t="shared" ca="1" si="7"/>
        <v xml:space="preserve">─── </v>
      </c>
      <c r="AA11" s="52" t="str">
        <f t="shared" ca="1" si="8"/>
        <v xml:space="preserve">─── </v>
      </c>
      <c r="AB11" s="53" t="str">
        <f ca="1">IFERROR(IF(A11="","",IF(OR(L11="───── ",W11=""),"─── ",IF(OR(L11="",W11=""),"",ROUND(W11/L11-100%,3)))),"─── ")</f>
        <v xml:space="preserve">─── </v>
      </c>
      <c r="AC11" s="53" t="str">
        <f t="shared" ca="1" si="57"/>
        <v xml:space="preserve">─── </v>
      </c>
      <c r="AD11" s="52" t="str">
        <f t="shared" ca="1" si="58"/>
        <v xml:space="preserve">─── </v>
      </c>
      <c r="AE11" s="66" t="str">
        <f t="shared" ca="1" si="9"/>
        <v xml:space="preserve">─── </v>
      </c>
      <c r="AF11" s="54" t="str">
        <f t="shared" ca="1" si="59"/>
        <v xml:space="preserve">─── </v>
      </c>
      <c r="AG11" s="66" t="str">
        <f t="shared" ca="1" si="10"/>
        <v xml:space="preserve">─── </v>
      </c>
      <c r="AH11" s="54" t="str">
        <f t="shared" ca="1" si="60"/>
        <v xml:space="preserve">─── </v>
      </c>
      <c r="AI11" s="52" t="str">
        <f t="shared" ca="1" si="61"/>
        <v xml:space="preserve">─── </v>
      </c>
      <c r="AJ11" s="52">
        <f t="shared" si="12"/>
        <v>9</v>
      </c>
      <c r="AK11" s="57" t="str">
        <f t="shared" si="62"/>
        <v>石川　聡</v>
      </c>
      <c r="AL11" s="57" t="str">
        <f t="shared" si="41"/>
        <v>月田　真吾</v>
      </c>
      <c r="AM11" s="53">
        <f t="shared" si="13"/>
        <v>8.9999999999999993E-3</v>
      </c>
      <c r="AN11" s="55">
        <f t="shared" si="14"/>
        <v>70000</v>
      </c>
      <c r="AO11" s="48" t="str">
        <f t="shared" si="63"/>
        <v/>
      </c>
      <c r="AP11" s="56">
        <f t="shared" si="64"/>
        <v>102</v>
      </c>
      <c r="AQ11" s="70" t="str">
        <f t="shared" ca="1" si="17"/>
        <v xml:space="preserve">─── </v>
      </c>
      <c r="AR11" s="62" t="str">
        <f t="shared" ca="1" si="65"/>
        <v xml:space="preserve">─── </v>
      </c>
      <c r="AS11" s="62" t="str">
        <f ca="1">IF(AR11="─── ","─── ",VALUE(AR11&amp;COUNTIFS(AR$1:AR11,AR11)))</f>
        <v xml:space="preserve">─── </v>
      </c>
      <c r="AT11" s="62" t="str">
        <f t="shared" ca="1" si="66"/>
        <v xml:space="preserve">─── </v>
      </c>
      <c r="AU11" s="65" t="str">
        <f t="shared" ca="1" si="20"/>
        <v xml:space="preserve">─── </v>
      </c>
      <c r="AV11" s="62" t="str">
        <f t="shared" ca="1" si="67"/>
        <v xml:space="preserve">─── </v>
      </c>
      <c r="AW11" s="73" t="str">
        <f t="shared" ca="1" si="68"/>
        <v xml:space="preserve">─── </v>
      </c>
      <c r="AX11" s="74" t="str">
        <f t="shared" ca="1" si="22"/>
        <v xml:space="preserve">─── </v>
      </c>
      <c r="AY11" s="75" t="str">
        <f t="shared" ca="1" si="69"/>
        <v xml:space="preserve">─── </v>
      </c>
      <c r="AZ11" s="76" t="str">
        <f t="shared" ca="1" si="24"/>
        <v xml:space="preserve">─── </v>
      </c>
      <c r="BA11" s="77" t="str">
        <f t="shared" ca="1" si="70"/>
        <v xml:space="preserve">─── </v>
      </c>
      <c r="BB11" s="80" t="str">
        <f t="shared" ca="1" si="71"/>
        <v xml:space="preserve">─── </v>
      </c>
      <c r="BC11" s="71" t="str">
        <f t="shared" si="26"/>
        <v/>
      </c>
      <c r="BD11" s="2" t="s">
        <v>2124</v>
      </c>
      <c r="BG11" s="2" t="str">
        <f t="shared" ca="1" si="27"/>
        <v xml:space="preserve">─── </v>
      </c>
      <c r="BJ11" s="63">
        <v>10</v>
      </c>
      <c r="BK11" s="63" t="str">
        <f t="shared" ca="1" si="49"/>
        <v/>
      </c>
      <c r="BL11" s="63" t="str">
        <f t="shared" ca="1" si="50"/>
        <v/>
      </c>
      <c r="BM11" s="2" t="str">
        <f t="shared" ca="1" si="75"/>
        <v>重複</v>
      </c>
    </row>
    <row r="12" spans="1:65">
      <c r="A12" s="86" t="s">
        <v>1474</v>
      </c>
      <c r="B12" s="57" t="str">
        <f t="shared" si="28"/>
        <v>山形市</v>
      </c>
      <c r="C12" s="57" t="str">
        <f t="shared" si="29"/>
        <v>住宅地</v>
      </c>
      <c r="D12" s="48"/>
      <c r="E12" s="50" t="str">
        <f t="shared" si="30"/>
        <v>村山地域</v>
      </c>
      <c r="F12" s="50" t="str">
        <f t="shared" si="0"/>
        <v>飯田西４丁目１５７０番３</v>
      </c>
      <c r="G12" s="50" t="str">
        <f t="shared" si="1"/>
        <v>「飯田西４－８－１０」</v>
      </c>
      <c r="H12" s="50" t="str">
        <f t="shared" si="31"/>
        <v/>
      </c>
      <c r="I12" s="48" t="str">
        <f t="shared" si="52"/>
        <v/>
      </c>
      <c r="J12" s="48" t="str">
        <f>IFERROR(IF(L12="───── ","",IF(VLOOKUP(A12,kanji001前年データ,19,FALSE)=62,"共同",IF(A12="山形9-3","工業",IF(A12="鶴岡5-2","観光",IF(OR(C12="宅地見込地",C12="工業地"),"",IF(OR(AND(C12="住宅地",M12=2),AND(C12="商業地",M12=1)),"最高",IF(OR(AND(C12="住宅地",COUNTIFS(前年用途区分,C12,前年価格,"&gt;0")=M12),AND(C12="商業地",COUNTIFS(前年用途区分,C12,前年価格,"&gt;0")=M12)),"最低",IF(fals,"")))))))),"")</f>
        <v/>
      </c>
      <c r="K12" s="48" t="str">
        <f ca="1">IFERROR(IF(W12="───── ","",IF(VLOOKUP(A12,kanji001データ,19,FALSE)=62,"共同",IF(A12="山形9-3","工業",IF(A12="鶴岡5-2","観光",IF(OR(C12="宅地見込地",C12="工業地"),"",IF(AND(C12="住宅地",X12=2),"最高",IF(AND(C12="住宅地",COUNTIFS(用途区分,C12,幹事意見価格,"&gt;0")=X12),"最低",IF(AND(C12="商業地",X12=1),"最高",IF(AND(C12="商業地",COUNTIFS(用途区分,C12,幹事意見価格,"&gt;0")=X12),"最低",IF(fals,"")))))))))),"")</f>
        <v/>
      </c>
      <c r="L12" s="51">
        <f t="shared" si="74"/>
        <v>68000</v>
      </c>
      <c r="M12" s="52">
        <f t="shared" si="2"/>
        <v>10</v>
      </c>
      <c r="N12" s="52">
        <f>IFERROR(IF(A12="","",VALUE(M12&amp;COUNTIFS($M$1:M12,M12))),"─── ")</f>
        <v>101</v>
      </c>
      <c r="O12" s="53">
        <f t="shared" si="53"/>
        <v>3.0000000000000001E-3</v>
      </c>
      <c r="P12" s="53">
        <f t="shared" si="54"/>
        <v>2.9498525073746312E-3</v>
      </c>
      <c r="Q12" s="52">
        <f t="shared" si="55"/>
        <v>57</v>
      </c>
      <c r="R12" s="52">
        <f>IFERROR(IF(A12="","",VALUE(Q12&amp;COUNTIFS($Q$1:Q12,Q12))),"─── ")</f>
        <v>571</v>
      </c>
      <c r="S12" s="51" t="e">
        <f t="shared" ca="1" si="35"/>
        <v>#REF!</v>
      </c>
      <c r="T12" s="53" t="e">
        <f t="shared" ca="1" si="36"/>
        <v>#REF!</v>
      </c>
      <c r="U12" s="51" t="e">
        <f t="shared" ca="1" si="37"/>
        <v>#REF!</v>
      </c>
      <c r="V12" s="53" t="e">
        <f t="shared" ca="1" si="38"/>
        <v>#REF!</v>
      </c>
      <c r="W12" s="88" t="str">
        <f ca="1">IFERROR(IF(OR($S12="─── ",$U12="─── "),"─── ",IF(#REF!="見込価格",VLOOKUP(A12,見込価格一覧データ,9,FALSE),IF(#REF!="意見価格",VLOOKUP(A12,見込価格一覧データ,11,FALSE)))),"─── ")</f>
        <v xml:space="preserve">─── </v>
      </c>
      <c r="X12" s="52" t="str">
        <f t="shared" ca="1" si="5"/>
        <v xml:space="preserve">─── </v>
      </c>
      <c r="Y12" s="66" t="str">
        <f t="shared" ca="1" si="6"/>
        <v xml:space="preserve">─── </v>
      </c>
      <c r="Z12" s="52" t="str">
        <f t="shared" ca="1" si="7"/>
        <v xml:space="preserve">─── </v>
      </c>
      <c r="AA12" s="52" t="str">
        <f t="shared" ca="1" si="8"/>
        <v xml:space="preserve">─── </v>
      </c>
      <c r="AB12" s="53" t="str">
        <f t="shared" ca="1" si="56"/>
        <v xml:space="preserve">─── </v>
      </c>
      <c r="AC12" s="53" t="str">
        <f t="shared" ca="1" si="57"/>
        <v xml:space="preserve">─── </v>
      </c>
      <c r="AD12" s="52" t="str">
        <f t="shared" ca="1" si="58"/>
        <v xml:space="preserve">─── </v>
      </c>
      <c r="AE12" s="66" t="str">
        <f t="shared" ca="1" si="9"/>
        <v xml:space="preserve">─── </v>
      </c>
      <c r="AF12" s="54" t="str">
        <f t="shared" ca="1" si="59"/>
        <v xml:space="preserve">─── </v>
      </c>
      <c r="AG12" s="66" t="str">
        <f t="shared" ca="1" si="10"/>
        <v xml:space="preserve">─── </v>
      </c>
      <c r="AH12" s="54" t="str">
        <f t="shared" ca="1" si="60"/>
        <v xml:space="preserve">─── </v>
      </c>
      <c r="AI12" s="52" t="str">
        <f t="shared" ca="1" si="61"/>
        <v xml:space="preserve">─── </v>
      </c>
      <c r="AJ12" s="52">
        <f t="shared" si="12"/>
        <v>10</v>
      </c>
      <c r="AK12" s="57" t="str">
        <f t="shared" si="62"/>
        <v>福山　善智</v>
      </c>
      <c r="AL12" s="57" t="str">
        <f t="shared" si="41"/>
        <v>月田　真吾</v>
      </c>
      <c r="AM12" s="53">
        <f t="shared" si="13"/>
        <v>3.0000000000000001E-3</v>
      </c>
      <c r="AN12" s="55">
        <f t="shared" si="14"/>
        <v>68000</v>
      </c>
      <c r="AO12" s="48" t="str">
        <f t="shared" si="63"/>
        <v/>
      </c>
      <c r="AP12" s="56">
        <f t="shared" si="64"/>
        <v>103</v>
      </c>
      <c r="AQ12" s="70" t="str">
        <f t="shared" ca="1" si="17"/>
        <v xml:space="preserve">─── </v>
      </c>
      <c r="AR12" s="62" t="str">
        <f t="shared" ca="1" si="65"/>
        <v xml:space="preserve">─── </v>
      </c>
      <c r="AS12" s="62" t="str">
        <f ca="1">IF(AR12="─── ","─── ",VALUE(AR12&amp;COUNTIFS(AR$1:AR12,AR12)))</f>
        <v xml:space="preserve">─── </v>
      </c>
      <c r="AT12" s="62" t="str">
        <f t="shared" ca="1" si="66"/>
        <v xml:space="preserve">─── </v>
      </c>
      <c r="AU12" s="65" t="str">
        <f t="shared" ca="1" si="20"/>
        <v xml:space="preserve">─── </v>
      </c>
      <c r="AV12" s="62" t="str">
        <f t="shared" ca="1" si="67"/>
        <v xml:space="preserve">─── </v>
      </c>
      <c r="AW12" s="73" t="str">
        <f t="shared" ca="1" si="68"/>
        <v xml:space="preserve">─── </v>
      </c>
      <c r="AX12" s="74" t="str">
        <f t="shared" ca="1" si="22"/>
        <v xml:space="preserve">─── </v>
      </c>
      <c r="AY12" s="75" t="str">
        <f t="shared" ca="1" si="69"/>
        <v xml:space="preserve">─── </v>
      </c>
      <c r="AZ12" s="76" t="str">
        <f t="shared" ca="1" si="24"/>
        <v xml:space="preserve">─── </v>
      </c>
      <c r="BA12" s="77" t="str">
        <f t="shared" ca="1" si="70"/>
        <v xml:space="preserve">─── </v>
      </c>
      <c r="BB12" s="80" t="str">
        <f t="shared" ca="1" si="71"/>
        <v xml:space="preserve">─── </v>
      </c>
      <c r="BC12" s="71" t="str">
        <f t="shared" si="26"/>
        <v/>
      </c>
      <c r="BD12" s="2" t="s">
        <v>2124</v>
      </c>
      <c r="BG12" s="2" t="str">
        <f t="shared" ca="1" si="27"/>
        <v xml:space="preserve">─── </v>
      </c>
      <c r="BJ12" s="63">
        <v>11</v>
      </c>
      <c r="BK12" s="63" t="str">
        <f t="shared" ca="1" si="49"/>
        <v/>
      </c>
      <c r="BL12" s="63" t="str">
        <f t="shared" ca="1" si="50"/>
        <v/>
      </c>
      <c r="BM12" s="2" t="str">
        <f t="shared" ca="1" si="75"/>
        <v>重複</v>
      </c>
    </row>
    <row r="13" spans="1:65">
      <c r="A13" s="86" t="s">
        <v>1475</v>
      </c>
      <c r="B13" s="57" t="str">
        <f t="shared" si="28"/>
        <v>山形市</v>
      </c>
      <c r="C13" s="57" t="str">
        <f t="shared" si="29"/>
        <v>住宅地</v>
      </c>
      <c r="D13" s="48"/>
      <c r="E13" s="50" t="str">
        <f t="shared" si="30"/>
        <v>村山地域</v>
      </c>
      <c r="F13" s="50" t="str">
        <f t="shared" si="0"/>
        <v>久保田３丁目７番１４</v>
      </c>
      <c r="G13" s="50" t="str">
        <f t="shared" si="1"/>
        <v>「久保田３－７－３２」</v>
      </c>
      <c r="H13" s="50" t="str">
        <f t="shared" si="31"/>
        <v/>
      </c>
      <c r="I13" s="48" t="str">
        <f t="shared" si="52"/>
        <v>◎</v>
      </c>
      <c r="J13" s="48" t="str">
        <f>IFERROR(IF(L13="───── ","",IF(VLOOKUP(A13,kanji001前年データ,19,FALSE)=62,"共同",IF(A13="山形9-3","工業",IF(A13="鶴岡5-2","観光",IF(OR(C13="宅地見込地",C13="工業地"),"",IF(OR(AND(C13="住宅地",M13=2),AND(C13="商業地",M13=1)),"最高",IF(OR(AND(C13="住宅地",COUNTIFS(前年用途区分,C13,前年価格,"&gt;0")=M13),AND(C13="商業地",COUNTIFS(前年用途区分,C13,前年価格,"&gt;0")=M13)),"最低",IF(fals,"")))))))),"")</f>
        <v/>
      </c>
      <c r="K13" s="48" t="str">
        <f ca="1">IFERROR(IF(W13="───── ","",IF(VLOOKUP(A13,kanji001データ,19,FALSE)=62,"共同",IF(A13="山形9-3","工業",IF(A13="鶴岡5-2","観光",IF(OR(C13="宅地見込地",C13="工業地"),"",IF(AND(C13="住宅地",X13=2),"最高",IF(AND(C13="住宅地",COUNTIFS(用途区分,C13,幹事意見価格,"&gt;0")=X13),"最低",IF(AND(C13="商業地",X13=1),"最高",IF(AND(C13="商業地",COUNTIFS(用途区分,C13,幹事意見価格,"&gt;0")=X13),"最低",IF(fals,"")))))))))),"")</f>
        <v/>
      </c>
      <c r="L13" s="51">
        <f t="shared" si="74"/>
        <v>78100</v>
      </c>
      <c r="M13" s="52">
        <f t="shared" si="2"/>
        <v>6</v>
      </c>
      <c r="N13" s="52">
        <f>IFERROR(IF(A13="","",VALUE(M13&amp;COUNTIFS($M$1:M13,M13))),"─── ")</f>
        <v>61</v>
      </c>
      <c r="O13" s="53">
        <f t="shared" si="53"/>
        <v>0</v>
      </c>
      <c r="P13" s="53">
        <f t="shared" si="54"/>
        <v>0</v>
      </c>
      <c r="Q13" s="52">
        <f t="shared" si="55"/>
        <v>59</v>
      </c>
      <c r="R13" s="52">
        <f>IFERROR(IF(A13="","",VALUE(Q13&amp;COUNTIFS($Q$1:Q13,Q13))),"─── ")</f>
        <v>592</v>
      </c>
      <c r="S13" s="51" t="e">
        <f t="shared" ca="1" si="35"/>
        <v>#REF!</v>
      </c>
      <c r="T13" s="53" t="e">
        <f t="shared" ca="1" si="36"/>
        <v>#REF!</v>
      </c>
      <c r="U13" s="51" t="e">
        <f t="shared" ca="1" si="37"/>
        <v>#REF!</v>
      </c>
      <c r="V13" s="53" t="e">
        <f t="shared" ca="1" si="38"/>
        <v>#REF!</v>
      </c>
      <c r="W13" s="88" t="str">
        <f ca="1">IFERROR(IF(OR($S13="─── ",$U13="─── "),"─── ",IF(#REF!="見込価格",VLOOKUP(A13,見込価格一覧データ,9,FALSE),IF(#REF!="意見価格",VLOOKUP(A13,見込価格一覧データ,11,FALSE)))),"─── ")</f>
        <v xml:space="preserve">─── </v>
      </c>
      <c r="X13" s="52" t="str">
        <f t="shared" ca="1" si="5"/>
        <v xml:space="preserve">─── </v>
      </c>
      <c r="Y13" s="66" t="str">
        <f t="shared" ca="1" si="6"/>
        <v xml:space="preserve">─── </v>
      </c>
      <c r="Z13" s="52" t="str">
        <f ca="1">IF(A13="","",IF(OR(W13="─── ",Y13="─── "),"─── ",COUNTIFS(用途区分,C13,本年価格順位コード,"&lt;"&amp;$Y13)+1))</f>
        <v xml:space="preserve">─── </v>
      </c>
      <c r="AA13" s="52" t="str">
        <f t="shared" ca="1" si="8"/>
        <v xml:space="preserve">─── </v>
      </c>
      <c r="AB13" s="53" t="str">
        <f t="shared" ca="1" si="56"/>
        <v xml:space="preserve">─── </v>
      </c>
      <c r="AC13" s="53" t="str">
        <f t="shared" ca="1" si="57"/>
        <v xml:space="preserve">─── </v>
      </c>
      <c r="AD13" s="52" t="str">
        <f t="shared" ca="1" si="58"/>
        <v xml:space="preserve">─── </v>
      </c>
      <c r="AE13" s="66" t="str">
        <f t="shared" ca="1" si="9"/>
        <v xml:space="preserve">─── </v>
      </c>
      <c r="AF13" s="54" t="str">
        <f t="shared" ca="1" si="59"/>
        <v xml:space="preserve">─── </v>
      </c>
      <c r="AG13" s="66" t="str">
        <f t="shared" ca="1" si="10"/>
        <v xml:space="preserve">─── </v>
      </c>
      <c r="AH13" s="54" t="str">
        <f t="shared" ca="1" si="60"/>
        <v xml:space="preserve">─── </v>
      </c>
      <c r="AI13" s="52" t="str">
        <f t="shared" ca="1" si="61"/>
        <v xml:space="preserve">─── </v>
      </c>
      <c r="AJ13" s="52">
        <f t="shared" si="12"/>
        <v>6</v>
      </c>
      <c r="AK13" s="57" t="str">
        <f t="shared" si="62"/>
        <v>中村　剛</v>
      </c>
      <c r="AL13" s="57" t="str">
        <f t="shared" si="41"/>
        <v>赤藤　元玄</v>
      </c>
      <c r="AM13" s="53">
        <f t="shared" si="13"/>
        <v>0</v>
      </c>
      <c r="AN13" s="55">
        <f t="shared" si="14"/>
        <v>78100</v>
      </c>
      <c r="AO13" s="48" t="str">
        <f t="shared" si="63"/>
        <v/>
      </c>
      <c r="AP13" s="56">
        <f t="shared" si="64"/>
        <v>100</v>
      </c>
      <c r="AQ13" s="70" t="str">
        <f t="shared" ca="1" si="17"/>
        <v xml:space="preserve">─── </v>
      </c>
      <c r="AR13" s="62" t="str">
        <f t="shared" ca="1" si="65"/>
        <v xml:space="preserve">─── </v>
      </c>
      <c r="AS13" s="62" t="str">
        <f ca="1">IF(AR13="─── ","─── ",VALUE(AR13&amp;COUNTIFS(AR$1:AR13,AR13)))</f>
        <v xml:space="preserve">─── </v>
      </c>
      <c r="AT13" s="62" t="str">
        <f t="shared" ca="1" si="66"/>
        <v xml:space="preserve">─── </v>
      </c>
      <c r="AU13" s="65" t="str">
        <f t="shared" ca="1" si="20"/>
        <v xml:space="preserve">─── </v>
      </c>
      <c r="AV13" s="62" t="str">
        <f t="shared" ca="1" si="67"/>
        <v xml:space="preserve">─── </v>
      </c>
      <c r="AW13" s="73" t="str">
        <f t="shared" ca="1" si="68"/>
        <v xml:space="preserve">─── </v>
      </c>
      <c r="AX13" s="74" t="str">
        <f t="shared" ca="1" si="22"/>
        <v xml:space="preserve">─── </v>
      </c>
      <c r="AY13" s="75" t="str">
        <f t="shared" ca="1" si="69"/>
        <v xml:space="preserve">─── </v>
      </c>
      <c r="AZ13" s="76" t="str">
        <f t="shared" ca="1" si="24"/>
        <v xml:space="preserve">─── </v>
      </c>
      <c r="BA13" s="77" t="str">
        <f t="shared" ca="1" si="70"/>
        <v xml:space="preserve">─── </v>
      </c>
      <c r="BB13" s="80" t="str">
        <f t="shared" ca="1" si="71"/>
        <v xml:space="preserve">─── </v>
      </c>
      <c r="BC13" s="71" t="str">
        <f t="shared" si="26"/>
        <v/>
      </c>
      <c r="BD13" s="2" t="s">
        <v>2124</v>
      </c>
      <c r="BG13" s="2" t="str">
        <f t="shared" ca="1" si="27"/>
        <v xml:space="preserve">─── </v>
      </c>
      <c r="BJ13" s="63">
        <v>12</v>
      </c>
      <c r="BK13" s="63" t="str">
        <f t="shared" ca="1" si="49"/>
        <v/>
      </c>
      <c r="BL13" s="63" t="str">
        <f t="shared" ca="1" si="50"/>
        <v/>
      </c>
      <c r="BM13" s="2" t="str">
        <f t="shared" ca="1" si="75"/>
        <v>重複</v>
      </c>
    </row>
    <row r="14" spans="1:65">
      <c r="A14" s="86" t="s">
        <v>1476</v>
      </c>
      <c r="B14" s="57" t="str">
        <f t="shared" si="28"/>
        <v>山形市</v>
      </c>
      <c r="C14" s="57" t="str">
        <f t="shared" si="29"/>
        <v>住宅地</v>
      </c>
      <c r="D14" s="48"/>
      <c r="E14" s="50" t="str">
        <f t="shared" si="30"/>
        <v>村山地域</v>
      </c>
      <c r="F14" s="50" t="str">
        <f t="shared" si="0"/>
        <v>瀬波１丁目１２番５</v>
      </c>
      <c r="G14" s="50" t="str">
        <f t="shared" si="1"/>
        <v>「瀬波１－１２－８」</v>
      </c>
      <c r="H14" s="50" t="str">
        <f t="shared" si="31"/>
        <v/>
      </c>
      <c r="I14" s="48" t="str">
        <f t="shared" si="52"/>
        <v/>
      </c>
      <c r="J14" s="48" t="str">
        <f>IFERROR(IF(L14="───── ","",IF(VLOOKUP(A14,kanji001前年データ,19,FALSE)=62,"共同",IF(A14="山形9-3","工業",IF(A14="鶴岡5-2","観光",IF(OR(C14="宅地見込地",C14="工業地"),"",IF(OR(AND(C14="住宅地",M14=2),AND(C14="商業地",M14=1)),"最高",IF(OR(AND(C14="住宅地",COUNTIFS(前年用途区分,C14,前年価格,"&gt;0")=M14),AND(C14="商業地",COUNTIFS(前年用途区分,C14,前年価格,"&gt;0")=M14)),"最低",IF(fals,"")))))))),"")</f>
        <v/>
      </c>
      <c r="K14" s="48" t="str">
        <f ca="1">IFERROR(IF(W14="───── ","",IF(VLOOKUP(A14,kanji001データ,19,FALSE)=62,"共同",IF(A14="山形9-3","工業",IF(A14="鶴岡5-2","観光",IF(OR(C14="宅地見込地",C14="工業地"),"",IF(AND(C14="住宅地",X14=2),"最高",IF(AND(C14="住宅地",COUNTIFS(用途区分,C14,幹事意見価格,"&gt;0")=X14),"最低",IF(AND(C14="商業地",X14=1),"最高",IF(AND(C14="商業地",COUNTIFS(用途区分,C14,幹事意見価格,"&gt;0")=X14),"最低",IF(fals,"")))))))))),"")</f>
        <v/>
      </c>
      <c r="L14" s="51">
        <f t="shared" si="74"/>
        <v>54000</v>
      </c>
      <c r="M14" s="52">
        <f t="shared" si="2"/>
        <v>14</v>
      </c>
      <c r="N14" s="52">
        <f>IFERROR(IF(A14="","",VALUE(M14&amp;COUNTIFS($M$1:M14,M14))),"─── ")</f>
        <v>141</v>
      </c>
      <c r="O14" s="53">
        <f t="shared" si="53"/>
        <v>1.9E-2</v>
      </c>
      <c r="P14" s="53">
        <f t="shared" si="54"/>
        <v>1.8867924528301886E-2</v>
      </c>
      <c r="Q14" s="52">
        <f t="shared" si="55"/>
        <v>11</v>
      </c>
      <c r="R14" s="52">
        <f>IFERROR(IF(A14="","",VALUE(Q14&amp;COUNTIFS($Q$1:Q14,Q14))),"─── ")</f>
        <v>111</v>
      </c>
      <c r="S14" s="51" t="e">
        <f t="shared" ca="1" si="35"/>
        <v>#REF!</v>
      </c>
      <c r="T14" s="53" t="e">
        <f t="shared" ca="1" si="36"/>
        <v>#REF!</v>
      </c>
      <c r="U14" s="51" t="e">
        <f t="shared" ca="1" si="37"/>
        <v>#REF!</v>
      </c>
      <c r="V14" s="53" t="e">
        <f t="shared" ca="1" si="38"/>
        <v>#REF!</v>
      </c>
      <c r="W14" s="88" t="str">
        <f ca="1">IFERROR(IF(OR($S14="─── ",$U14="─── "),"─── ",IF(#REF!="見込価格",VLOOKUP(A14,見込価格一覧データ,9,FALSE),IF(#REF!="意見価格",VLOOKUP(A14,見込価格一覧データ,11,FALSE)))),"─── ")</f>
        <v xml:space="preserve">─── </v>
      </c>
      <c r="X14" s="52" t="str">
        <f t="shared" ca="1" si="5"/>
        <v xml:space="preserve">─── </v>
      </c>
      <c r="Y14" s="66" t="str">
        <f t="shared" ca="1" si="6"/>
        <v xml:space="preserve">─── </v>
      </c>
      <c r="Z14" s="52" t="str">
        <f t="shared" ca="1" si="7"/>
        <v xml:space="preserve">─── </v>
      </c>
      <c r="AA14" s="52" t="str">
        <f t="shared" ca="1" si="8"/>
        <v xml:space="preserve">─── </v>
      </c>
      <c r="AB14" s="53" t="str">
        <f t="shared" ca="1" si="56"/>
        <v xml:space="preserve">─── </v>
      </c>
      <c r="AC14" s="53" t="str">
        <f t="shared" ca="1" si="57"/>
        <v xml:space="preserve">─── </v>
      </c>
      <c r="AD14" s="52" t="str">
        <f t="shared" ca="1" si="58"/>
        <v xml:space="preserve">─── </v>
      </c>
      <c r="AE14" s="66" t="str">
        <f t="shared" ca="1" si="9"/>
        <v xml:space="preserve">─── </v>
      </c>
      <c r="AF14" s="54" t="str">
        <f t="shared" ca="1" si="59"/>
        <v xml:space="preserve">─── </v>
      </c>
      <c r="AG14" s="66" t="str">
        <f t="shared" ca="1" si="10"/>
        <v xml:space="preserve">─── </v>
      </c>
      <c r="AH14" s="54" t="str">
        <f t="shared" ca="1" si="60"/>
        <v xml:space="preserve">─── </v>
      </c>
      <c r="AI14" s="52" t="str">
        <f t="shared" ca="1" si="61"/>
        <v xml:space="preserve">─── </v>
      </c>
      <c r="AJ14" s="52">
        <f t="shared" si="12"/>
        <v>14</v>
      </c>
      <c r="AK14" s="57" t="str">
        <f t="shared" si="62"/>
        <v>福山　善智</v>
      </c>
      <c r="AL14" s="57" t="str">
        <f t="shared" si="41"/>
        <v>高嶋　俊幸</v>
      </c>
      <c r="AM14" s="53">
        <f t="shared" si="13"/>
        <v>1.9E-2</v>
      </c>
      <c r="AN14" s="55">
        <f t="shared" si="14"/>
        <v>54000</v>
      </c>
      <c r="AO14" s="48" t="str">
        <f t="shared" si="63"/>
        <v/>
      </c>
      <c r="AP14" s="56">
        <f t="shared" si="64"/>
        <v>101</v>
      </c>
      <c r="AQ14" s="70" t="str">
        <f t="shared" ca="1" si="17"/>
        <v xml:space="preserve">─── </v>
      </c>
      <c r="AR14" s="62" t="str">
        <f t="shared" ca="1" si="65"/>
        <v xml:space="preserve">─── </v>
      </c>
      <c r="AS14" s="62" t="str">
        <f ca="1">IF(AR14="─── ","─── ",VALUE(AR14&amp;COUNTIFS(AR$1:AR14,AR14)))</f>
        <v xml:space="preserve">─── </v>
      </c>
      <c r="AT14" s="62" t="str">
        <f t="shared" ca="1" si="66"/>
        <v xml:space="preserve">─── </v>
      </c>
      <c r="AU14" s="65" t="str">
        <f t="shared" ca="1" si="20"/>
        <v xml:space="preserve">─── </v>
      </c>
      <c r="AV14" s="62" t="str">
        <f t="shared" ca="1" si="67"/>
        <v xml:space="preserve">─── </v>
      </c>
      <c r="AW14" s="73" t="str">
        <f t="shared" ca="1" si="68"/>
        <v xml:space="preserve">─── </v>
      </c>
      <c r="AX14" s="74" t="str">
        <f t="shared" ca="1" si="22"/>
        <v xml:space="preserve">─── </v>
      </c>
      <c r="AY14" s="75" t="str">
        <f t="shared" ca="1" si="69"/>
        <v xml:space="preserve">─── </v>
      </c>
      <c r="AZ14" s="76" t="str">
        <f t="shared" ca="1" si="24"/>
        <v xml:space="preserve">─── </v>
      </c>
      <c r="BA14" s="77" t="str">
        <f t="shared" ca="1" si="70"/>
        <v xml:space="preserve">─── </v>
      </c>
      <c r="BB14" s="80" t="str">
        <f t="shared" ca="1" si="71"/>
        <v xml:space="preserve">─── </v>
      </c>
      <c r="BC14" s="71" t="str">
        <f t="shared" si="26"/>
        <v/>
      </c>
      <c r="BD14" s="2" t="s">
        <v>2124</v>
      </c>
      <c r="BG14" s="2" t="str">
        <f t="shared" ca="1" si="27"/>
        <v xml:space="preserve">─── </v>
      </c>
      <c r="BJ14" s="63">
        <v>13</v>
      </c>
      <c r="BK14" s="63" t="str">
        <f t="shared" ca="1" si="49"/>
        <v/>
      </c>
      <c r="BL14" s="63" t="str">
        <f t="shared" ca="1" si="50"/>
        <v/>
      </c>
      <c r="BM14" s="64"/>
    </row>
    <row r="15" spans="1:65">
      <c r="A15" s="86" t="s">
        <v>1477</v>
      </c>
      <c r="B15" s="57" t="str">
        <f t="shared" si="28"/>
        <v>山形市</v>
      </c>
      <c r="C15" s="57" t="str">
        <f t="shared" si="29"/>
        <v>住宅地</v>
      </c>
      <c r="D15" s="48"/>
      <c r="E15" s="50" t="str">
        <f t="shared" si="30"/>
        <v>村山地域</v>
      </c>
      <c r="F15" s="50" t="str">
        <f t="shared" si="0"/>
        <v>宮町５丁目７０番１</v>
      </c>
      <c r="G15" s="50" t="str">
        <f t="shared" si="1"/>
        <v>「宮町５－４－８」</v>
      </c>
      <c r="H15" s="50" t="str">
        <f t="shared" si="31"/>
        <v/>
      </c>
      <c r="I15" s="48" t="str">
        <f t="shared" si="52"/>
        <v/>
      </c>
      <c r="J15" s="48" t="str">
        <f>IFERROR(IF(L15="───── ","",IF(VLOOKUP(A15,kanji001前年データ,19,FALSE)=62,"共同",IF(A15="山形9-3","工業",IF(A15="鶴岡5-2","観光",IF(OR(C15="宅地見込地",C15="工業地"),"",IF(OR(AND(C15="住宅地",M15=2),AND(C15="商業地",M15=1)),"最高",IF(OR(AND(C15="住宅地",COUNTIFS(前年用途区分,C15,前年価格,"&gt;0")=M15),AND(C15="商業地",COUNTIFS(前年用途区分,C15,前年価格,"&gt;0")=M15)),"最低",IF(fals,"")))))))),"")</f>
        <v/>
      </c>
      <c r="K15" s="48" t="str">
        <f ca="1">IFERROR(IF(W15="───── ","",IF(VLOOKUP(A15,kanji001データ,19,FALSE)=62,"共同",IF(A15="山形9-3","工業",IF(A15="鶴岡5-2","観光",IF(OR(C15="宅地見込地",C15="工業地"),"",IF(AND(C15="住宅地",X15=2),"最高",IF(AND(C15="住宅地",COUNTIFS(用途区分,C15,幹事意見価格,"&gt;0")=X15),"最低",IF(AND(C15="商業地",X15=1),"最高",IF(AND(C15="商業地",COUNTIFS(用途区分,C15,幹事意見価格,"&gt;0")=X15),"最低",IF(fals,"")))))))))),"")</f>
        <v/>
      </c>
      <c r="L15" s="51">
        <f t="shared" si="74"/>
        <v>59300</v>
      </c>
      <c r="M15" s="52">
        <f t="shared" si="2"/>
        <v>11</v>
      </c>
      <c r="N15" s="52">
        <f>IFERROR(IF(A15="","",VALUE(M15&amp;COUNTIFS($M$1:M15,M15))),"─── ")</f>
        <v>111</v>
      </c>
      <c r="O15" s="53">
        <f t="shared" si="53"/>
        <v>1.4E-2</v>
      </c>
      <c r="P15" s="53">
        <f t="shared" si="54"/>
        <v>1.3675213675213675E-2</v>
      </c>
      <c r="Q15" s="52">
        <f t="shared" si="55"/>
        <v>17</v>
      </c>
      <c r="R15" s="52">
        <f>IFERROR(IF(A15="","",VALUE(Q15&amp;COUNTIFS($Q$1:Q15,Q15))),"─── ")</f>
        <v>171</v>
      </c>
      <c r="S15" s="51" t="e">
        <f t="shared" ca="1" si="35"/>
        <v>#REF!</v>
      </c>
      <c r="T15" s="53" t="e">
        <f t="shared" ca="1" si="36"/>
        <v>#REF!</v>
      </c>
      <c r="U15" s="51" t="e">
        <f t="shared" ca="1" si="37"/>
        <v>#REF!</v>
      </c>
      <c r="V15" s="53" t="e">
        <f t="shared" ca="1" si="38"/>
        <v>#REF!</v>
      </c>
      <c r="W15" s="88" t="str">
        <f ca="1">IFERROR(IF(OR($S15="─── ",$U15="─── "),"─── ",IF(#REF!="見込価格",VLOOKUP(A15,見込価格一覧データ,9,FALSE),IF(#REF!="意見価格",VLOOKUP(A15,見込価格一覧データ,11,FALSE)))),"─── ")</f>
        <v xml:space="preserve">─── </v>
      </c>
      <c r="X15" s="52" t="str">
        <f t="shared" ca="1" si="5"/>
        <v xml:space="preserve">─── </v>
      </c>
      <c r="Y15" s="66" t="str">
        <f t="shared" ca="1" si="6"/>
        <v xml:space="preserve">─── </v>
      </c>
      <c r="Z15" s="52" t="str">
        <f t="shared" ca="1" si="7"/>
        <v xml:space="preserve">─── </v>
      </c>
      <c r="AA15" s="52" t="str">
        <f t="shared" ca="1" si="8"/>
        <v xml:space="preserve">─── </v>
      </c>
      <c r="AB15" s="53" t="str">
        <f t="shared" ca="1" si="56"/>
        <v xml:space="preserve">─── </v>
      </c>
      <c r="AC15" s="53" t="str">
        <f t="shared" ca="1" si="57"/>
        <v xml:space="preserve">─── </v>
      </c>
      <c r="AD15" s="52" t="str">
        <f t="shared" ca="1" si="58"/>
        <v xml:space="preserve">─── </v>
      </c>
      <c r="AE15" s="66" t="str">
        <f t="shared" ca="1" si="9"/>
        <v xml:space="preserve">─── </v>
      </c>
      <c r="AF15" s="54" t="str">
        <f t="shared" ca="1" si="59"/>
        <v xml:space="preserve">─── </v>
      </c>
      <c r="AG15" s="66" t="str">
        <f t="shared" ca="1" si="10"/>
        <v xml:space="preserve">─── </v>
      </c>
      <c r="AH15" s="54" t="str">
        <f t="shared" ca="1" si="60"/>
        <v xml:space="preserve">─── </v>
      </c>
      <c r="AI15" s="52" t="str">
        <f t="shared" ca="1" si="61"/>
        <v xml:space="preserve">─── </v>
      </c>
      <c r="AJ15" s="52">
        <f t="shared" si="12"/>
        <v>11</v>
      </c>
      <c r="AK15" s="57" t="str">
        <f t="shared" si="62"/>
        <v>大貫　良一</v>
      </c>
      <c r="AL15" s="57" t="str">
        <f t="shared" si="41"/>
        <v>阿部　和宏</v>
      </c>
      <c r="AM15" s="53">
        <f t="shared" si="13"/>
        <v>1.4E-2</v>
      </c>
      <c r="AN15" s="55">
        <f t="shared" si="14"/>
        <v>59300</v>
      </c>
      <c r="AO15" s="48" t="str">
        <f t="shared" si="63"/>
        <v/>
      </c>
      <c r="AP15" s="56">
        <f t="shared" si="64"/>
        <v>94.9</v>
      </c>
      <c r="AQ15" s="70" t="str">
        <f t="shared" ca="1" si="17"/>
        <v xml:space="preserve">─── </v>
      </c>
      <c r="AR15" s="62" t="str">
        <f t="shared" ca="1" si="65"/>
        <v xml:space="preserve">─── </v>
      </c>
      <c r="AS15" s="62" t="str">
        <f ca="1">IF(AR15="─── ","─── ",VALUE(AR15&amp;COUNTIFS(AR$1:AR15,AR15)))</f>
        <v xml:space="preserve">─── </v>
      </c>
      <c r="AT15" s="62" t="str">
        <f t="shared" ca="1" si="66"/>
        <v xml:space="preserve">─── </v>
      </c>
      <c r="AU15" s="65" t="str">
        <f t="shared" ca="1" si="20"/>
        <v xml:space="preserve">─── </v>
      </c>
      <c r="AV15" s="62" t="str">
        <f t="shared" ca="1" si="67"/>
        <v xml:space="preserve">─── </v>
      </c>
      <c r="AW15" s="73" t="str">
        <f t="shared" ca="1" si="68"/>
        <v xml:space="preserve">─── </v>
      </c>
      <c r="AX15" s="74" t="str">
        <f t="shared" ca="1" si="22"/>
        <v xml:space="preserve">─── </v>
      </c>
      <c r="AY15" s="75" t="str">
        <f t="shared" ca="1" si="69"/>
        <v xml:space="preserve">─── </v>
      </c>
      <c r="AZ15" s="76" t="str">
        <f t="shared" ca="1" si="24"/>
        <v xml:space="preserve">─── </v>
      </c>
      <c r="BA15" s="77" t="str">
        <f t="shared" ca="1" si="70"/>
        <v xml:space="preserve">─── </v>
      </c>
      <c r="BB15" s="80" t="str">
        <f t="shared" ca="1" si="71"/>
        <v xml:space="preserve">─── </v>
      </c>
      <c r="BC15" s="71" t="str">
        <f t="shared" si="26"/>
        <v>○</v>
      </c>
      <c r="BD15" s="2" t="s">
        <v>2124</v>
      </c>
      <c r="BG15" s="2" t="str">
        <f t="shared" ca="1" si="27"/>
        <v xml:space="preserve">─── </v>
      </c>
      <c r="BJ15" s="63">
        <v>14</v>
      </c>
      <c r="BK15" s="63" t="str">
        <f t="shared" ca="1" si="49"/>
        <v/>
      </c>
      <c r="BL15" s="63" t="str">
        <f t="shared" ca="1" si="50"/>
        <v/>
      </c>
      <c r="BM15" s="64"/>
    </row>
    <row r="16" spans="1:65">
      <c r="A16" s="86" t="s">
        <v>1478</v>
      </c>
      <c r="B16" s="57" t="str">
        <f t="shared" si="28"/>
        <v>山形市</v>
      </c>
      <c r="C16" s="57" t="str">
        <f t="shared" si="29"/>
        <v>住宅地</v>
      </c>
      <c r="D16" s="48"/>
      <c r="E16" s="50" t="str">
        <f t="shared" si="30"/>
        <v>村山地域</v>
      </c>
      <c r="F16" s="50" t="str">
        <f t="shared" si="0"/>
        <v>富の中２丁目１１５６番１</v>
      </c>
      <c r="G16" s="50" t="str">
        <f t="shared" si="1"/>
        <v>「富の中２－３－１０」</v>
      </c>
      <c r="H16" s="50" t="str">
        <f t="shared" si="31"/>
        <v/>
      </c>
      <c r="I16" s="48" t="str">
        <f t="shared" si="52"/>
        <v/>
      </c>
      <c r="J16" s="48" t="str">
        <f>IFERROR(IF(L16="───── ","",IF(VLOOKUP(A16,kanji001前年データ,19,FALSE)=62,"共同",IF(A16="山形9-3","工業",IF(A16="鶴岡5-2","観光",IF(OR(C16="宅地見込地",C16="工業地"),"",IF(OR(AND(C16="住宅地",M16=2),AND(C16="商業地",M16=1)),"最高",IF(OR(AND(C16="住宅地",COUNTIFS(前年用途区分,C16,前年価格,"&gt;0")=M16),AND(C16="商業地",COUNTIFS(前年用途区分,C16,前年価格,"&gt;0")=M16)),"最低",IF(fals,"")))))))),"")</f>
        <v/>
      </c>
      <c r="K16" s="48" t="str">
        <f ca="1">IFERROR(IF(W16="───── ","",IF(VLOOKUP(A16,kanji001データ,19,FALSE)=62,"共同",IF(A16="山形9-3","工業",IF(A16="鶴岡5-2","観光",IF(OR(C16="宅地見込地",C16="工業地"),"",IF(AND(C16="住宅地",X16=2),"最高",IF(AND(C16="住宅地",COUNTIFS(用途区分,C16,幹事意見価格,"&gt;0")=X16),"最低",IF(AND(C16="商業地",X16=1),"最高",IF(AND(C16="商業地",COUNTIFS(用途区分,C16,幹事意見価格,"&gt;0")=X16),"最低",IF(fals,"")))))))))),"")</f>
        <v/>
      </c>
      <c r="L16" s="51">
        <f t="shared" si="74"/>
        <v>58000</v>
      </c>
      <c r="M16" s="52">
        <f t="shared" si="2"/>
        <v>13</v>
      </c>
      <c r="N16" s="52">
        <f>IFERROR(IF(A16="","",VALUE(M16&amp;COUNTIFS($M$1:M16,M16))),"─── ")</f>
        <v>131</v>
      </c>
      <c r="O16" s="53">
        <f t="shared" si="53"/>
        <v>2.1000000000000001E-2</v>
      </c>
      <c r="P16" s="53">
        <f t="shared" si="54"/>
        <v>2.1126760563380281E-2</v>
      </c>
      <c r="Q16" s="52">
        <f t="shared" si="55"/>
        <v>10</v>
      </c>
      <c r="R16" s="52">
        <f>IFERROR(IF(A16="","",VALUE(Q16&amp;COUNTIFS($Q$1:Q16,Q16))),"─── ")</f>
        <v>101</v>
      </c>
      <c r="S16" s="51" t="e">
        <f t="shared" ca="1" si="35"/>
        <v>#REF!</v>
      </c>
      <c r="T16" s="53" t="e">
        <f t="shared" ca="1" si="36"/>
        <v>#REF!</v>
      </c>
      <c r="U16" s="51" t="e">
        <f t="shared" ca="1" si="37"/>
        <v>#REF!</v>
      </c>
      <c r="V16" s="53" t="e">
        <f t="shared" ca="1" si="38"/>
        <v>#REF!</v>
      </c>
      <c r="W16" s="88" t="str">
        <f ca="1">IFERROR(IF(OR($S16="─── ",$U16="─── "),"─── ",IF(#REF!="見込価格",VLOOKUP(A16,見込価格一覧データ,9,FALSE),IF(#REF!="意見価格",VLOOKUP(A16,見込価格一覧データ,11,FALSE)))),"─── ")</f>
        <v xml:space="preserve">─── </v>
      </c>
      <c r="X16" s="52" t="str">
        <f t="shared" ca="1" si="5"/>
        <v xml:space="preserve">─── </v>
      </c>
      <c r="Y16" s="66" t="str">
        <f t="shared" ca="1" si="6"/>
        <v xml:space="preserve">─── </v>
      </c>
      <c r="Z16" s="52" t="str">
        <f t="shared" ca="1" si="7"/>
        <v xml:space="preserve">─── </v>
      </c>
      <c r="AA16" s="52" t="str">
        <f t="shared" ca="1" si="8"/>
        <v xml:space="preserve">─── </v>
      </c>
      <c r="AB16" s="53" t="str">
        <f t="shared" ca="1" si="56"/>
        <v xml:space="preserve">─── </v>
      </c>
      <c r="AC16" s="53" t="str">
        <f t="shared" ca="1" si="57"/>
        <v xml:space="preserve">─── </v>
      </c>
      <c r="AD16" s="52" t="str">
        <f t="shared" ca="1" si="58"/>
        <v xml:space="preserve">─── </v>
      </c>
      <c r="AE16" s="66" t="str">
        <f t="shared" ca="1" si="9"/>
        <v xml:space="preserve">─── </v>
      </c>
      <c r="AF16" s="54" t="str">
        <f t="shared" ca="1" si="59"/>
        <v xml:space="preserve">─── </v>
      </c>
      <c r="AG16" s="66" t="str">
        <f t="shared" ca="1" si="10"/>
        <v xml:space="preserve">─── </v>
      </c>
      <c r="AH16" s="54" t="str">
        <f t="shared" ca="1" si="60"/>
        <v xml:space="preserve">─── </v>
      </c>
      <c r="AI16" s="52" t="str">
        <f t="shared" ca="1" si="61"/>
        <v xml:space="preserve">─── </v>
      </c>
      <c r="AJ16" s="52">
        <f t="shared" si="12"/>
        <v>13</v>
      </c>
      <c r="AK16" s="57" t="str">
        <f t="shared" si="62"/>
        <v>高嶋　俊幸</v>
      </c>
      <c r="AL16" s="57" t="str">
        <f t="shared" si="41"/>
        <v>福山　善智</v>
      </c>
      <c r="AM16" s="53">
        <f t="shared" si="13"/>
        <v>2.1000000000000001E-2</v>
      </c>
      <c r="AN16" s="55">
        <f t="shared" si="14"/>
        <v>58000</v>
      </c>
      <c r="AO16" s="48" t="str">
        <f t="shared" si="63"/>
        <v/>
      </c>
      <c r="AP16" s="56">
        <f t="shared" si="64"/>
        <v>103</v>
      </c>
      <c r="AQ16" s="70" t="str">
        <f t="shared" ca="1" si="17"/>
        <v xml:space="preserve">─── </v>
      </c>
      <c r="AR16" s="62" t="str">
        <f t="shared" ca="1" si="65"/>
        <v xml:space="preserve">─── </v>
      </c>
      <c r="AS16" s="62" t="str">
        <f ca="1">IF(AR16="─── ","─── ",VALUE(AR16&amp;COUNTIFS(AR$1:AR16,AR16)))</f>
        <v xml:space="preserve">─── </v>
      </c>
      <c r="AT16" s="62" t="str">
        <f t="shared" ca="1" si="66"/>
        <v xml:space="preserve">─── </v>
      </c>
      <c r="AU16" s="65" t="str">
        <f t="shared" ca="1" si="20"/>
        <v xml:space="preserve">─── </v>
      </c>
      <c r="AV16" s="62" t="str">
        <f t="shared" ca="1" si="67"/>
        <v xml:space="preserve">─── </v>
      </c>
      <c r="AW16" s="73" t="str">
        <f t="shared" ca="1" si="68"/>
        <v xml:space="preserve">─── </v>
      </c>
      <c r="AX16" s="74" t="str">
        <f t="shared" ca="1" si="22"/>
        <v xml:space="preserve">─── </v>
      </c>
      <c r="AY16" s="75" t="str">
        <f t="shared" ca="1" si="69"/>
        <v xml:space="preserve">─── </v>
      </c>
      <c r="AZ16" s="76" t="str">
        <f t="shared" ca="1" si="24"/>
        <v xml:space="preserve">─── </v>
      </c>
      <c r="BA16" s="77" t="str">
        <f t="shared" ca="1" si="70"/>
        <v xml:space="preserve">─── </v>
      </c>
      <c r="BB16" s="80" t="str">
        <f t="shared" ca="1" si="71"/>
        <v xml:space="preserve">─── </v>
      </c>
      <c r="BC16" s="71" t="str">
        <f t="shared" si="26"/>
        <v>○</v>
      </c>
      <c r="BD16" s="2" t="s">
        <v>2124</v>
      </c>
      <c r="BG16" s="2" t="str">
        <f t="shared" ca="1" si="27"/>
        <v xml:space="preserve">─── </v>
      </c>
      <c r="BJ16" s="63">
        <v>15</v>
      </c>
      <c r="BK16" s="63" t="str">
        <f t="shared" ca="1" si="49"/>
        <v/>
      </c>
      <c r="BL16" s="63" t="str">
        <f t="shared" ca="1" si="50"/>
        <v/>
      </c>
      <c r="BM16" s="64"/>
    </row>
    <row r="17" spans="1:65">
      <c r="A17" s="86" t="s">
        <v>1479</v>
      </c>
      <c r="B17" s="57" t="str">
        <f t="shared" si="28"/>
        <v>山形市</v>
      </c>
      <c r="C17" s="57" t="str">
        <f t="shared" si="29"/>
        <v>住宅地</v>
      </c>
      <c r="D17" s="48"/>
      <c r="E17" s="50" t="str">
        <f t="shared" si="30"/>
        <v>村山地域</v>
      </c>
      <c r="F17" s="50" t="str">
        <f t="shared" si="0"/>
        <v>八日町１丁目６９６番</v>
      </c>
      <c r="G17" s="50" t="str">
        <f t="shared" si="1"/>
        <v>「八日町１－２－５」</v>
      </c>
      <c r="H17" s="50" t="str">
        <f t="shared" si="31"/>
        <v/>
      </c>
      <c r="I17" s="48" t="str">
        <f t="shared" si="52"/>
        <v/>
      </c>
      <c r="J17" s="48" t="str">
        <f>IFERROR(IF(L17="───── ","",IF(VLOOKUP(A17,kanji001前年データ,19,FALSE)=62,"共同",IF(A17="山形9-3","工業",IF(A17="鶴岡5-2","観光",IF(OR(C17="宅地見込地",C17="工業地"),"",IF(OR(AND(C17="住宅地",M17=2),AND(C17="商業地",M17=1)),"最高",IF(OR(AND(C17="住宅地",COUNTIFS(前年用途区分,C17,前年価格,"&gt;0")=M17),AND(C17="商業地",COUNTIFS(前年用途区分,C17,前年価格,"&gt;0")=M17)),"最低",IF(fals,"")))))))),"")</f>
        <v>共同</v>
      </c>
      <c r="K17" s="48" t="str">
        <f ca="1">IFERROR(IF(W17="───── ","",IF(VLOOKUP(A17,kanji001データ,19,FALSE)=62,"共同",IF(A17="山形9-3","工業",IF(A17="鶴岡5-2","観光",IF(OR(C17="宅地見込地",C17="工業地"),"",IF(AND(C17="住宅地",X17=2),"最高",IF(AND(C17="住宅地",COUNTIFS(用途区分,C17,幹事意見価格,"&gt;0")=X17),"最低",IF(AND(C17="商業地",X17=1),"最高",IF(AND(C17="商業地",COUNTIFS(用途区分,C17,幹事意見価格,"&gt;0")=X17),"最低",IF(fals,"")))))))))),"")</f>
        <v>共同</v>
      </c>
      <c r="L17" s="51">
        <f t="shared" si="74"/>
        <v>101000</v>
      </c>
      <c r="M17" s="52">
        <f t="shared" si="2"/>
        <v>1</v>
      </c>
      <c r="N17" s="52">
        <f>IFERROR(IF(A17="","",VALUE(M17&amp;COUNTIFS($M$1:M17,M17))),"─── ")</f>
        <v>11</v>
      </c>
      <c r="O17" s="53">
        <f t="shared" si="53"/>
        <v>3.1E-2</v>
      </c>
      <c r="P17" s="53">
        <f t="shared" si="54"/>
        <v>3.0612244897959183E-2</v>
      </c>
      <c r="Q17" s="52">
        <f t="shared" si="55"/>
        <v>3</v>
      </c>
      <c r="R17" s="52">
        <f>IFERROR(IF(A17="","",VALUE(Q17&amp;COUNTIFS($Q$1:Q17,Q17))),"─── ")</f>
        <v>31</v>
      </c>
      <c r="S17" s="51" t="e">
        <f t="shared" ca="1" si="35"/>
        <v>#REF!</v>
      </c>
      <c r="T17" s="53" t="e">
        <f t="shared" ca="1" si="36"/>
        <v>#REF!</v>
      </c>
      <c r="U17" s="51" t="e">
        <f t="shared" ca="1" si="37"/>
        <v>#REF!</v>
      </c>
      <c r="V17" s="53" t="e">
        <f t="shared" ca="1" si="38"/>
        <v>#REF!</v>
      </c>
      <c r="W17" s="88" t="str">
        <f ca="1">IFERROR(IF(OR($S17="─── ",$U17="─── "),"─── ",IF(#REF!="見込価格",VLOOKUP(A17,見込価格一覧データ,9,FALSE),IF(#REF!="意見価格",VLOOKUP(A17,見込価格一覧データ,11,FALSE)))),"─── ")</f>
        <v xml:space="preserve">─── </v>
      </c>
      <c r="X17" s="52" t="str">
        <f t="shared" ca="1" si="5"/>
        <v xml:space="preserve">─── </v>
      </c>
      <c r="Y17" s="66" t="str">
        <f t="shared" ca="1" si="6"/>
        <v xml:space="preserve">─── </v>
      </c>
      <c r="Z17" s="52" t="str">
        <f t="shared" ca="1" si="7"/>
        <v xml:space="preserve">─── </v>
      </c>
      <c r="AA17" s="52" t="str">
        <f t="shared" ca="1" si="8"/>
        <v xml:space="preserve">─── </v>
      </c>
      <c r="AB17" s="53" t="str">
        <f t="shared" ca="1" si="56"/>
        <v xml:space="preserve">─── </v>
      </c>
      <c r="AC17" s="53" t="str">
        <f t="shared" ca="1" si="57"/>
        <v xml:space="preserve">─── </v>
      </c>
      <c r="AD17" s="52" t="str">
        <f t="shared" ca="1" si="58"/>
        <v xml:space="preserve">─── </v>
      </c>
      <c r="AE17" s="66" t="str">
        <f t="shared" ca="1" si="9"/>
        <v xml:space="preserve">─── </v>
      </c>
      <c r="AF17" s="54" t="str">
        <f t="shared" ca="1" si="59"/>
        <v xml:space="preserve">─── </v>
      </c>
      <c r="AG17" s="66" t="str">
        <f t="shared" ca="1" si="10"/>
        <v xml:space="preserve">─── </v>
      </c>
      <c r="AH17" s="54" t="str">
        <f t="shared" ca="1" si="60"/>
        <v xml:space="preserve">─── </v>
      </c>
      <c r="AI17" s="52" t="str">
        <f t="shared" ca="1" si="61"/>
        <v xml:space="preserve">─── </v>
      </c>
      <c r="AJ17" s="52">
        <f t="shared" si="12"/>
        <v>1</v>
      </c>
      <c r="AK17" s="57" t="str">
        <f t="shared" si="62"/>
        <v>阿部　和宏</v>
      </c>
      <c r="AL17" s="57" t="str">
        <f t="shared" si="41"/>
        <v>中村　剛</v>
      </c>
      <c r="AM17" s="53">
        <f t="shared" si="13"/>
        <v>3.1E-2</v>
      </c>
      <c r="AN17" s="55">
        <f t="shared" si="14"/>
        <v>101000</v>
      </c>
      <c r="AO17" s="48" t="str">
        <f t="shared" si="63"/>
        <v/>
      </c>
      <c r="AP17" s="56">
        <f t="shared" si="64"/>
        <v>95</v>
      </c>
      <c r="AQ17" s="70" t="str">
        <f t="shared" ca="1" si="17"/>
        <v xml:space="preserve">─── </v>
      </c>
      <c r="AR17" s="62" t="str">
        <f t="shared" ca="1" si="65"/>
        <v xml:space="preserve">─── </v>
      </c>
      <c r="AS17" s="62" t="str">
        <f ca="1">IF(AR17="─── ","─── ",VALUE(AR17&amp;COUNTIFS(AR$1:AR17,AR17)))</f>
        <v xml:space="preserve">─── </v>
      </c>
      <c r="AT17" s="62" t="str">
        <f t="shared" ca="1" si="66"/>
        <v xml:space="preserve">─── </v>
      </c>
      <c r="AU17" s="65" t="str">
        <f t="shared" ca="1" si="20"/>
        <v xml:space="preserve">─── </v>
      </c>
      <c r="AV17" s="62" t="str">
        <f t="shared" ca="1" si="67"/>
        <v xml:space="preserve">─── </v>
      </c>
      <c r="AW17" s="73" t="str">
        <f t="shared" ca="1" si="68"/>
        <v xml:space="preserve">─── </v>
      </c>
      <c r="AX17" s="74" t="str">
        <f t="shared" ca="1" si="22"/>
        <v xml:space="preserve">─── </v>
      </c>
      <c r="AY17" s="75" t="str">
        <f t="shared" ca="1" si="69"/>
        <v xml:space="preserve">─── </v>
      </c>
      <c r="AZ17" s="76" t="str">
        <f t="shared" ca="1" si="24"/>
        <v xml:space="preserve">─── </v>
      </c>
      <c r="BA17" s="77" t="str">
        <f t="shared" ca="1" si="70"/>
        <v xml:space="preserve">─── </v>
      </c>
      <c r="BB17" s="80" t="str">
        <f t="shared" ca="1" si="71"/>
        <v xml:space="preserve">─── </v>
      </c>
      <c r="BC17" s="71" t="str">
        <f t="shared" si="26"/>
        <v/>
      </c>
      <c r="BD17" s="2" t="s">
        <v>2124</v>
      </c>
      <c r="BG17" s="2" t="str">
        <f t="shared" ca="1" si="27"/>
        <v xml:space="preserve">─── </v>
      </c>
      <c r="BJ17" s="63">
        <v>16</v>
      </c>
      <c r="BK17" s="63" t="str">
        <f t="shared" ca="1" si="49"/>
        <v/>
      </c>
      <c r="BL17" s="63" t="str">
        <f t="shared" ca="1" si="50"/>
        <v/>
      </c>
      <c r="BM17" s="64"/>
    </row>
    <row r="18" spans="1:65">
      <c r="A18" s="86" t="s">
        <v>1480</v>
      </c>
      <c r="B18" s="57" t="str">
        <f t="shared" si="28"/>
        <v>山形市</v>
      </c>
      <c r="C18" s="57" t="str">
        <f t="shared" si="29"/>
        <v>住宅地</v>
      </c>
      <c r="D18" s="48"/>
      <c r="E18" s="50" t="str">
        <f t="shared" si="30"/>
        <v>村山地域</v>
      </c>
      <c r="F18" s="50" t="str">
        <f t="shared" si="0"/>
        <v>成沢西４丁目６０１番９外</v>
      </c>
      <c r="G18" s="50" t="str">
        <f t="shared" si="1"/>
        <v>「成沢西４－８－６１」</v>
      </c>
      <c r="H18" s="50" t="str">
        <f t="shared" si="31"/>
        <v/>
      </c>
      <c r="I18" s="48" t="str">
        <f t="shared" si="52"/>
        <v/>
      </c>
      <c r="J18" s="48" t="str">
        <f>IFERROR(IF(L18="───── ","",IF(VLOOKUP(A18,kanji001前年データ,19,FALSE)=62,"共同",IF(A18="山形9-3","工業",IF(A18="鶴岡5-2","観光",IF(OR(C18="宅地見込地",C18="工業地"),"",IF(OR(AND(C18="住宅地",M18=2),AND(C18="商業地",M18=1)),"最高",IF(OR(AND(C18="住宅地",COUNTIFS(前年用途区分,C18,前年価格,"&gt;0")=M18),AND(C18="商業地",COUNTIFS(前年用途区分,C18,前年価格,"&gt;0")=M18)),"最低",IF(fals,"")))))))),"")</f>
        <v/>
      </c>
      <c r="K18" s="48" t="str">
        <f ca="1">IFERROR(IF(W18="───── ","",IF(VLOOKUP(A18,kanji001データ,19,FALSE)=62,"共同",IF(A18="山形9-3","工業",IF(A18="鶴岡5-2","観光",IF(OR(C18="宅地見込地",C18="工業地"),"",IF(AND(C18="住宅地",X18=2),"最高",IF(AND(C18="住宅地",COUNTIFS(用途区分,C18,幹事意見価格,"&gt;0")=X18),"最低",IF(AND(C18="商業地",X18=1),"最高",IF(AND(C18="商業地",COUNTIFS(用途区分,C18,幹事意見価格,"&gt;0")=X18),"最低",IF(fals,"")))))))))),"")</f>
        <v/>
      </c>
      <c r="L18" s="51">
        <f t="shared" si="74"/>
        <v>50900</v>
      </c>
      <c r="M18" s="52">
        <f t="shared" si="2"/>
        <v>17</v>
      </c>
      <c r="N18" s="52">
        <f>IFERROR(IF(A18="","",VALUE(M18&amp;COUNTIFS($M$1:M18,M18))),"─── ")</f>
        <v>171</v>
      </c>
      <c r="O18" s="53">
        <f t="shared" si="53"/>
        <v>1.4E-2</v>
      </c>
      <c r="P18" s="53">
        <f t="shared" si="54"/>
        <v>1.3944223107569721E-2</v>
      </c>
      <c r="Q18" s="52">
        <f t="shared" si="55"/>
        <v>16</v>
      </c>
      <c r="R18" s="52">
        <f>IFERROR(IF(A18="","",VALUE(Q18&amp;COUNTIFS($Q$1:Q18,Q18))),"─── ")</f>
        <v>161</v>
      </c>
      <c r="S18" s="51" t="e">
        <f t="shared" ca="1" si="35"/>
        <v>#REF!</v>
      </c>
      <c r="T18" s="53" t="e">
        <f t="shared" ca="1" si="36"/>
        <v>#REF!</v>
      </c>
      <c r="U18" s="51" t="e">
        <f t="shared" ca="1" si="37"/>
        <v>#REF!</v>
      </c>
      <c r="V18" s="53" t="e">
        <f t="shared" ca="1" si="38"/>
        <v>#REF!</v>
      </c>
      <c r="W18" s="88" t="str">
        <f ca="1">IFERROR(IF(OR($S18="─── ",$U18="─── "),"─── ",IF(#REF!="見込価格",VLOOKUP(A18,見込価格一覧データ,9,FALSE),IF(#REF!="意見価格",VLOOKUP(A18,見込価格一覧データ,11,FALSE)))),"─── ")</f>
        <v xml:space="preserve">─── </v>
      </c>
      <c r="X18" s="52" t="str">
        <f t="shared" ca="1" si="5"/>
        <v xml:space="preserve">─── </v>
      </c>
      <c r="Y18" s="66" t="str">
        <f t="shared" ca="1" si="6"/>
        <v xml:space="preserve">─── </v>
      </c>
      <c r="Z18" s="52" t="str">
        <f t="shared" ca="1" si="7"/>
        <v xml:space="preserve">─── </v>
      </c>
      <c r="AA18" s="52" t="str">
        <f t="shared" ca="1" si="8"/>
        <v xml:space="preserve">─── </v>
      </c>
      <c r="AB18" s="53" t="str">
        <f t="shared" ca="1" si="56"/>
        <v xml:space="preserve">─── </v>
      </c>
      <c r="AC18" s="53" t="str">
        <f t="shared" ca="1" si="57"/>
        <v xml:space="preserve">─── </v>
      </c>
      <c r="AD18" s="52" t="str">
        <f t="shared" ca="1" si="58"/>
        <v xml:space="preserve">─── </v>
      </c>
      <c r="AE18" s="66" t="str">
        <f t="shared" ca="1" si="9"/>
        <v xml:space="preserve">─── </v>
      </c>
      <c r="AF18" s="54" t="str">
        <f t="shared" ca="1" si="59"/>
        <v xml:space="preserve">─── </v>
      </c>
      <c r="AG18" s="66" t="str">
        <f t="shared" ca="1" si="10"/>
        <v xml:space="preserve">─── </v>
      </c>
      <c r="AH18" s="54" t="str">
        <f t="shared" ca="1" si="60"/>
        <v xml:space="preserve">─── </v>
      </c>
      <c r="AI18" s="52" t="str">
        <f t="shared" ca="1" si="61"/>
        <v xml:space="preserve">─── </v>
      </c>
      <c r="AJ18" s="52">
        <f t="shared" si="12"/>
        <v>16</v>
      </c>
      <c r="AK18" s="57" t="str">
        <f t="shared" si="62"/>
        <v>森谷　崇史</v>
      </c>
      <c r="AL18" s="57" t="str">
        <f t="shared" si="41"/>
        <v>月田　真吾</v>
      </c>
      <c r="AM18" s="53">
        <f t="shared" si="13"/>
        <v>1.4E-2</v>
      </c>
      <c r="AN18" s="55">
        <f t="shared" si="14"/>
        <v>50900</v>
      </c>
      <c r="AO18" s="48" t="str">
        <f t="shared" si="63"/>
        <v/>
      </c>
      <c r="AP18" s="56">
        <f t="shared" si="64"/>
        <v>102</v>
      </c>
      <c r="AQ18" s="70" t="str">
        <f t="shared" ca="1" si="17"/>
        <v xml:space="preserve">─── </v>
      </c>
      <c r="AR18" s="62" t="str">
        <f t="shared" ca="1" si="65"/>
        <v xml:space="preserve">─── </v>
      </c>
      <c r="AS18" s="62" t="str">
        <f ca="1">IF(AR18="─── ","─── ",VALUE(AR18&amp;COUNTIFS(AR$1:AR18,AR18)))</f>
        <v xml:space="preserve">─── </v>
      </c>
      <c r="AT18" s="62" t="str">
        <f t="shared" ca="1" si="66"/>
        <v xml:space="preserve">─── </v>
      </c>
      <c r="AU18" s="65" t="str">
        <f t="shared" ca="1" si="20"/>
        <v xml:space="preserve">─── </v>
      </c>
      <c r="AV18" s="62" t="str">
        <f t="shared" ca="1" si="67"/>
        <v xml:space="preserve">─── </v>
      </c>
      <c r="AW18" s="73" t="str">
        <f t="shared" ca="1" si="68"/>
        <v xml:space="preserve">─── </v>
      </c>
      <c r="AX18" s="74" t="str">
        <f t="shared" ca="1" si="22"/>
        <v xml:space="preserve">─── </v>
      </c>
      <c r="AY18" s="75" t="str">
        <f t="shared" ca="1" si="69"/>
        <v xml:space="preserve">─── </v>
      </c>
      <c r="AZ18" s="76" t="str">
        <f t="shared" ca="1" si="24"/>
        <v xml:space="preserve">─── </v>
      </c>
      <c r="BA18" s="77" t="str">
        <f t="shared" ca="1" si="70"/>
        <v xml:space="preserve">─── </v>
      </c>
      <c r="BB18" s="80" t="str">
        <f t="shared" ca="1" si="71"/>
        <v xml:space="preserve">─── </v>
      </c>
      <c r="BC18" s="71" t="str">
        <f t="shared" si="26"/>
        <v/>
      </c>
      <c r="BD18" s="2" t="s">
        <v>2124</v>
      </c>
      <c r="BG18" s="2" t="str">
        <f t="shared" ca="1" si="27"/>
        <v xml:space="preserve">─── </v>
      </c>
      <c r="BJ18" s="63">
        <v>17</v>
      </c>
      <c r="BK18" s="63" t="str">
        <f t="shared" ca="1" si="49"/>
        <v/>
      </c>
      <c r="BL18" s="63" t="str">
        <f t="shared" ca="1" si="50"/>
        <v/>
      </c>
      <c r="BM18" s="64"/>
    </row>
    <row r="19" spans="1:65">
      <c r="A19" s="86" t="s">
        <v>1481</v>
      </c>
      <c r="B19" s="57" t="str">
        <f t="shared" si="28"/>
        <v>山形市</v>
      </c>
      <c r="C19" s="57" t="str">
        <f t="shared" si="29"/>
        <v>住宅地</v>
      </c>
      <c r="D19" s="48"/>
      <c r="E19" s="50" t="str">
        <f t="shared" si="30"/>
        <v>村山地域</v>
      </c>
      <c r="F19" s="50" t="str">
        <f t="shared" si="0"/>
        <v>城南町３丁目４番８</v>
      </c>
      <c r="G19" s="50" t="str">
        <f t="shared" si="1"/>
        <v>「城南町３－４－８」</v>
      </c>
      <c r="H19" s="50" t="str">
        <f t="shared" si="31"/>
        <v/>
      </c>
      <c r="I19" s="48" t="str">
        <f t="shared" si="52"/>
        <v/>
      </c>
      <c r="J19" s="48" t="str">
        <f>IFERROR(IF(L19="───── ","",IF(VLOOKUP(A19,kanji001前年データ,19,FALSE)=62,"共同",IF(A19="山形9-3","工業",IF(A19="鶴岡5-2","観光",IF(OR(C19="宅地見込地",C19="工業地"),"",IF(OR(AND(C19="住宅地",M19=2),AND(C19="商業地",M19=1)),"最高",IF(OR(AND(C19="住宅地",COUNTIFS(前年用途区分,C19,前年価格,"&gt;0")=M19),AND(C19="商業地",COUNTIFS(前年用途区分,C19,前年価格,"&gt;0")=M19)),"最低",IF(fals,"")))))))),"")</f>
        <v/>
      </c>
      <c r="K19" s="48" t="str">
        <f ca="1">IFERROR(IF(W19="───── ","",IF(VLOOKUP(A19,kanji001データ,19,FALSE)=62,"共同",IF(A19="山形9-3","工業",IF(A19="鶴岡5-2","観光",IF(OR(C19="宅地見込地",C19="工業地"),"",IF(AND(C19="住宅地",X19=2),"最高",IF(AND(C19="住宅地",COUNTIFS(用途区分,C19,幹事意見価格,"&gt;0")=X19),"最低",IF(AND(C19="商業地",X19=1),"最高",IF(AND(C19="商業地",COUNTIFS(用途区分,C19,幹事意見価格,"&gt;0")=X19),"最低",IF(fals,"")))))))))),"")</f>
        <v/>
      </c>
      <c r="L19" s="51">
        <f t="shared" si="74"/>
        <v>87000</v>
      </c>
      <c r="M19" s="52">
        <f t="shared" si="2"/>
        <v>3</v>
      </c>
      <c r="N19" s="52">
        <f>IFERROR(IF(A19="","",VALUE(M19&amp;COUNTIFS($M$1:M19,M19))),"─── ")</f>
        <v>31</v>
      </c>
      <c r="O19" s="53">
        <f t="shared" si="53"/>
        <v>0</v>
      </c>
      <c r="P19" s="53">
        <f t="shared" si="54"/>
        <v>0</v>
      </c>
      <c r="Q19" s="52">
        <f t="shared" si="55"/>
        <v>59</v>
      </c>
      <c r="R19" s="52">
        <f>IFERROR(IF(A19="","",VALUE(Q19&amp;COUNTIFS($Q$1:Q19,Q19))),"─── ")</f>
        <v>593</v>
      </c>
      <c r="S19" s="51" t="e">
        <f t="shared" ca="1" si="35"/>
        <v>#REF!</v>
      </c>
      <c r="T19" s="53" t="e">
        <f t="shared" ca="1" si="36"/>
        <v>#REF!</v>
      </c>
      <c r="U19" s="51" t="e">
        <f t="shared" ca="1" si="37"/>
        <v>#REF!</v>
      </c>
      <c r="V19" s="53" t="e">
        <f t="shared" ca="1" si="38"/>
        <v>#REF!</v>
      </c>
      <c r="W19" s="88" t="str">
        <f ca="1">IFERROR(IF(OR($S19="─── ",$U19="─── "),"─── ",IF(#REF!="見込価格",VLOOKUP(A19,見込価格一覧データ,9,FALSE),IF(#REF!="意見価格",VLOOKUP(A19,見込価格一覧データ,11,FALSE)))),"─── ")</f>
        <v xml:space="preserve">─── </v>
      </c>
      <c r="X19" s="52" t="str">
        <f t="shared" ca="1" si="5"/>
        <v xml:space="preserve">─── </v>
      </c>
      <c r="Y19" s="66" t="str">
        <f t="shared" ca="1" si="6"/>
        <v xml:space="preserve">─── </v>
      </c>
      <c r="Z19" s="52" t="str">
        <f t="shared" ca="1" si="7"/>
        <v xml:space="preserve">─── </v>
      </c>
      <c r="AA19" s="52" t="str">
        <f t="shared" ca="1" si="8"/>
        <v xml:space="preserve">─── </v>
      </c>
      <c r="AB19" s="53" t="str">
        <f t="shared" ca="1" si="56"/>
        <v xml:space="preserve">─── </v>
      </c>
      <c r="AC19" s="53" t="str">
        <f t="shared" ca="1" si="57"/>
        <v xml:space="preserve">─── </v>
      </c>
      <c r="AD19" s="52" t="str">
        <f t="shared" ca="1" si="58"/>
        <v xml:space="preserve">─── </v>
      </c>
      <c r="AE19" s="66" t="str">
        <f t="shared" ca="1" si="9"/>
        <v xml:space="preserve">─── </v>
      </c>
      <c r="AF19" s="54" t="str">
        <f t="shared" ca="1" si="59"/>
        <v xml:space="preserve">─── </v>
      </c>
      <c r="AG19" s="66" t="str">
        <f t="shared" ca="1" si="10"/>
        <v xml:space="preserve">─── </v>
      </c>
      <c r="AH19" s="54" t="str">
        <f t="shared" ca="1" si="60"/>
        <v xml:space="preserve">─── </v>
      </c>
      <c r="AI19" s="52" t="str">
        <f t="shared" ca="1" si="61"/>
        <v xml:space="preserve">─── </v>
      </c>
      <c r="AJ19" s="52">
        <f t="shared" si="12"/>
        <v>3</v>
      </c>
      <c r="AK19" s="57" t="str">
        <f t="shared" si="62"/>
        <v>月田　真吾</v>
      </c>
      <c r="AL19" s="57" t="str">
        <f t="shared" si="41"/>
        <v>福山　善智</v>
      </c>
      <c r="AM19" s="53">
        <f t="shared" si="13"/>
        <v>0</v>
      </c>
      <c r="AN19" s="55">
        <f t="shared" si="14"/>
        <v>87000</v>
      </c>
      <c r="AO19" s="48" t="str">
        <f t="shared" si="63"/>
        <v/>
      </c>
      <c r="AP19" s="56">
        <f t="shared" si="64"/>
        <v>103</v>
      </c>
      <c r="AQ19" s="70" t="str">
        <f t="shared" ca="1" si="17"/>
        <v xml:space="preserve">─── </v>
      </c>
      <c r="AR19" s="62" t="str">
        <f t="shared" ca="1" si="65"/>
        <v xml:space="preserve">─── </v>
      </c>
      <c r="AS19" s="62" t="str">
        <f ca="1">IF(AR19="─── ","─── ",VALUE(AR19&amp;COUNTIFS(AR$1:AR19,AR19)))</f>
        <v xml:space="preserve">─── </v>
      </c>
      <c r="AT19" s="62" t="str">
        <f t="shared" ca="1" si="66"/>
        <v xml:space="preserve">─── </v>
      </c>
      <c r="AU19" s="65" t="str">
        <f t="shared" ca="1" si="20"/>
        <v xml:space="preserve">─── </v>
      </c>
      <c r="AV19" s="62" t="str">
        <f t="shared" ca="1" si="67"/>
        <v xml:space="preserve">─── </v>
      </c>
      <c r="AW19" s="73" t="str">
        <f t="shared" ca="1" si="68"/>
        <v xml:space="preserve">─── </v>
      </c>
      <c r="AX19" s="74" t="str">
        <f t="shared" ca="1" si="22"/>
        <v xml:space="preserve">─── </v>
      </c>
      <c r="AY19" s="75" t="str">
        <f t="shared" ca="1" si="69"/>
        <v xml:space="preserve">─── </v>
      </c>
      <c r="AZ19" s="76" t="str">
        <f t="shared" ca="1" si="24"/>
        <v xml:space="preserve">─── </v>
      </c>
      <c r="BA19" s="77" t="str">
        <f t="shared" ca="1" si="70"/>
        <v xml:space="preserve">─── </v>
      </c>
      <c r="BB19" s="80" t="str">
        <f t="shared" ca="1" si="71"/>
        <v xml:space="preserve">─── </v>
      </c>
      <c r="BC19" s="71" t="str">
        <f t="shared" si="26"/>
        <v/>
      </c>
      <c r="BD19" s="2" t="s">
        <v>2124</v>
      </c>
      <c r="BG19" s="2" t="str">
        <f t="shared" ca="1" si="27"/>
        <v xml:space="preserve">─── </v>
      </c>
      <c r="BJ19" s="63">
        <v>18</v>
      </c>
      <c r="BK19" s="63" t="str">
        <f t="shared" ca="1" si="49"/>
        <v/>
      </c>
      <c r="BL19" s="63" t="str">
        <f t="shared" ca="1" si="50"/>
        <v/>
      </c>
      <c r="BM19" s="64"/>
    </row>
    <row r="20" spans="1:65">
      <c r="A20" s="86" t="s">
        <v>1482</v>
      </c>
      <c r="B20" s="57" t="str">
        <f t="shared" si="28"/>
        <v>山形市</v>
      </c>
      <c r="C20" s="57" t="str">
        <f t="shared" si="29"/>
        <v>住宅地</v>
      </c>
      <c r="D20" s="48"/>
      <c r="E20" s="50" t="str">
        <f t="shared" si="30"/>
        <v>村山地域</v>
      </c>
      <c r="F20" s="50" t="str">
        <f t="shared" si="0"/>
        <v>飯町字日森岡１４番</v>
      </c>
      <c r="G20" s="50" t="str">
        <f t="shared" si="1"/>
        <v/>
      </c>
      <c r="H20" s="50" t="str">
        <f t="shared" si="31"/>
        <v/>
      </c>
      <c r="I20" s="48" t="str">
        <f t="shared" si="52"/>
        <v/>
      </c>
      <c r="J20" s="48" t="str">
        <f>IFERROR(IF(L20="───── ","",IF(VLOOKUP(A20,kanji001前年データ,19,FALSE)=62,"共同",IF(A20="山形9-3","工業",IF(A20="鶴岡5-2","観光",IF(OR(C20="宅地見込地",C20="工業地"),"",IF(OR(AND(C20="住宅地",M20=2),AND(C20="商業地",M20=1)),"最高",IF(OR(AND(C20="住宅地",COUNTIFS(前年用途区分,C20,前年価格,"&gt;0")=M20),AND(C20="商業地",COUNTIFS(前年用途区分,C20,前年価格,"&gt;0")=M20)),"最低",IF(fals,"")))))))),"")</f>
        <v/>
      </c>
      <c r="K20" s="48" t="str">
        <f ca="1">IFERROR(IF(W20="───── ","",IF(VLOOKUP(A20,kanji001データ,19,FALSE)=62,"共同",IF(A20="山形9-3","工業",IF(A20="鶴岡5-2","観光",IF(OR(C20="宅地見込地",C20="工業地"),"",IF(AND(C20="住宅地",X20=2),"最高",IF(AND(C20="住宅地",COUNTIFS(用途区分,C20,幹事意見価格,"&gt;0")=X20),"最低",IF(AND(C20="商業地",X20=1),"最高",IF(AND(C20="商業地",COUNTIFS(用途区分,C20,幹事意見価格,"&gt;0")=X20),"最低",IF(fals,"")))))))))),"")</f>
        <v/>
      </c>
      <c r="L20" s="51">
        <f t="shared" si="74"/>
        <v>28700</v>
      </c>
      <c r="M20" s="52">
        <f t="shared" si="2"/>
        <v>45</v>
      </c>
      <c r="N20" s="52">
        <f>IFERROR(IF(A20="","",VALUE(M20&amp;COUNTIFS($M$1:M20,M20))),"─── ")</f>
        <v>451</v>
      </c>
      <c r="O20" s="53">
        <f t="shared" si="53"/>
        <v>7.0000000000000001E-3</v>
      </c>
      <c r="P20" s="53">
        <f t="shared" si="54"/>
        <v>7.0175438596491229E-3</v>
      </c>
      <c r="Q20" s="52">
        <f t="shared" si="55"/>
        <v>35</v>
      </c>
      <c r="R20" s="52">
        <f>IFERROR(IF(A20="","",VALUE(Q20&amp;COUNTIFS($Q$1:Q20,Q20))),"─── ")</f>
        <v>351</v>
      </c>
      <c r="S20" s="51" t="e">
        <f t="shared" ca="1" si="35"/>
        <v>#REF!</v>
      </c>
      <c r="T20" s="53" t="e">
        <f t="shared" ca="1" si="36"/>
        <v>#REF!</v>
      </c>
      <c r="U20" s="51" t="e">
        <f t="shared" ca="1" si="37"/>
        <v>#REF!</v>
      </c>
      <c r="V20" s="53" t="e">
        <f t="shared" ca="1" si="38"/>
        <v>#REF!</v>
      </c>
      <c r="W20" s="88" t="str">
        <f ca="1">IFERROR(IF(OR($S20="─── ",$U20="─── "),"─── ",IF(#REF!="見込価格",VLOOKUP(A20,見込価格一覧データ,9,FALSE),IF(#REF!="意見価格",VLOOKUP(A20,見込価格一覧データ,11,FALSE)))),"─── ")</f>
        <v xml:space="preserve">─── </v>
      </c>
      <c r="X20" s="52" t="str">
        <f t="shared" ca="1" si="5"/>
        <v xml:space="preserve">─── </v>
      </c>
      <c r="Y20" s="66" t="str">
        <f t="shared" ca="1" si="6"/>
        <v xml:space="preserve">─── </v>
      </c>
      <c r="Z20" s="52" t="str">
        <f t="shared" ca="1" si="7"/>
        <v xml:space="preserve">─── </v>
      </c>
      <c r="AA20" s="52" t="str">
        <f t="shared" ca="1" si="8"/>
        <v xml:space="preserve">─── </v>
      </c>
      <c r="AB20" s="53" t="str">
        <f t="shared" ca="1" si="56"/>
        <v xml:space="preserve">─── </v>
      </c>
      <c r="AC20" s="53" t="str">
        <f t="shared" ca="1" si="57"/>
        <v xml:space="preserve">─── </v>
      </c>
      <c r="AD20" s="52" t="str">
        <f t="shared" ca="1" si="58"/>
        <v xml:space="preserve">─── </v>
      </c>
      <c r="AE20" s="66" t="str">
        <f t="shared" ca="1" si="9"/>
        <v xml:space="preserve">─── </v>
      </c>
      <c r="AF20" s="54" t="str">
        <f t="shared" ca="1" si="59"/>
        <v xml:space="preserve">─── </v>
      </c>
      <c r="AG20" s="66" t="str">
        <f t="shared" ca="1" si="10"/>
        <v xml:space="preserve">─── </v>
      </c>
      <c r="AH20" s="54" t="str">
        <f t="shared" ca="1" si="60"/>
        <v xml:space="preserve">─── </v>
      </c>
      <c r="AI20" s="52" t="str">
        <f t="shared" ca="1" si="61"/>
        <v xml:space="preserve">─── </v>
      </c>
      <c r="AJ20" s="52">
        <f t="shared" si="12"/>
        <v>21</v>
      </c>
      <c r="AK20" s="57" t="str">
        <f t="shared" si="62"/>
        <v>阿部　和宏</v>
      </c>
      <c r="AL20" s="57" t="str">
        <f t="shared" si="41"/>
        <v>植松　広央</v>
      </c>
      <c r="AM20" s="53">
        <f t="shared" si="13"/>
        <v>7.0000000000000001E-3</v>
      </c>
      <c r="AN20" s="55">
        <f t="shared" si="14"/>
        <v>28700</v>
      </c>
      <c r="AO20" s="48" t="str">
        <f t="shared" si="63"/>
        <v/>
      </c>
      <c r="AP20" s="56">
        <f t="shared" si="64"/>
        <v>102</v>
      </c>
      <c r="AQ20" s="70" t="str">
        <f t="shared" ca="1" si="17"/>
        <v xml:space="preserve">─── </v>
      </c>
      <c r="AR20" s="62" t="str">
        <f t="shared" ca="1" si="65"/>
        <v xml:space="preserve">─── </v>
      </c>
      <c r="AS20" s="62" t="str">
        <f ca="1">IF(AR20="─── ","─── ",VALUE(AR20&amp;COUNTIFS(AR$1:AR20,AR20)))</f>
        <v xml:space="preserve">─── </v>
      </c>
      <c r="AT20" s="62" t="str">
        <f t="shared" ca="1" si="66"/>
        <v xml:space="preserve">─── </v>
      </c>
      <c r="AU20" s="65" t="str">
        <f t="shared" ca="1" si="20"/>
        <v xml:space="preserve">─── </v>
      </c>
      <c r="AV20" s="62" t="str">
        <f t="shared" ca="1" si="67"/>
        <v xml:space="preserve">─── </v>
      </c>
      <c r="AW20" s="73" t="str">
        <f t="shared" ca="1" si="68"/>
        <v xml:space="preserve">─── </v>
      </c>
      <c r="AX20" s="74" t="str">
        <f t="shared" ca="1" si="22"/>
        <v xml:space="preserve">─── </v>
      </c>
      <c r="AY20" s="75" t="str">
        <f t="shared" ca="1" si="69"/>
        <v xml:space="preserve">─── </v>
      </c>
      <c r="AZ20" s="76" t="str">
        <f t="shared" ca="1" si="24"/>
        <v xml:space="preserve">─── </v>
      </c>
      <c r="BA20" s="77" t="str">
        <f t="shared" ca="1" si="70"/>
        <v xml:space="preserve">─── </v>
      </c>
      <c r="BB20" s="80" t="str">
        <f t="shared" ca="1" si="71"/>
        <v xml:space="preserve">─── </v>
      </c>
      <c r="BC20" s="71" t="str">
        <f t="shared" si="26"/>
        <v/>
      </c>
      <c r="BD20" s="2" t="s">
        <v>2124</v>
      </c>
      <c r="BG20" s="2" t="str">
        <f t="shared" ca="1" si="27"/>
        <v xml:space="preserve">─── </v>
      </c>
      <c r="BJ20" s="63">
        <v>19</v>
      </c>
      <c r="BK20" s="63" t="str">
        <f t="shared" ca="1" si="49"/>
        <v/>
      </c>
      <c r="BL20" s="63" t="str">
        <f t="shared" ca="1" si="50"/>
        <v/>
      </c>
      <c r="BM20" s="64"/>
    </row>
    <row r="21" spans="1:65">
      <c r="A21" s="86" t="s">
        <v>1483</v>
      </c>
      <c r="B21" s="57" t="str">
        <f t="shared" si="28"/>
        <v>山形市</v>
      </c>
      <c r="C21" s="57" t="str">
        <f t="shared" si="29"/>
        <v>住宅地</v>
      </c>
      <c r="D21" s="48"/>
      <c r="E21" s="50" t="str">
        <f t="shared" si="30"/>
        <v>村山地域</v>
      </c>
      <c r="F21" s="50" t="str">
        <f t="shared" si="0"/>
        <v>江俣３丁目４番１９</v>
      </c>
      <c r="G21" s="50" t="str">
        <f t="shared" si="1"/>
        <v>「江俣３－１５－３６」</v>
      </c>
      <c r="H21" s="50" t="str">
        <f t="shared" si="31"/>
        <v/>
      </c>
      <c r="I21" s="48" t="str">
        <f t="shared" si="52"/>
        <v/>
      </c>
      <c r="J21" s="48" t="str">
        <f>IFERROR(IF(L21="───── ","",IF(VLOOKUP(A21,kanji001前年データ,19,FALSE)=62,"共同",IF(A21="山形9-3","工業",IF(A21="鶴岡5-2","観光",IF(OR(C21="宅地見込地",C21="工業地"),"",IF(OR(AND(C21="住宅地",M21=2),AND(C21="商業地",M21=1)),"最高",IF(OR(AND(C21="住宅地",COUNTIFS(前年用途区分,C21,前年価格,"&gt;0")=M21),AND(C21="商業地",COUNTIFS(前年用途区分,C21,前年価格,"&gt;0")=M21)),"最低",IF(fals,"")))))))),"")</f>
        <v/>
      </c>
      <c r="K21" s="48" t="str">
        <f ca="1">IFERROR(IF(W21="───── ","",IF(VLOOKUP(A21,kanji001データ,19,FALSE)=62,"共同",IF(A21="山形9-3","工業",IF(A21="鶴岡5-2","観光",IF(OR(C21="宅地見込地",C21="工業地"),"",IF(AND(C21="住宅地",X21=2),"最高",IF(AND(C21="住宅地",COUNTIFS(用途区分,C21,幹事意見価格,"&gt;0")=X21),"最低",IF(AND(C21="商業地",X21=1),"最高",IF(AND(C21="商業地",COUNTIFS(用途区分,C21,幹事意見価格,"&gt;0")=X21),"最低",IF(fals,"")))))))))),"")</f>
        <v/>
      </c>
      <c r="L21" s="51">
        <f t="shared" si="74"/>
        <v>58500</v>
      </c>
      <c r="M21" s="52">
        <f t="shared" si="2"/>
        <v>12</v>
      </c>
      <c r="N21" s="52">
        <f>IFERROR(IF(A21="","",VALUE(M21&amp;COUNTIFS($M$1:M21,M21))),"─── ")</f>
        <v>121</v>
      </c>
      <c r="O21" s="53">
        <f t="shared" si="53"/>
        <v>7.0000000000000001E-3</v>
      </c>
      <c r="P21" s="53">
        <f t="shared" si="54"/>
        <v>6.8846815834767644E-3</v>
      </c>
      <c r="Q21" s="52">
        <f t="shared" si="55"/>
        <v>37</v>
      </c>
      <c r="R21" s="52">
        <f>IFERROR(IF(A21="","",VALUE(Q21&amp;COUNTIFS($Q$1:Q21,Q21))),"─── ")</f>
        <v>371</v>
      </c>
      <c r="S21" s="51" t="e">
        <f t="shared" ca="1" si="35"/>
        <v>#REF!</v>
      </c>
      <c r="T21" s="53" t="e">
        <f t="shared" ca="1" si="36"/>
        <v>#REF!</v>
      </c>
      <c r="U21" s="51" t="e">
        <f t="shared" ca="1" si="37"/>
        <v>#REF!</v>
      </c>
      <c r="V21" s="53" t="e">
        <f t="shared" ca="1" si="38"/>
        <v>#REF!</v>
      </c>
      <c r="W21" s="88" t="str">
        <f ca="1">IFERROR(IF(OR($S21="─── ",$U21="─── "),"─── ",IF(#REF!="見込価格",VLOOKUP(A21,見込価格一覧データ,9,FALSE),IF(#REF!="意見価格",VLOOKUP(A21,見込価格一覧データ,11,FALSE)))),"─── ")</f>
        <v xml:space="preserve">─── </v>
      </c>
      <c r="X21" s="52" t="str">
        <f t="shared" ca="1" si="5"/>
        <v xml:space="preserve">─── </v>
      </c>
      <c r="Y21" s="66" t="str">
        <f t="shared" ca="1" si="6"/>
        <v xml:space="preserve">─── </v>
      </c>
      <c r="Z21" s="52" t="str">
        <f t="shared" ca="1" si="7"/>
        <v xml:space="preserve">─── </v>
      </c>
      <c r="AA21" s="52" t="str">
        <f t="shared" ca="1" si="8"/>
        <v xml:space="preserve">─── </v>
      </c>
      <c r="AB21" s="53" t="str">
        <f t="shared" ca="1" si="56"/>
        <v xml:space="preserve">─── </v>
      </c>
      <c r="AC21" s="53" t="str">
        <f t="shared" ca="1" si="57"/>
        <v xml:space="preserve">─── </v>
      </c>
      <c r="AD21" s="52" t="str">
        <f t="shared" ca="1" si="58"/>
        <v xml:space="preserve">─── </v>
      </c>
      <c r="AE21" s="66" t="str">
        <f t="shared" ca="1" si="9"/>
        <v xml:space="preserve">─── </v>
      </c>
      <c r="AF21" s="54" t="str">
        <f t="shared" ca="1" si="59"/>
        <v xml:space="preserve">─── </v>
      </c>
      <c r="AG21" s="66" t="str">
        <f t="shared" ca="1" si="10"/>
        <v xml:space="preserve">─── </v>
      </c>
      <c r="AH21" s="54" t="str">
        <f t="shared" ca="1" si="60"/>
        <v xml:space="preserve">─── </v>
      </c>
      <c r="AI21" s="52" t="str">
        <f t="shared" ca="1" si="61"/>
        <v xml:space="preserve">─── </v>
      </c>
      <c r="AJ21" s="52">
        <f t="shared" si="12"/>
        <v>12</v>
      </c>
      <c r="AK21" s="57" t="str">
        <f t="shared" si="62"/>
        <v>大貫　良一</v>
      </c>
      <c r="AL21" s="57" t="str">
        <f t="shared" si="41"/>
        <v>安孫子　直樹</v>
      </c>
      <c r="AM21" s="53">
        <f t="shared" si="13"/>
        <v>7.0000000000000001E-3</v>
      </c>
      <c r="AN21" s="55">
        <f t="shared" si="14"/>
        <v>58500</v>
      </c>
      <c r="AO21" s="48" t="str">
        <f t="shared" si="63"/>
        <v/>
      </c>
      <c r="AP21" s="56">
        <f t="shared" si="64"/>
        <v>102</v>
      </c>
      <c r="AQ21" s="70" t="str">
        <f t="shared" ca="1" si="17"/>
        <v xml:space="preserve">─── </v>
      </c>
      <c r="AR21" s="62" t="str">
        <f t="shared" ca="1" si="65"/>
        <v xml:space="preserve">─── </v>
      </c>
      <c r="AS21" s="62" t="str">
        <f ca="1">IF(AR21="─── ","─── ",VALUE(AR21&amp;COUNTIFS(AR$1:AR21,AR21)))</f>
        <v xml:space="preserve">─── </v>
      </c>
      <c r="AT21" s="62" t="str">
        <f t="shared" ca="1" si="66"/>
        <v xml:space="preserve">─── </v>
      </c>
      <c r="AU21" s="65" t="str">
        <f t="shared" ca="1" si="20"/>
        <v xml:space="preserve">─── </v>
      </c>
      <c r="AV21" s="62" t="str">
        <f t="shared" ca="1" si="67"/>
        <v xml:space="preserve">─── </v>
      </c>
      <c r="AW21" s="73" t="str">
        <f t="shared" ca="1" si="68"/>
        <v xml:space="preserve">─── </v>
      </c>
      <c r="AX21" s="74" t="str">
        <f t="shared" ca="1" si="22"/>
        <v xml:space="preserve">─── </v>
      </c>
      <c r="AY21" s="75" t="str">
        <f t="shared" ca="1" si="69"/>
        <v xml:space="preserve">─── </v>
      </c>
      <c r="AZ21" s="76" t="str">
        <f t="shared" ca="1" si="24"/>
        <v xml:space="preserve">─── </v>
      </c>
      <c r="BA21" s="77" t="str">
        <f t="shared" ca="1" si="70"/>
        <v xml:space="preserve">─── </v>
      </c>
      <c r="BB21" s="80" t="str">
        <f t="shared" ca="1" si="71"/>
        <v xml:space="preserve">─── </v>
      </c>
      <c r="BC21" s="71" t="str">
        <f t="shared" si="26"/>
        <v/>
      </c>
      <c r="BD21" s="2" t="s">
        <v>2124</v>
      </c>
      <c r="BG21" s="2" t="str">
        <f t="shared" ca="1" si="27"/>
        <v xml:space="preserve">─── </v>
      </c>
      <c r="BJ21" s="63">
        <v>20</v>
      </c>
      <c r="BK21" s="63" t="str">
        <f t="shared" ca="1" si="49"/>
        <v/>
      </c>
      <c r="BL21" s="63" t="str">
        <f t="shared" ca="1" si="50"/>
        <v/>
      </c>
      <c r="BM21" s="64"/>
    </row>
    <row r="22" spans="1:65">
      <c r="A22" s="86" t="s">
        <v>1484</v>
      </c>
      <c r="B22" s="57" t="str">
        <f t="shared" si="28"/>
        <v>山形市</v>
      </c>
      <c r="C22" s="57" t="str">
        <f t="shared" si="29"/>
        <v>住宅地</v>
      </c>
      <c r="D22" s="48"/>
      <c r="E22" s="50" t="str">
        <f t="shared" si="30"/>
        <v>村山地域</v>
      </c>
      <c r="F22" s="50" t="str">
        <f t="shared" si="0"/>
        <v>緑町４丁目４番１３</v>
      </c>
      <c r="G22" s="50" t="str">
        <f t="shared" si="1"/>
        <v>「緑町４－４－３」</v>
      </c>
      <c r="H22" s="50" t="str">
        <f t="shared" si="31"/>
        <v/>
      </c>
      <c r="I22" s="48" t="str">
        <f t="shared" si="52"/>
        <v/>
      </c>
      <c r="J22" s="48" t="str">
        <f>IFERROR(IF(L22="───── ","",IF(VLOOKUP(A22,kanji001前年データ,19,FALSE)=62,"共同",IF(A22="山形9-3","工業",IF(A22="鶴岡5-2","観光",IF(OR(C22="宅地見込地",C22="工業地"),"",IF(OR(AND(C22="住宅地",M22=2),AND(C22="商業地",M22=1)),"最高",IF(OR(AND(C22="住宅地",COUNTIFS(前年用途区分,C22,前年価格,"&gt;0")=M22),AND(C22="商業地",COUNTIFS(前年用途区分,C22,前年価格,"&gt;0")=M22)),"最低",IF(fals,"")))))))),"")</f>
        <v/>
      </c>
      <c r="K22" s="48" t="str">
        <f ca="1">IFERROR(IF(W22="───── ","",IF(VLOOKUP(A22,kanji001データ,19,FALSE)=62,"共同",IF(A22="山形9-3","工業",IF(A22="鶴岡5-2","観光",IF(OR(C22="宅地見込地",C22="工業地"),"",IF(AND(C22="住宅地",X22=2),"最高",IF(AND(C22="住宅地",COUNTIFS(用途区分,C22,幹事意見価格,"&gt;0")=X22),"最低",IF(AND(C22="商業地",X22=1),"最高",IF(AND(C22="商業地",COUNTIFS(用途区分,C22,幹事意見価格,"&gt;0")=X22),"最低",IF(fals,"")))))))))),"")</f>
        <v/>
      </c>
      <c r="L22" s="51">
        <f t="shared" si="74"/>
        <v>78600</v>
      </c>
      <c r="M22" s="52">
        <f t="shared" si="2"/>
        <v>5</v>
      </c>
      <c r="N22" s="52">
        <f>IFERROR(IF(A22="","",VALUE(M22&amp;COUNTIFS($M$1:M22,M22))),"─── ")</f>
        <v>51</v>
      </c>
      <c r="O22" s="53">
        <f t="shared" si="53"/>
        <v>0</v>
      </c>
      <c r="P22" s="53">
        <f t="shared" si="54"/>
        <v>0</v>
      </c>
      <c r="Q22" s="52">
        <f t="shared" si="55"/>
        <v>59</v>
      </c>
      <c r="R22" s="52">
        <f>IFERROR(IF(A22="","",VALUE(Q22&amp;COUNTIFS($Q$1:Q22,Q22))),"─── ")</f>
        <v>594</v>
      </c>
      <c r="S22" s="51" t="e">
        <f t="shared" ca="1" si="35"/>
        <v>#REF!</v>
      </c>
      <c r="T22" s="53" t="e">
        <f t="shared" ca="1" si="36"/>
        <v>#REF!</v>
      </c>
      <c r="U22" s="51" t="e">
        <f t="shared" ca="1" si="37"/>
        <v>#REF!</v>
      </c>
      <c r="V22" s="53" t="e">
        <f t="shared" ca="1" si="38"/>
        <v>#REF!</v>
      </c>
      <c r="W22" s="88" t="str">
        <f ca="1">IFERROR(IF(OR($S22="─── ",$U22="─── "),"─── ",IF(#REF!="見込価格",VLOOKUP(A22,見込価格一覧データ,9,FALSE),IF(#REF!="意見価格",VLOOKUP(A22,見込価格一覧データ,11,FALSE)))),"─── ")</f>
        <v xml:space="preserve">─── </v>
      </c>
      <c r="X22" s="52" t="str">
        <f t="shared" ca="1" si="5"/>
        <v xml:space="preserve">─── </v>
      </c>
      <c r="Y22" s="66" t="str">
        <f t="shared" ca="1" si="6"/>
        <v xml:space="preserve">─── </v>
      </c>
      <c r="Z22" s="52" t="str">
        <f t="shared" ca="1" si="7"/>
        <v xml:space="preserve">─── </v>
      </c>
      <c r="AA22" s="52" t="str">
        <f t="shared" ca="1" si="8"/>
        <v xml:space="preserve">─── </v>
      </c>
      <c r="AB22" s="53" t="str">
        <f t="shared" ca="1" si="56"/>
        <v xml:space="preserve">─── </v>
      </c>
      <c r="AC22" s="53" t="str">
        <f t="shared" ca="1" si="57"/>
        <v xml:space="preserve">─── </v>
      </c>
      <c r="AD22" s="52" t="str">
        <f t="shared" ca="1" si="58"/>
        <v xml:space="preserve">─── </v>
      </c>
      <c r="AE22" s="66" t="str">
        <f t="shared" ca="1" si="9"/>
        <v xml:space="preserve">─── </v>
      </c>
      <c r="AF22" s="54" t="str">
        <f t="shared" ca="1" si="59"/>
        <v xml:space="preserve">─── </v>
      </c>
      <c r="AG22" s="66" t="str">
        <f t="shared" ca="1" si="10"/>
        <v xml:space="preserve">─── </v>
      </c>
      <c r="AH22" s="54" t="str">
        <f t="shared" ca="1" si="60"/>
        <v xml:space="preserve">─── </v>
      </c>
      <c r="AI22" s="52" t="str">
        <f t="shared" ca="1" si="61"/>
        <v xml:space="preserve">─── </v>
      </c>
      <c r="AJ22" s="52">
        <f t="shared" si="12"/>
        <v>5</v>
      </c>
      <c r="AK22" s="57" t="str">
        <f t="shared" si="62"/>
        <v>石川　聡</v>
      </c>
      <c r="AL22" s="57" t="str">
        <f t="shared" si="41"/>
        <v>高嶋　俊幸</v>
      </c>
      <c r="AM22" s="53">
        <f t="shared" si="13"/>
        <v>0</v>
      </c>
      <c r="AN22" s="55">
        <f t="shared" si="14"/>
        <v>78600</v>
      </c>
      <c r="AO22" s="48" t="str">
        <f t="shared" si="63"/>
        <v/>
      </c>
      <c r="AP22" s="56">
        <f t="shared" si="64"/>
        <v>101</v>
      </c>
      <c r="AQ22" s="70" t="str">
        <f t="shared" ca="1" si="17"/>
        <v xml:space="preserve">─── </v>
      </c>
      <c r="AR22" s="62" t="str">
        <f t="shared" ca="1" si="65"/>
        <v xml:space="preserve">─── </v>
      </c>
      <c r="AS22" s="62" t="str">
        <f ca="1">IF(AR22="─── ","─── ",VALUE(AR22&amp;COUNTIFS(AR$1:AR22,AR22)))</f>
        <v xml:space="preserve">─── </v>
      </c>
      <c r="AT22" s="62" t="str">
        <f t="shared" ca="1" si="66"/>
        <v xml:space="preserve">─── </v>
      </c>
      <c r="AU22" s="65" t="str">
        <f t="shared" ca="1" si="20"/>
        <v xml:space="preserve">─── </v>
      </c>
      <c r="AV22" s="62" t="str">
        <f t="shared" ca="1" si="67"/>
        <v xml:space="preserve">─── </v>
      </c>
      <c r="AW22" s="73" t="str">
        <f t="shared" ca="1" si="68"/>
        <v xml:space="preserve">─── </v>
      </c>
      <c r="AX22" s="74" t="str">
        <f t="shared" ca="1" si="22"/>
        <v xml:space="preserve">─── </v>
      </c>
      <c r="AY22" s="75" t="str">
        <f t="shared" ca="1" si="69"/>
        <v xml:space="preserve">─── </v>
      </c>
      <c r="AZ22" s="76" t="str">
        <f t="shared" ca="1" si="24"/>
        <v xml:space="preserve">─── </v>
      </c>
      <c r="BA22" s="77" t="str">
        <f t="shared" ca="1" si="70"/>
        <v xml:space="preserve">─── </v>
      </c>
      <c r="BB22" s="80" t="str">
        <f t="shared" ca="1" si="71"/>
        <v xml:space="preserve">─── </v>
      </c>
      <c r="BC22" s="71" t="str">
        <f t="shared" si="26"/>
        <v/>
      </c>
      <c r="BD22" s="2" t="s">
        <v>2124</v>
      </c>
      <c r="BG22" s="2" t="str">
        <f t="shared" ca="1" si="27"/>
        <v xml:space="preserve">─── </v>
      </c>
      <c r="BJ22" s="63">
        <v>21</v>
      </c>
      <c r="BK22" s="63" t="str">
        <f t="shared" ca="1" si="49"/>
        <v/>
      </c>
      <c r="BL22" s="63" t="str">
        <f t="shared" ca="1" si="50"/>
        <v/>
      </c>
      <c r="BM22" s="64"/>
    </row>
    <row r="23" spans="1:65">
      <c r="A23" s="86" t="s">
        <v>1485</v>
      </c>
      <c r="B23" s="57" t="str">
        <f t="shared" si="28"/>
        <v>山形市</v>
      </c>
      <c r="C23" s="57" t="str">
        <f t="shared" si="29"/>
        <v>住宅地</v>
      </c>
      <c r="D23" s="48"/>
      <c r="E23" s="50" t="str">
        <f t="shared" si="30"/>
        <v>村山地域</v>
      </c>
      <c r="F23" s="50" t="str">
        <f t="shared" si="0"/>
        <v>大字中野字楯４１７番</v>
      </c>
      <c r="G23" s="50" t="str">
        <f t="shared" si="1"/>
        <v/>
      </c>
      <c r="H23" s="50" t="str">
        <f t="shared" si="31"/>
        <v/>
      </c>
      <c r="I23" s="48" t="str">
        <f t="shared" si="52"/>
        <v>○</v>
      </c>
      <c r="J23" s="48" t="str">
        <f>IFERROR(IF(L23="───── ","",IF(VLOOKUP(A23,kanji001前年データ,19,FALSE)=62,"共同",IF(A23="山形9-3","工業",IF(A23="鶴岡5-2","観光",IF(OR(C23="宅地見込地",C23="工業地"),"",IF(OR(AND(C23="住宅地",M23=2),AND(C23="商業地",M23=1)),"最高",IF(OR(AND(C23="住宅地",COUNTIFS(前年用途区分,C23,前年価格,"&gt;0")=M23),AND(C23="商業地",COUNTIFS(前年用途区分,C23,前年価格,"&gt;0")=M23)),"最低",IF(fals,"")))))))),"")</f>
        <v/>
      </c>
      <c r="K23" s="48" t="str">
        <f ca="1">IFERROR(IF(W23="───── ","",IF(VLOOKUP(A23,kanji001データ,19,FALSE)=62,"共同",IF(A23="山形9-3","工業",IF(A23="鶴岡5-2","観光",IF(OR(C23="宅地見込地",C23="工業地"),"",IF(AND(C23="住宅地",X23=2),"最高",IF(AND(C23="住宅地",COUNTIFS(用途区分,C23,幹事意見価格,"&gt;0")=X23),"最低",IF(AND(C23="商業地",X23=1),"最高",IF(AND(C23="商業地",COUNTIFS(用途区分,C23,幹事意見価格,"&gt;0")=X23),"最低",IF(fals,"")))))))))),"")</f>
        <v/>
      </c>
      <c r="L23" s="51">
        <f t="shared" si="74"/>
        <v>18000</v>
      </c>
      <c r="M23" s="52">
        <f t="shared" si="2"/>
        <v>73</v>
      </c>
      <c r="N23" s="52">
        <f>IFERROR(IF(A23="","",VALUE(M23&amp;COUNTIFS($M$1:M23,M23))),"─── ")</f>
        <v>731</v>
      </c>
      <c r="O23" s="53">
        <f t="shared" si="53"/>
        <v>0</v>
      </c>
      <c r="P23" s="53">
        <f t="shared" si="54"/>
        <v>0</v>
      </c>
      <c r="Q23" s="52">
        <f t="shared" si="55"/>
        <v>59</v>
      </c>
      <c r="R23" s="52">
        <f>IFERROR(IF(A23="","",VALUE(Q23&amp;COUNTIFS($Q$1:Q23,Q23))),"─── ")</f>
        <v>595</v>
      </c>
      <c r="S23" s="51" t="e">
        <f t="shared" ca="1" si="35"/>
        <v>#REF!</v>
      </c>
      <c r="T23" s="53" t="e">
        <f t="shared" ca="1" si="36"/>
        <v>#REF!</v>
      </c>
      <c r="U23" s="51" t="e">
        <f t="shared" ca="1" si="37"/>
        <v>#REF!</v>
      </c>
      <c r="V23" s="53" t="e">
        <f t="shared" ca="1" si="38"/>
        <v>#REF!</v>
      </c>
      <c r="W23" s="88" t="str">
        <f ca="1">IFERROR(IF(OR($S23="─── ",$U23="─── "),"─── ",IF(#REF!="見込価格",VLOOKUP(A23,見込価格一覧データ,9,FALSE),IF(#REF!="意見価格",VLOOKUP(A23,見込価格一覧データ,11,FALSE)))),"─── ")</f>
        <v xml:space="preserve">─── </v>
      </c>
      <c r="X23" s="52" t="str">
        <f t="shared" ca="1" si="5"/>
        <v xml:space="preserve">─── </v>
      </c>
      <c r="Y23" s="66" t="str">
        <f t="shared" ca="1" si="6"/>
        <v xml:space="preserve">─── </v>
      </c>
      <c r="Z23" s="52" t="str">
        <f t="shared" ca="1" si="7"/>
        <v xml:space="preserve">─── </v>
      </c>
      <c r="AA23" s="52" t="str">
        <f t="shared" ca="1" si="8"/>
        <v xml:space="preserve">─── </v>
      </c>
      <c r="AB23" s="53" t="str">
        <f t="shared" ca="1" si="56"/>
        <v xml:space="preserve">─── </v>
      </c>
      <c r="AC23" s="53" t="str">
        <f t="shared" ca="1" si="57"/>
        <v xml:space="preserve">─── </v>
      </c>
      <c r="AD23" s="52" t="str">
        <f t="shared" ca="1" si="58"/>
        <v xml:space="preserve">─── </v>
      </c>
      <c r="AE23" s="66" t="str">
        <f t="shared" ca="1" si="9"/>
        <v xml:space="preserve">─── </v>
      </c>
      <c r="AF23" s="54" t="str">
        <f t="shared" ca="1" si="59"/>
        <v xml:space="preserve">─── </v>
      </c>
      <c r="AG23" s="66" t="str">
        <f t="shared" ca="1" si="10"/>
        <v xml:space="preserve">─── </v>
      </c>
      <c r="AH23" s="54" t="str">
        <f t="shared" ca="1" si="60"/>
        <v xml:space="preserve">─── </v>
      </c>
      <c r="AI23" s="52" t="str">
        <f t="shared" ca="1" si="61"/>
        <v xml:space="preserve">─── </v>
      </c>
      <c r="AJ23" s="52">
        <f t="shared" si="12"/>
        <v>22</v>
      </c>
      <c r="AK23" s="57" t="str">
        <f t="shared" si="62"/>
        <v>植松　広央</v>
      </c>
      <c r="AL23" s="57" t="str">
        <f t="shared" si="41"/>
        <v>赤藤　元玄</v>
      </c>
      <c r="AM23" s="53">
        <f t="shared" si="13"/>
        <v>0</v>
      </c>
      <c r="AN23" s="55">
        <f t="shared" si="14"/>
        <v>18000</v>
      </c>
      <c r="AO23" s="48" t="str">
        <f t="shared" si="63"/>
        <v/>
      </c>
      <c r="AP23" s="56">
        <f t="shared" si="64"/>
        <v>103</v>
      </c>
      <c r="AQ23" s="70" t="str">
        <f t="shared" ca="1" si="17"/>
        <v xml:space="preserve">─── </v>
      </c>
      <c r="AR23" s="62" t="str">
        <f t="shared" ca="1" si="65"/>
        <v xml:space="preserve">─── </v>
      </c>
      <c r="AS23" s="62" t="str">
        <f ca="1">IF(AR23="─── ","─── ",VALUE(AR23&amp;COUNTIFS(AR$1:AR23,AR23)))</f>
        <v xml:space="preserve">─── </v>
      </c>
      <c r="AT23" s="62" t="str">
        <f t="shared" ca="1" si="66"/>
        <v xml:space="preserve">─── </v>
      </c>
      <c r="AU23" s="65" t="str">
        <f t="shared" ca="1" si="20"/>
        <v xml:space="preserve">─── </v>
      </c>
      <c r="AV23" s="62" t="str">
        <f t="shared" ca="1" si="67"/>
        <v xml:space="preserve">─── </v>
      </c>
      <c r="AW23" s="73" t="str">
        <f t="shared" ca="1" si="68"/>
        <v xml:space="preserve">─── </v>
      </c>
      <c r="AX23" s="74" t="str">
        <f t="shared" ca="1" si="22"/>
        <v xml:space="preserve">─── </v>
      </c>
      <c r="AY23" s="75" t="str">
        <f t="shared" ca="1" si="69"/>
        <v xml:space="preserve">─── </v>
      </c>
      <c r="AZ23" s="76" t="str">
        <f t="shared" ca="1" si="24"/>
        <v xml:space="preserve">─── </v>
      </c>
      <c r="BA23" s="77" t="str">
        <f t="shared" ca="1" si="70"/>
        <v xml:space="preserve">─── </v>
      </c>
      <c r="BB23" s="80" t="str">
        <f t="shared" ca="1" si="71"/>
        <v xml:space="preserve">─── </v>
      </c>
      <c r="BC23" s="71" t="str">
        <f t="shared" si="26"/>
        <v/>
      </c>
      <c r="BD23" s="2" t="s">
        <v>2124</v>
      </c>
      <c r="BG23" s="2" t="str">
        <f t="shared" ca="1" si="27"/>
        <v xml:space="preserve">─── </v>
      </c>
      <c r="BJ23" s="63">
        <v>22</v>
      </c>
      <c r="BK23" s="63" t="str">
        <f t="shared" ca="1" si="49"/>
        <v/>
      </c>
      <c r="BL23" s="63" t="str">
        <f t="shared" ca="1" si="50"/>
        <v/>
      </c>
      <c r="BM23" s="64"/>
    </row>
    <row r="24" spans="1:65">
      <c r="A24" s="86" t="s">
        <v>1486</v>
      </c>
      <c r="B24" s="57" t="str">
        <f t="shared" si="28"/>
        <v>山形市</v>
      </c>
      <c r="C24" s="57" t="str">
        <f t="shared" si="29"/>
        <v>住宅地</v>
      </c>
      <c r="D24" s="48"/>
      <c r="E24" s="50" t="str">
        <f t="shared" si="30"/>
        <v>村山地域</v>
      </c>
      <c r="F24" s="50" t="str">
        <f t="shared" si="0"/>
        <v>千歳１丁目２７２７番</v>
      </c>
      <c r="G24" s="50" t="str">
        <f t="shared" si="1"/>
        <v>「千歳１－２０－２４」</v>
      </c>
      <c r="H24" s="50" t="str">
        <f t="shared" si="31"/>
        <v/>
      </c>
      <c r="I24" s="48" t="str">
        <f t="shared" si="52"/>
        <v/>
      </c>
      <c r="J24" s="48" t="str">
        <f>IFERROR(IF(L24="───── ","",IF(VLOOKUP(A24,kanji001前年データ,19,FALSE)=62,"共同",IF(A24="山形9-3","工業",IF(A24="鶴岡5-2","観光",IF(OR(C24="宅地見込地",C24="工業地"),"",IF(OR(AND(C24="住宅地",M24=2),AND(C24="商業地",M24=1)),"最高",IF(OR(AND(C24="住宅地",COUNTIFS(前年用途区分,C24,前年価格,"&gt;0")=M24),AND(C24="商業地",COUNTIFS(前年用途区分,C24,前年価格,"&gt;0")=M24)),"最低",IF(fals,"")))))))),"")</f>
        <v/>
      </c>
      <c r="K24" s="48" t="str">
        <f ca="1">IFERROR(IF(W24="───── ","",IF(VLOOKUP(A24,kanji001データ,19,FALSE)=62,"共同",IF(A24="山形9-3","工業",IF(A24="鶴岡5-2","観光",IF(OR(C24="宅地見込地",C24="工業地"),"",IF(AND(C24="住宅地",X24=2),"最高",IF(AND(C24="住宅地",COUNTIFS(用途区分,C24,幹事意見価格,"&gt;0")=X24),"最低",IF(AND(C24="商業地",X24=1),"最高",IF(AND(C24="商業地",COUNTIFS(用途区分,C24,幹事意見価格,"&gt;0")=X24),"最低",IF(fals,"")))))))))),"")</f>
        <v/>
      </c>
      <c r="L24" s="51">
        <f t="shared" si="74"/>
        <v>51000</v>
      </c>
      <c r="M24" s="52">
        <f t="shared" si="2"/>
        <v>16</v>
      </c>
      <c r="N24" s="52">
        <f>IFERROR(IF(A24="","",VALUE(M24&amp;COUNTIFS($M$1:M24,M24))),"─── ")</f>
        <v>161</v>
      </c>
      <c r="O24" s="53">
        <f t="shared" si="53"/>
        <v>1.6E-2</v>
      </c>
      <c r="P24" s="53">
        <f t="shared" si="54"/>
        <v>1.5936254980079681E-2</v>
      </c>
      <c r="Q24" s="52">
        <f t="shared" si="55"/>
        <v>14</v>
      </c>
      <c r="R24" s="52">
        <f>IFERROR(IF(A24="","",VALUE(Q24&amp;COUNTIFS($Q$1:Q24,Q24))),"─── ")</f>
        <v>141</v>
      </c>
      <c r="S24" s="51" t="e">
        <f t="shared" ca="1" si="35"/>
        <v>#REF!</v>
      </c>
      <c r="T24" s="53" t="e">
        <f t="shared" ca="1" si="36"/>
        <v>#REF!</v>
      </c>
      <c r="U24" s="51" t="e">
        <f t="shared" ca="1" si="37"/>
        <v>#REF!</v>
      </c>
      <c r="V24" s="53" t="e">
        <f t="shared" ca="1" si="38"/>
        <v>#REF!</v>
      </c>
      <c r="W24" s="88" t="str">
        <f ca="1">IFERROR(IF(OR($S24="─── ",$U24="─── "),"─── ",IF(#REF!="見込価格",VLOOKUP(A24,見込価格一覧データ,9,FALSE),IF(#REF!="意見価格",VLOOKUP(A24,見込価格一覧データ,11,FALSE)))),"─── ")</f>
        <v xml:space="preserve">─── </v>
      </c>
      <c r="X24" s="52" t="str">
        <f t="shared" ca="1" si="5"/>
        <v xml:space="preserve">─── </v>
      </c>
      <c r="Y24" s="66" t="str">
        <f t="shared" ca="1" si="6"/>
        <v xml:space="preserve">─── </v>
      </c>
      <c r="Z24" s="52" t="str">
        <f t="shared" ca="1" si="7"/>
        <v xml:space="preserve">─── </v>
      </c>
      <c r="AA24" s="52" t="str">
        <f t="shared" ca="1" si="8"/>
        <v xml:space="preserve">─── </v>
      </c>
      <c r="AB24" s="53" t="str">
        <f t="shared" ca="1" si="56"/>
        <v xml:space="preserve">─── </v>
      </c>
      <c r="AC24" s="53" t="str">
        <f t="shared" ca="1" si="57"/>
        <v xml:space="preserve">─── </v>
      </c>
      <c r="AD24" s="52" t="str">
        <f t="shared" ca="1" si="58"/>
        <v xml:space="preserve">─── </v>
      </c>
      <c r="AE24" s="66" t="str">
        <f t="shared" ca="1" si="9"/>
        <v xml:space="preserve">─── </v>
      </c>
      <c r="AF24" s="54" t="str">
        <f t="shared" ca="1" si="59"/>
        <v xml:space="preserve">─── </v>
      </c>
      <c r="AG24" s="66" t="str">
        <f t="shared" ca="1" si="10"/>
        <v xml:space="preserve">─── </v>
      </c>
      <c r="AH24" s="54" t="str">
        <f t="shared" ca="1" si="60"/>
        <v xml:space="preserve">─── </v>
      </c>
      <c r="AI24" s="52" t="str">
        <f t="shared" ca="1" si="61"/>
        <v xml:space="preserve">─── </v>
      </c>
      <c r="AJ24" s="52">
        <f t="shared" si="12"/>
        <v>15</v>
      </c>
      <c r="AK24" s="57" t="str">
        <f t="shared" si="62"/>
        <v>赤藤　元玄</v>
      </c>
      <c r="AL24" s="57" t="str">
        <f t="shared" si="41"/>
        <v>中村　剛</v>
      </c>
      <c r="AM24" s="53">
        <f t="shared" si="13"/>
        <v>1.6E-2</v>
      </c>
      <c r="AN24" s="55">
        <f t="shared" si="14"/>
        <v>51000</v>
      </c>
      <c r="AO24" s="48" t="str">
        <f t="shared" si="63"/>
        <v/>
      </c>
      <c r="AP24" s="56">
        <f t="shared" si="64"/>
        <v>102</v>
      </c>
      <c r="AQ24" s="70" t="str">
        <f t="shared" ca="1" si="17"/>
        <v xml:space="preserve">─── </v>
      </c>
      <c r="AR24" s="62" t="str">
        <f t="shared" ca="1" si="65"/>
        <v xml:space="preserve">─── </v>
      </c>
      <c r="AS24" s="62" t="str">
        <f ca="1">IF(AR24="─── ","─── ",VALUE(AR24&amp;COUNTIFS(AR$1:AR24,AR24)))</f>
        <v xml:space="preserve">─── </v>
      </c>
      <c r="AT24" s="62" t="str">
        <f t="shared" ca="1" si="66"/>
        <v xml:space="preserve">─── </v>
      </c>
      <c r="AU24" s="65" t="str">
        <f t="shared" ca="1" si="20"/>
        <v xml:space="preserve">─── </v>
      </c>
      <c r="AV24" s="62" t="str">
        <f t="shared" ca="1" si="67"/>
        <v xml:space="preserve">─── </v>
      </c>
      <c r="AW24" s="73" t="str">
        <f t="shared" ca="1" si="68"/>
        <v xml:space="preserve">─── </v>
      </c>
      <c r="AX24" s="74" t="str">
        <f t="shared" ca="1" si="22"/>
        <v xml:space="preserve">─── </v>
      </c>
      <c r="AY24" s="75" t="str">
        <f t="shared" ca="1" si="69"/>
        <v xml:space="preserve">─── </v>
      </c>
      <c r="AZ24" s="76" t="str">
        <f t="shared" ca="1" si="24"/>
        <v xml:space="preserve">─── </v>
      </c>
      <c r="BA24" s="77" t="str">
        <f t="shared" ca="1" si="70"/>
        <v xml:space="preserve">─── </v>
      </c>
      <c r="BB24" s="80" t="str">
        <f t="shared" ca="1" si="71"/>
        <v xml:space="preserve">─── </v>
      </c>
      <c r="BC24" s="71" t="str">
        <f t="shared" si="26"/>
        <v/>
      </c>
      <c r="BD24" s="2" t="s">
        <v>2124</v>
      </c>
      <c r="BG24" s="2" t="str">
        <f t="shared" ca="1" si="27"/>
        <v xml:space="preserve">─── </v>
      </c>
      <c r="BJ24" s="63">
        <v>23</v>
      </c>
      <c r="BK24" s="63" t="str">
        <f t="shared" ca="1" si="49"/>
        <v/>
      </c>
      <c r="BL24" s="63" t="str">
        <f t="shared" ca="1" si="50"/>
        <v/>
      </c>
      <c r="BM24" s="64"/>
    </row>
    <row r="25" spans="1:65">
      <c r="A25" s="85" t="s">
        <v>1394</v>
      </c>
      <c r="B25" s="57" t="str">
        <f t="shared" si="28"/>
        <v>山形市</v>
      </c>
      <c r="C25" s="57" t="str">
        <f t="shared" si="29"/>
        <v>宅地見込地</v>
      </c>
      <c r="D25" s="48"/>
      <c r="E25" s="50" t="str">
        <f t="shared" si="30"/>
        <v>村山地域</v>
      </c>
      <c r="F25" s="50" t="str">
        <f t="shared" si="0"/>
        <v>白山３丁目１１番１</v>
      </c>
      <c r="G25" s="50" t="str">
        <f t="shared" si="1"/>
        <v/>
      </c>
      <c r="H25" s="50" t="str">
        <f t="shared" si="31"/>
        <v/>
      </c>
      <c r="I25" s="48" t="str">
        <f t="shared" si="52"/>
        <v/>
      </c>
      <c r="J25" s="48" t="str">
        <f>IFERROR(IF(L25="───── ","",IF(VLOOKUP(A25,kanji001前年データ,19,FALSE)=62,"共同",IF(A25="山形9-3","工業",IF(A25="鶴岡5-2","観光",IF(OR(C25="宅地見込地",C25="工業地"),"",IF(OR(AND(C25="住宅地",M25=2),AND(C25="商業地",M25=1)),"最高",IF(OR(AND(C25="住宅地",COUNTIFS(前年用途区分,C25,前年価格,"&gt;0")=M25),AND(C25="商業地",COUNTIFS(前年用途区分,C25,前年価格,"&gt;0")=M25)),"最低",IF(fals,"")))))))),"")</f>
        <v/>
      </c>
      <c r="K25" s="48" t="str">
        <f ca="1">IFERROR(IF(W25="───── ","",IF(VLOOKUP(A25,kanji001データ,19,FALSE)=62,"共同",IF(A25="山形9-3","工業",IF(A25="鶴岡5-2","観光",IF(OR(C25="宅地見込地",C25="工業地"),"",IF(AND(C25="住宅地",X25=2),"最高",IF(AND(C25="住宅地",COUNTIFS(用途区分,C25,幹事意見価格,"&gt;0")=X25),"最低",IF(AND(C25="商業地",X25=1),"最高",IF(AND(C25="商業地",COUNTIFS(用途区分,C25,幹事意見価格,"&gt;0")=X25),"最低",IF(fals,"")))))))))),"")</f>
        <v/>
      </c>
      <c r="L25" s="51">
        <f t="shared" si="74"/>
        <v>41100</v>
      </c>
      <c r="M25" s="52">
        <f t="shared" si="2"/>
        <v>1</v>
      </c>
      <c r="N25" s="52">
        <f>IFERROR(IF(A25="","",VALUE(M25&amp;COUNTIFS($M$1:M25,M25))),"─── ")</f>
        <v>12</v>
      </c>
      <c r="O25" s="53">
        <f t="shared" si="53"/>
        <v>1.2E-2</v>
      </c>
      <c r="P25" s="53">
        <f t="shared" si="54"/>
        <v>1.2315270935960592E-2</v>
      </c>
      <c r="Q25" s="52">
        <f t="shared" si="55"/>
        <v>1</v>
      </c>
      <c r="R25" s="52">
        <f>IFERROR(IF(A25="","",VALUE(Q25&amp;COUNTIFS($Q$1:Q25,Q25))),"─── ")</f>
        <v>11</v>
      </c>
      <c r="S25" s="51" t="e">
        <f t="shared" ca="1" si="35"/>
        <v>#REF!</v>
      </c>
      <c r="T25" s="53" t="e">
        <f t="shared" ca="1" si="36"/>
        <v>#REF!</v>
      </c>
      <c r="U25" s="51" t="e">
        <f t="shared" ca="1" si="37"/>
        <v>#REF!</v>
      </c>
      <c r="V25" s="53" t="e">
        <f t="shared" ca="1" si="38"/>
        <v>#REF!</v>
      </c>
      <c r="W25" s="88" t="str">
        <f ca="1">IFERROR(IF(OR($S25="─── ",$U25="─── "),"─── ",IF(#REF!="見込価格",VLOOKUP(A25,見込価格一覧データ,9,FALSE),IF(#REF!="意見価格",VLOOKUP(A25,見込価格一覧データ,11,FALSE)))),"─── ")</f>
        <v xml:space="preserve">─── </v>
      </c>
      <c r="X25" s="52" t="str">
        <f t="shared" ca="1" si="5"/>
        <v xml:space="preserve">─── </v>
      </c>
      <c r="Y25" s="66" t="str">
        <f t="shared" ca="1" si="6"/>
        <v xml:space="preserve">─── </v>
      </c>
      <c r="Z25" s="52" t="str">
        <f t="shared" ca="1" si="7"/>
        <v xml:space="preserve">─── </v>
      </c>
      <c r="AA25" s="52" t="str">
        <f t="shared" ca="1" si="8"/>
        <v xml:space="preserve">─── </v>
      </c>
      <c r="AB25" s="53" t="str">
        <f t="shared" ca="1" si="56"/>
        <v xml:space="preserve">─── </v>
      </c>
      <c r="AC25" s="53" t="str">
        <f t="shared" ca="1" si="57"/>
        <v xml:space="preserve">─── </v>
      </c>
      <c r="AD25" s="52" t="str">
        <f t="shared" ca="1" si="58"/>
        <v xml:space="preserve">─── </v>
      </c>
      <c r="AE25" s="66" t="str">
        <f t="shared" ca="1" si="9"/>
        <v xml:space="preserve">─── </v>
      </c>
      <c r="AF25" s="54" t="str">
        <f t="shared" ca="1" si="59"/>
        <v xml:space="preserve">─── </v>
      </c>
      <c r="AG25" s="66" t="str">
        <f t="shared" ca="1" si="10"/>
        <v xml:space="preserve">─── </v>
      </c>
      <c r="AH25" s="54" t="str">
        <f t="shared" ca="1" si="60"/>
        <v xml:space="preserve">─── </v>
      </c>
      <c r="AI25" s="52" t="str">
        <f t="shared" ca="1" si="61"/>
        <v xml:space="preserve">─── </v>
      </c>
      <c r="AJ25" s="52">
        <f t="shared" si="12"/>
        <v>1</v>
      </c>
      <c r="AK25" s="57" t="str">
        <f t="shared" si="62"/>
        <v>臼井　晶</v>
      </c>
      <c r="AL25" s="57" t="str">
        <f t="shared" si="41"/>
        <v>石川　聡</v>
      </c>
      <c r="AM25" s="53">
        <f t="shared" si="13"/>
        <v>1.2E-2</v>
      </c>
      <c r="AN25" s="55">
        <f t="shared" si="14"/>
        <v>41100</v>
      </c>
      <c r="AO25" s="48" t="str">
        <f t="shared" si="63"/>
        <v/>
      </c>
      <c r="AP25" s="56">
        <f t="shared" si="64"/>
        <v>100</v>
      </c>
      <c r="AQ25" s="70" t="str">
        <f t="shared" ca="1" si="17"/>
        <v xml:space="preserve">─── </v>
      </c>
      <c r="AR25" s="62" t="str">
        <f t="shared" ca="1" si="65"/>
        <v xml:space="preserve">─── </v>
      </c>
      <c r="AS25" s="62" t="str">
        <f ca="1">IF(AR25="─── ","─── ",VALUE(AR25&amp;COUNTIFS(AR$1:AR25,AR25)))</f>
        <v xml:space="preserve">─── </v>
      </c>
      <c r="AT25" s="62" t="str">
        <f t="shared" ca="1" si="66"/>
        <v xml:space="preserve">─── </v>
      </c>
      <c r="AU25" s="65" t="str">
        <f t="shared" ca="1" si="20"/>
        <v xml:space="preserve">─── </v>
      </c>
      <c r="AV25" s="62" t="str">
        <f t="shared" ca="1" si="67"/>
        <v xml:space="preserve">─── </v>
      </c>
      <c r="AW25" s="73" t="str">
        <f t="shared" ca="1" si="68"/>
        <v xml:space="preserve">─── </v>
      </c>
      <c r="AX25" s="74" t="str">
        <f t="shared" ca="1" si="22"/>
        <v xml:space="preserve">─── </v>
      </c>
      <c r="AY25" s="75" t="str">
        <f t="shared" ca="1" si="69"/>
        <v xml:space="preserve">─── </v>
      </c>
      <c r="AZ25" s="76" t="str">
        <f t="shared" ca="1" si="24"/>
        <v xml:space="preserve">─── </v>
      </c>
      <c r="BA25" s="77" t="str">
        <f t="shared" ca="1" si="70"/>
        <v xml:space="preserve">─── </v>
      </c>
      <c r="BB25" s="80" t="str">
        <f t="shared" ca="1" si="71"/>
        <v xml:space="preserve">─── </v>
      </c>
      <c r="BC25" s="71" t="str">
        <f t="shared" si="26"/>
        <v/>
      </c>
      <c r="BD25" s="2" t="s">
        <v>2124</v>
      </c>
      <c r="BG25" s="2" t="str">
        <f t="shared" ca="1" si="27"/>
        <v xml:space="preserve">─── </v>
      </c>
      <c r="BJ25" s="63">
        <v>25</v>
      </c>
      <c r="BK25" s="63" t="str">
        <f t="shared" ca="1" si="49"/>
        <v/>
      </c>
      <c r="BL25" s="63" t="str">
        <f t="shared" ca="1" si="50"/>
        <v/>
      </c>
      <c r="BM25" s="64"/>
    </row>
    <row r="26" spans="1:65">
      <c r="A26" s="85" t="s">
        <v>1395</v>
      </c>
      <c r="B26" s="57" t="str">
        <f t="shared" si="28"/>
        <v>山形市</v>
      </c>
      <c r="C26" s="57" t="str">
        <f t="shared" si="29"/>
        <v>商業地</v>
      </c>
      <c r="D26" s="48"/>
      <c r="E26" s="50" t="str">
        <f t="shared" si="30"/>
        <v>村山地域</v>
      </c>
      <c r="F26" s="50" t="str">
        <f t="shared" si="0"/>
        <v>七日町１丁目４５５番１外</v>
      </c>
      <c r="G26" s="50" t="str">
        <f t="shared" si="1"/>
        <v>「七日町１－２－３９」</v>
      </c>
      <c r="H26" s="50" t="str">
        <f t="shared" si="31"/>
        <v>（アズ七日町）</v>
      </c>
      <c r="I26" s="48" t="str">
        <f t="shared" si="52"/>
        <v>◎</v>
      </c>
      <c r="J26" s="48" t="str">
        <f>IFERROR(IF(L26="───── ","",IF(VLOOKUP(A26,kanji001前年データ,19,FALSE)=62,"共同",IF(A26="山形9-3","工業",IF(A26="鶴岡5-2","観光",IF(OR(C26="宅地見込地",C26="工業地"),"",IF(OR(AND(C26="住宅地",M26=2),AND(C26="商業地",M26=1)),"最高",IF(OR(AND(C26="住宅地",COUNTIFS(前年用途区分,C26,前年価格,"&gt;0")=M26),AND(C26="商業地",COUNTIFS(前年用途区分,C26,前年価格,"&gt;0")=M26)),"最低",IF(fals,"")))))))),"")</f>
        <v>最高</v>
      </c>
      <c r="K26" s="48" t="str">
        <f ca="1">IFERROR(IF(W26="───── ","",IF(VLOOKUP(A26,kanji001データ,19,FALSE)=62,"共同",IF(A26="山形9-3","工業",IF(A26="鶴岡5-2","観光",IF(OR(C26="宅地見込地",C26="工業地"),"",IF(AND(C26="住宅地",X26=2),"最高",IF(AND(C26="住宅地",COUNTIFS(用途区分,C26,幹事意見価格,"&gt;0")=X26),"最低",IF(AND(C26="商業地",X26=1),"最高",IF(AND(C26="商業地",COUNTIFS(用途区分,C26,幹事意見価格,"&gt;0")=X26),"最低",IF(fals,"")))))))))),"")</f>
        <v/>
      </c>
      <c r="L26" s="51">
        <f t="shared" si="74"/>
        <v>221000</v>
      </c>
      <c r="M26" s="52">
        <f t="shared" si="2"/>
        <v>1</v>
      </c>
      <c r="N26" s="52">
        <f>IFERROR(IF(A26="","",VALUE(M26&amp;COUNTIFS($M$1:M26,M26))),"─── ")</f>
        <v>13</v>
      </c>
      <c r="O26" s="53">
        <f t="shared" si="53"/>
        <v>8.9999999999999993E-3</v>
      </c>
      <c r="P26" s="53">
        <f t="shared" si="54"/>
        <v>9.1324200913242004E-3</v>
      </c>
      <c r="Q26" s="52">
        <f t="shared" si="55"/>
        <v>13</v>
      </c>
      <c r="R26" s="52">
        <f>IFERROR(IF(A26="","",VALUE(Q26&amp;COUNTIFS($Q$1:Q26,Q26))),"─── ")</f>
        <v>131</v>
      </c>
      <c r="S26" s="51" t="e">
        <f t="shared" ca="1" si="35"/>
        <v>#REF!</v>
      </c>
      <c r="T26" s="53" t="e">
        <f t="shared" ca="1" si="36"/>
        <v>#REF!</v>
      </c>
      <c r="U26" s="51" t="e">
        <f t="shared" ca="1" si="37"/>
        <v>#REF!</v>
      </c>
      <c r="V26" s="53" t="e">
        <f t="shared" ca="1" si="38"/>
        <v>#REF!</v>
      </c>
      <c r="W26" s="88" t="str">
        <f ca="1">IFERROR(IF(OR($S26="─── ",$U26="─── "),"─── ",IF(#REF!="見込価格",VLOOKUP(A26,見込価格一覧データ,9,FALSE),IF(#REF!="意見価格",VLOOKUP(A26,見込価格一覧データ,11,FALSE)))),"─── ")</f>
        <v xml:space="preserve">─── </v>
      </c>
      <c r="X26" s="52" t="str">
        <f t="shared" ca="1" si="5"/>
        <v xml:space="preserve">─── </v>
      </c>
      <c r="Y26" s="66" t="str">
        <f t="shared" ca="1" si="6"/>
        <v xml:space="preserve">─── </v>
      </c>
      <c r="Z26" s="52" t="str">
        <f t="shared" ca="1" si="7"/>
        <v xml:space="preserve">─── </v>
      </c>
      <c r="AA26" s="52" t="str">
        <f t="shared" ca="1" si="8"/>
        <v xml:space="preserve">─── </v>
      </c>
      <c r="AB26" s="53" t="str">
        <f t="shared" ca="1" si="56"/>
        <v xml:space="preserve">─── </v>
      </c>
      <c r="AC26" s="53" t="str">
        <f t="shared" ca="1" si="57"/>
        <v xml:space="preserve">─── </v>
      </c>
      <c r="AD26" s="52" t="str">
        <f t="shared" ca="1" si="58"/>
        <v xml:space="preserve">─── </v>
      </c>
      <c r="AE26" s="66" t="str">
        <f t="shared" ca="1" si="9"/>
        <v xml:space="preserve">─── </v>
      </c>
      <c r="AF26" s="54" t="str">
        <f t="shared" ca="1" si="59"/>
        <v xml:space="preserve">─── </v>
      </c>
      <c r="AG26" s="66" t="str">
        <f t="shared" ca="1" si="10"/>
        <v xml:space="preserve">─── </v>
      </c>
      <c r="AH26" s="54" t="str">
        <f t="shared" ca="1" si="60"/>
        <v xml:space="preserve">─── </v>
      </c>
      <c r="AI26" s="52" t="str">
        <f t="shared" ca="1" si="61"/>
        <v xml:space="preserve">─── </v>
      </c>
      <c r="AJ26" s="52">
        <f t="shared" si="12"/>
        <v>1</v>
      </c>
      <c r="AK26" s="57" t="str">
        <f t="shared" si="62"/>
        <v>高嶋　俊幸</v>
      </c>
      <c r="AL26" s="57" t="str">
        <f t="shared" si="41"/>
        <v>月田　真吾</v>
      </c>
      <c r="AM26" s="53">
        <f t="shared" si="13"/>
        <v>8.9999999999999993E-3</v>
      </c>
      <c r="AN26" s="55">
        <f t="shared" si="14"/>
        <v>221000</v>
      </c>
      <c r="AO26" s="48" t="str">
        <f t="shared" si="63"/>
        <v/>
      </c>
      <c r="AP26" s="56">
        <f t="shared" si="64"/>
        <v>102</v>
      </c>
      <c r="AQ26" s="70" t="str">
        <f t="shared" ca="1" si="17"/>
        <v xml:space="preserve">─── </v>
      </c>
      <c r="AR26" s="62" t="str">
        <f t="shared" ca="1" si="65"/>
        <v xml:space="preserve">─── </v>
      </c>
      <c r="AS26" s="62" t="str">
        <f ca="1">IF(AR26="─── ","─── ",VALUE(AR26&amp;COUNTIFS(AR$1:AR26,AR26)))</f>
        <v xml:space="preserve">─── </v>
      </c>
      <c r="AT26" s="62" t="str">
        <f t="shared" ca="1" si="66"/>
        <v xml:space="preserve">─── </v>
      </c>
      <c r="AU26" s="65" t="str">
        <f t="shared" ca="1" si="20"/>
        <v xml:space="preserve">─── </v>
      </c>
      <c r="AV26" s="62" t="str">
        <f t="shared" ca="1" si="67"/>
        <v xml:space="preserve">─── </v>
      </c>
      <c r="AW26" s="73" t="str">
        <f t="shared" ca="1" si="68"/>
        <v xml:space="preserve">─── </v>
      </c>
      <c r="AX26" s="74" t="str">
        <f t="shared" ca="1" si="22"/>
        <v xml:space="preserve">─── </v>
      </c>
      <c r="AY26" s="75" t="str">
        <f t="shared" ca="1" si="69"/>
        <v xml:space="preserve">─── </v>
      </c>
      <c r="AZ26" s="76" t="str">
        <f t="shared" ca="1" si="24"/>
        <v xml:space="preserve">─── </v>
      </c>
      <c r="BA26" s="77" t="str">
        <f t="shared" ca="1" si="70"/>
        <v xml:space="preserve">─── </v>
      </c>
      <c r="BB26" s="80" t="str">
        <f t="shared" ca="1" si="71"/>
        <v xml:space="preserve">─── </v>
      </c>
      <c r="BC26" s="71" t="str">
        <f t="shared" si="26"/>
        <v>○</v>
      </c>
      <c r="BD26" s="2" t="s">
        <v>2124</v>
      </c>
      <c r="BG26" s="2" t="str">
        <f t="shared" ca="1" si="27"/>
        <v xml:space="preserve">─── </v>
      </c>
      <c r="BJ26" s="63">
        <v>26</v>
      </c>
      <c r="BK26" s="63" t="str">
        <f t="shared" ca="1" si="49"/>
        <v/>
      </c>
      <c r="BL26" s="63" t="str">
        <f t="shared" ca="1" si="50"/>
        <v/>
      </c>
      <c r="BM26" s="64"/>
    </row>
    <row r="27" spans="1:65">
      <c r="A27" s="85" t="s">
        <v>1396</v>
      </c>
      <c r="B27" s="57" t="str">
        <f t="shared" si="28"/>
        <v>山形市</v>
      </c>
      <c r="C27" s="57" t="str">
        <f t="shared" si="29"/>
        <v>商業地</v>
      </c>
      <c r="D27" s="48"/>
      <c r="E27" s="50" t="str">
        <f t="shared" si="30"/>
        <v>村山地域</v>
      </c>
      <c r="F27" s="50" t="str">
        <f t="shared" si="0"/>
        <v>城南町２丁目１５９番３外</v>
      </c>
      <c r="G27" s="50" t="str">
        <f t="shared" si="1"/>
        <v>「城南町２－１０－３」</v>
      </c>
      <c r="H27" s="50" t="str">
        <f t="shared" si="31"/>
        <v>（福原ビル）</v>
      </c>
      <c r="I27" s="48" t="str">
        <f t="shared" si="52"/>
        <v/>
      </c>
      <c r="J27" s="48" t="str">
        <f>IFERROR(IF(L27="───── ","",IF(VLOOKUP(A27,kanji001前年データ,19,FALSE)=62,"共同",IF(A27="山形9-3","工業",IF(A27="鶴岡5-2","観光",IF(OR(C27="宅地見込地",C27="工業地"),"",IF(OR(AND(C27="住宅地",M27=2),AND(C27="商業地",M27=1)),"最高",IF(OR(AND(C27="住宅地",COUNTIFS(前年用途区分,C27,前年価格,"&gt;0")=M27),AND(C27="商業地",COUNTIFS(前年用途区分,C27,前年価格,"&gt;0")=M27)),"最低",IF(fals,"")))))))),"")</f>
        <v/>
      </c>
      <c r="K27" s="48" t="str">
        <f ca="1">IFERROR(IF(W27="───── ","",IF(VLOOKUP(A27,kanji001データ,19,FALSE)=62,"共同",IF(A27="山形9-3","工業",IF(A27="鶴岡5-2","観光",IF(OR(C27="宅地見込地",C27="工業地"),"",IF(AND(C27="住宅地",X27=2),"最高",IF(AND(C27="住宅地",COUNTIFS(用途区分,C27,幹事意見価格,"&gt;0")=X27),"最低",IF(AND(C27="商業地",X27=1),"最高",IF(AND(C27="商業地",COUNTIFS(用途区分,C27,幹事意見価格,"&gt;0")=X27),"最低",IF(fals,"")))))))))),"")</f>
        <v/>
      </c>
      <c r="L27" s="51">
        <f t="shared" si="74"/>
        <v>116000</v>
      </c>
      <c r="M27" s="52">
        <f t="shared" si="2"/>
        <v>6</v>
      </c>
      <c r="N27" s="52">
        <f>IFERROR(IF(A27="","",VALUE(M27&amp;COUNTIFS($M$1:M27,M27))),"─── ")</f>
        <v>62</v>
      </c>
      <c r="O27" s="53">
        <f t="shared" si="53"/>
        <v>8.9999999999999993E-3</v>
      </c>
      <c r="P27" s="53">
        <f t="shared" si="54"/>
        <v>8.6956521739130436E-3</v>
      </c>
      <c r="Q27" s="52">
        <f t="shared" si="55"/>
        <v>14</v>
      </c>
      <c r="R27" s="52">
        <f>IFERROR(IF(A27="","",VALUE(Q27&amp;COUNTIFS($Q$1:Q27,Q27))),"─── ")</f>
        <v>142</v>
      </c>
      <c r="S27" s="51" t="e">
        <f t="shared" ca="1" si="35"/>
        <v>#REF!</v>
      </c>
      <c r="T27" s="53" t="e">
        <f t="shared" ca="1" si="36"/>
        <v>#REF!</v>
      </c>
      <c r="U27" s="51" t="e">
        <f t="shared" ca="1" si="37"/>
        <v>#REF!</v>
      </c>
      <c r="V27" s="53" t="e">
        <f t="shared" ca="1" si="38"/>
        <v>#REF!</v>
      </c>
      <c r="W27" s="88" t="str">
        <f ca="1">IFERROR(IF(OR($S27="─── ",$U27="─── "),"─── ",IF(#REF!="見込価格",VLOOKUP(A27,見込価格一覧データ,9,FALSE),IF(#REF!="意見価格",VLOOKUP(A27,見込価格一覧データ,11,FALSE)))),"─── ")</f>
        <v xml:space="preserve">─── </v>
      </c>
      <c r="X27" s="52" t="str">
        <f t="shared" ca="1" si="5"/>
        <v xml:space="preserve">─── </v>
      </c>
      <c r="Y27" s="66" t="str">
        <f t="shared" ca="1" si="6"/>
        <v xml:space="preserve">─── </v>
      </c>
      <c r="Z27" s="52" t="str">
        <f t="shared" ca="1" si="7"/>
        <v xml:space="preserve">─── </v>
      </c>
      <c r="AA27" s="52" t="str">
        <f t="shared" ca="1" si="8"/>
        <v xml:space="preserve">─── </v>
      </c>
      <c r="AB27" s="53" t="str">
        <f t="shared" ca="1" si="56"/>
        <v xml:space="preserve">─── </v>
      </c>
      <c r="AC27" s="53" t="str">
        <f t="shared" ca="1" si="57"/>
        <v xml:space="preserve">─── </v>
      </c>
      <c r="AD27" s="52" t="str">
        <f t="shared" ca="1" si="58"/>
        <v xml:space="preserve">─── </v>
      </c>
      <c r="AE27" s="66" t="str">
        <f t="shared" ca="1" si="9"/>
        <v xml:space="preserve">─── </v>
      </c>
      <c r="AF27" s="54" t="str">
        <f t="shared" ca="1" si="59"/>
        <v xml:space="preserve">─── </v>
      </c>
      <c r="AG27" s="66" t="str">
        <f t="shared" ca="1" si="10"/>
        <v xml:space="preserve">─── </v>
      </c>
      <c r="AH27" s="54" t="str">
        <f t="shared" ca="1" si="60"/>
        <v xml:space="preserve">─── </v>
      </c>
      <c r="AI27" s="52" t="str">
        <f t="shared" ca="1" si="61"/>
        <v xml:space="preserve">─── </v>
      </c>
      <c r="AJ27" s="52">
        <f t="shared" si="12"/>
        <v>6</v>
      </c>
      <c r="AK27" s="57" t="str">
        <f t="shared" si="62"/>
        <v>高嶋　俊幸</v>
      </c>
      <c r="AL27" s="57" t="str">
        <f t="shared" si="41"/>
        <v>大貫　良一</v>
      </c>
      <c r="AM27" s="53">
        <f t="shared" si="13"/>
        <v>8.9999999999999993E-3</v>
      </c>
      <c r="AN27" s="55">
        <f t="shared" si="14"/>
        <v>116000</v>
      </c>
      <c r="AO27" s="48" t="str">
        <f t="shared" si="63"/>
        <v/>
      </c>
      <c r="AP27" s="56">
        <f t="shared" si="64"/>
        <v>100</v>
      </c>
      <c r="AQ27" s="70" t="str">
        <f t="shared" ca="1" si="17"/>
        <v xml:space="preserve">─── </v>
      </c>
      <c r="AR27" s="62" t="str">
        <f t="shared" ca="1" si="65"/>
        <v xml:space="preserve">─── </v>
      </c>
      <c r="AS27" s="62" t="str">
        <f ca="1">IF(AR27="─── ","─── ",VALUE(AR27&amp;COUNTIFS(AR$1:AR27,AR27)))</f>
        <v xml:space="preserve">─── </v>
      </c>
      <c r="AT27" s="62" t="str">
        <f t="shared" ca="1" si="66"/>
        <v xml:space="preserve">─── </v>
      </c>
      <c r="AU27" s="65" t="str">
        <f t="shared" ca="1" si="20"/>
        <v xml:space="preserve">─── </v>
      </c>
      <c r="AV27" s="62" t="str">
        <f t="shared" ca="1" si="67"/>
        <v xml:space="preserve">─── </v>
      </c>
      <c r="AW27" s="73" t="str">
        <f t="shared" ca="1" si="68"/>
        <v xml:space="preserve">─── </v>
      </c>
      <c r="AX27" s="74" t="str">
        <f t="shared" ca="1" si="22"/>
        <v xml:space="preserve">─── </v>
      </c>
      <c r="AY27" s="75" t="str">
        <f t="shared" ca="1" si="69"/>
        <v xml:space="preserve">─── </v>
      </c>
      <c r="AZ27" s="76" t="str">
        <f t="shared" ca="1" si="24"/>
        <v xml:space="preserve">─── </v>
      </c>
      <c r="BA27" s="77" t="str">
        <f t="shared" ca="1" si="70"/>
        <v xml:space="preserve">─── </v>
      </c>
      <c r="BB27" s="80" t="str">
        <f t="shared" ca="1" si="71"/>
        <v xml:space="preserve">─── </v>
      </c>
      <c r="BC27" s="71" t="str">
        <f t="shared" si="26"/>
        <v>○</v>
      </c>
      <c r="BD27" s="2" t="s">
        <v>2124</v>
      </c>
      <c r="BG27" s="2" t="str">
        <f t="shared" ca="1" si="27"/>
        <v xml:space="preserve">─── </v>
      </c>
      <c r="BJ27" s="63">
        <v>27</v>
      </c>
      <c r="BK27" s="63" t="str">
        <f t="shared" ca="1" si="49"/>
        <v/>
      </c>
      <c r="BL27" s="63" t="str">
        <f t="shared" ca="1" si="50"/>
        <v/>
      </c>
      <c r="BM27" s="64"/>
    </row>
    <row r="28" spans="1:65">
      <c r="A28" s="85" t="s">
        <v>1397</v>
      </c>
      <c r="B28" s="57" t="str">
        <f t="shared" si="28"/>
        <v>山形市</v>
      </c>
      <c r="C28" s="57" t="str">
        <f t="shared" si="29"/>
        <v>商業地</v>
      </c>
      <c r="D28" s="48"/>
      <c r="E28" s="50" t="str">
        <f t="shared" si="30"/>
        <v>村山地域</v>
      </c>
      <c r="F28" s="50" t="str">
        <f t="shared" si="0"/>
        <v>円応寺町１番４</v>
      </c>
      <c r="G28" s="50" t="str">
        <f t="shared" si="1"/>
        <v>「円応寺町１－２」</v>
      </c>
      <c r="H28" s="50" t="str">
        <f t="shared" si="31"/>
        <v>（（株）レクト）</v>
      </c>
      <c r="I28" s="48" t="str">
        <f t="shared" si="52"/>
        <v/>
      </c>
      <c r="J28" s="48" t="str">
        <f>IFERROR(IF(L28="───── ","",IF(VLOOKUP(A28,kanji001前年データ,19,FALSE)=62,"共同",IF(A28="山形9-3","工業",IF(A28="鶴岡5-2","観光",IF(OR(C28="宅地見込地",C28="工業地"),"",IF(OR(AND(C28="住宅地",M28=2),AND(C28="商業地",M28=1)),"最高",IF(OR(AND(C28="住宅地",COUNTIFS(前年用途区分,C28,前年価格,"&gt;0")=M28),AND(C28="商業地",COUNTIFS(前年用途区分,C28,前年価格,"&gt;0")=M28)),"最低",IF(fals,"")))))))),"")</f>
        <v/>
      </c>
      <c r="K28" s="48" t="str">
        <f ca="1">IFERROR(IF(W28="───── ","",IF(VLOOKUP(A28,kanji001データ,19,FALSE)=62,"共同",IF(A28="山形9-3","工業",IF(A28="鶴岡5-2","観光",IF(OR(C28="宅地見込地",C28="工業地"),"",IF(AND(C28="住宅地",X28=2),"最高",IF(AND(C28="住宅地",COUNTIFS(用途区分,C28,幹事意見価格,"&gt;0")=X28),"最低",IF(AND(C28="商業地",X28=1),"最高",IF(AND(C28="商業地",COUNTIFS(用途区分,C28,幹事意見価格,"&gt;0")=X28),"最低",IF(fals,"")))))))))),"")</f>
        <v/>
      </c>
      <c r="L28" s="51">
        <f t="shared" si="74"/>
        <v>76000</v>
      </c>
      <c r="M28" s="52">
        <f t="shared" si="2"/>
        <v>9</v>
      </c>
      <c r="N28" s="52">
        <f>IFERROR(IF(A28="","",VALUE(M28&amp;COUNTIFS($M$1:M28,M28))),"─── ")</f>
        <v>92</v>
      </c>
      <c r="O28" s="53">
        <f t="shared" si="53"/>
        <v>2.1999999999999999E-2</v>
      </c>
      <c r="P28" s="53">
        <f t="shared" si="54"/>
        <v>2.1505376344086023E-2</v>
      </c>
      <c r="Q28" s="52">
        <f t="shared" si="55"/>
        <v>4</v>
      </c>
      <c r="R28" s="52">
        <f>IFERROR(IF(A28="","",VALUE(Q28&amp;COUNTIFS($Q$1:Q28,Q28))),"─── ")</f>
        <v>41</v>
      </c>
      <c r="S28" s="51" t="e">
        <f t="shared" ca="1" si="35"/>
        <v>#REF!</v>
      </c>
      <c r="T28" s="53" t="e">
        <f t="shared" ca="1" si="36"/>
        <v>#REF!</v>
      </c>
      <c r="U28" s="51" t="e">
        <f t="shared" ca="1" si="37"/>
        <v>#REF!</v>
      </c>
      <c r="V28" s="53" t="e">
        <f t="shared" ca="1" si="38"/>
        <v>#REF!</v>
      </c>
      <c r="W28" s="88" t="str">
        <f ca="1">IFERROR(IF(OR($S28="─── ",$U28="─── "),"─── ",IF(#REF!="見込価格",VLOOKUP(A28,見込価格一覧データ,9,FALSE),IF(#REF!="意見価格",VLOOKUP(A28,見込価格一覧データ,11,FALSE)))),"─── ")</f>
        <v xml:space="preserve">─── </v>
      </c>
      <c r="X28" s="52" t="str">
        <f t="shared" ca="1" si="5"/>
        <v xml:space="preserve">─── </v>
      </c>
      <c r="Y28" s="66" t="str">
        <f t="shared" ca="1" si="6"/>
        <v xml:space="preserve">─── </v>
      </c>
      <c r="Z28" s="52" t="str">
        <f t="shared" ca="1" si="7"/>
        <v xml:space="preserve">─── </v>
      </c>
      <c r="AA28" s="52" t="str">
        <f t="shared" ca="1" si="8"/>
        <v xml:space="preserve">─── </v>
      </c>
      <c r="AB28" s="53" t="str">
        <f t="shared" ca="1" si="56"/>
        <v xml:space="preserve">─── </v>
      </c>
      <c r="AC28" s="53" t="str">
        <f t="shared" ca="1" si="57"/>
        <v xml:space="preserve">─── </v>
      </c>
      <c r="AD28" s="52" t="str">
        <f t="shared" ca="1" si="58"/>
        <v xml:space="preserve">─── </v>
      </c>
      <c r="AE28" s="66" t="str">
        <f t="shared" ca="1" si="9"/>
        <v xml:space="preserve">─── </v>
      </c>
      <c r="AF28" s="54" t="str">
        <f t="shared" ca="1" si="59"/>
        <v xml:space="preserve">─── </v>
      </c>
      <c r="AG28" s="66" t="str">
        <f t="shared" ca="1" si="10"/>
        <v xml:space="preserve">─── </v>
      </c>
      <c r="AH28" s="54" t="str">
        <f t="shared" ca="1" si="60"/>
        <v xml:space="preserve">─── </v>
      </c>
      <c r="AI28" s="52" t="str">
        <f t="shared" ca="1" si="61"/>
        <v xml:space="preserve">─── </v>
      </c>
      <c r="AJ28" s="52">
        <f t="shared" si="12"/>
        <v>9</v>
      </c>
      <c r="AK28" s="57" t="str">
        <f t="shared" si="62"/>
        <v>植松　広央</v>
      </c>
      <c r="AL28" s="57" t="str">
        <f t="shared" si="41"/>
        <v>赤藤　元玄</v>
      </c>
      <c r="AM28" s="53">
        <f t="shared" si="13"/>
        <v>2.1999999999999999E-2</v>
      </c>
      <c r="AN28" s="55">
        <f t="shared" si="14"/>
        <v>76000</v>
      </c>
      <c r="AO28" s="48" t="str">
        <f t="shared" si="63"/>
        <v/>
      </c>
      <c r="AP28" s="56">
        <f t="shared" si="64"/>
        <v>100</v>
      </c>
      <c r="AQ28" s="70" t="str">
        <f t="shared" ca="1" si="17"/>
        <v xml:space="preserve">─── </v>
      </c>
      <c r="AR28" s="62" t="str">
        <f t="shared" ca="1" si="65"/>
        <v xml:space="preserve">─── </v>
      </c>
      <c r="AS28" s="62" t="str">
        <f ca="1">IF(AR28="─── ","─── ",VALUE(AR28&amp;COUNTIFS(AR$1:AR28,AR28)))</f>
        <v xml:space="preserve">─── </v>
      </c>
      <c r="AT28" s="62" t="str">
        <f t="shared" ca="1" si="66"/>
        <v xml:space="preserve">─── </v>
      </c>
      <c r="AU28" s="65" t="str">
        <f t="shared" ca="1" si="20"/>
        <v xml:space="preserve">─── </v>
      </c>
      <c r="AV28" s="62" t="str">
        <f t="shared" ca="1" si="67"/>
        <v xml:space="preserve">─── </v>
      </c>
      <c r="AW28" s="73" t="str">
        <f t="shared" ca="1" si="68"/>
        <v xml:space="preserve">─── </v>
      </c>
      <c r="AX28" s="74" t="str">
        <f t="shared" ca="1" si="22"/>
        <v xml:space="preserve">─── </v>
      </c>
      <c r="AY28" s="75" t="str">
        <f t="shared" ca="1" si="69"/>
        <v xml:space="preserve">─── </v>
      </c>
      <c r="AZ28" s="76" t="str">
        <f t="shared" ca="1" si="24"/>
        <v xml:space="preserve">─── </v>
      </c>
      <c r="BA28" s="77" t="str">
        <f t="shared" ca="1" si="70"/>
        <v xml:space="preserve">─── </v>
      </c>
      <c r="BB28" s="80" t="str">
        <f t="shared" ca="1" si="71"/>
        <v xml:space="preserve">─── </v>
      </c>
      <c r="BC28" s="71" t="str">
        <f t="shared" si="26"/>
        <v>○</v>
      </c>
      <c r="BD28" s="2" t="s">
        <v>2124</v>
      </c>
      <c r="BG28" s="2" t="str">
        <f t="shared" ca="1" si="27"/>
        <v xml:space="preserve">─── </v>
      </c>
      <c r="BJ28" s="63">
        <v>28</v>
      </c>
      <c r="BK28" s="63" t="str">
        <f t="shared" ca="1" si="49"/>
        <v/>
      </c>
      <c r="BL28" s="63" t="str">
        <f t="shared" ca="1" si="50"/>
        <v/>
      </c>
      <c r="BM28" s="64"/>
    </row>
    <row r="29" spans="1:65">
      <c r="A29" s="85" t="s">
        <v>1398</v>
      </c>
      <c r="B29" s="57" t="str">
        <f t="shared" si="28"/>
        <v>山形市</v>
      </c>
      <c r="C29" s="57" t="str">
        <f t="shared" si="29"/>
        <v>商業地</v>
      </c>
      <c r="D29" s="48"/>
      <c r="E29" s="50" t="str">
        <f t="shared" si="30"/>
        <v>村山地域</v>
      </c>
      <c r="F29" s="50" t="str">
        <f t="shared" si="0"/>
        <v>香澄町３丁目１番６</v>
      </c>
      <c r="G29" s="50" t="str">
        <f t="shared" si="1"/>
        <v>「香澄町３－１－７」</v>
      </c>
      <c r="H29" s="50" t="str">
        <f t="shared" si="31"/>
        <v>（朝日生命ビル）</v>
      </c>
      <c r="I29" s="48" t="str">
        <f t="shared" si="52"/>
        <v/>
      </c>
      <c r="J29" s="48" t="str">
        <f>IFERROR(IF(L29="───── ","",IF(VLOOKUP(A29,kanji001前年データ,19,FALSE)=62,"共同",IF(A29="山形9-3","工業",IF(A29="鶴岡5-2","観光",IF(OR(C29="宅地見込地",C29="工業地"),"",IF(OR(AND(C29="住宅地",M29=2),AND(C29="商業地",M29=1)),"最高",IF(OR(AND(C29="住宅地",COUNTIFS(前年用途区分,C29,前年価格,"&gt;0")=M29),AND(C29="商業地",COUNTIFS(前年用途区分,C29,前年価格,"&gt;0")=M29)),"最低",IF(fals,"")))))))),"")</f>
        <v/>
      </c>
      <c r="K29" s="48" t="str">
        <f ca="1">IFERROR(IF(W29="───── ","",IF(VLOOKUP(A29,kanji001データ,19,FALSE)=62,"共同",IF(A29="山形9-3","工業",IF(A29="鶴岡5-2","観光",IF(OR(C29="宅地見込地",C29="工業地"),"",IF(AND(C29="住宅地",X29=2),"最高",IF(AND(C29="住宅地",COUNTIFS(用途区分,C29,幹事意見価格,"&gt;0")=X29),"最低",IF(AND(C29="商業地",X29=1),"最高",IF(AND(C29="商業地",COUNTIFS(用途区分,C29,幹事意見価格,"&gt;0")=X29),"最低",IF(fals,"")))))))))),"")</f>
        <v/>
      </c>
      <c r="L29" s="51">
        <f t="shared" si="74"/>
        <v>218000</v>
      </c>
      <c r="M29" s="52">
        <f t="shared" si="2"/>
        <v>2</v>
      </c>
      <c r="N29" s="52">
        <f>IFERROR(IF(A29="","",VALUE(M29&amp;COUNTIFS($M$1:M29,M29))),"─── ")</f>
        <v>22</v>
      </c>
      <c r="O29" s="53">
        <f t="shared" si="53"/>
        <v>8.9999999999999993E-3</v>
      </c>
      <c r="P29" s="53">
        <f t="shared" si="54"/>
        <v>9.2592592592592587E-3</v>
      </c>
      <c r="Q29" s="52">
        <f t="shared" si="55"/>
        <v>12</v>
      </c>
      <c r="R29" s="52">
        <f>IFERROR(IF(A29="","",VALUE(Q29&amp;COUNTIFS($Q$1:Q29,Q29))),"─── ")</f>
        <v>121</v>
      </c>
      <c r="S29" s="51" t="e">
        <f t="shared" ca="1" si="35"/>
        <v>#REF!</v>
      </c>
      <c r="T29" s="53" t="e">
        <f t="shared" ca="1" si="36"/>
        <v>#REF!</v>
      </c>
      <c r="U29" s="51" t="e">
        <f t="shared" ca="1" si="37"/>
        <v>#REF!</v>
      </c>
      <c r="V29" s="53" t="e">
        <f t="shared" ca="1" si="38"/>
        <v>#REF!</v>
      </c>
      <c r="W29" s="88" t="str">
        <f ca="1">IFERROR(IF(OR($S29="─── ",$U29="─── "),"─── ",IF(#REF!="見込価格",VLOOKUP(A29,見込価格一覧データ,9,FALSE),IF(#REF!="意見価格",VLOOKUP(A29,見込価格一覧データ,11,FALSE)))),"─── ")</f>
        <v xml:space="preserve">─── </v>
      </c>
      <c r="X29" s="52" t="str">
        <f t="shared" ca="1" si="5"/>
        <v xml:space="preserve">─── </v>
      </c>
      <c r="Y29" s="66" t="str">
        <f t="shared" ca="1" si="6"/>
        <v xml:space="preserve">─── </v>
      </c>
      <c r="Z29" s="52" t="str">
        <f t="shared" ca="1" si="7"/>
        <v xml:space="preserve">─── </v>
      </c>
      <c r="AA29" s="52" t="str">
        <f t="shared" ca="1" si="8"/>
        <v xml:space="preserve">─── </v>
      </c>
      <c r="AB29" s="53" t="str">
        <f t="shared" ca="1" si="56"/>
        <v xml:space="preserve">─── </v>
      </c>
      <c r="AC29" s="53" t="str">
        <f t="shared" ca="1" si="57"/>
        <v xml:space="preserve">─── </v>
      </c>
      <c r="AD29" s="52" t="str">
        <f t="shared" ca="1" si="58"/>
        <v xml:space="preserve">─── </v>
      </c>
      <c r="AE29" s="66" t="str">
        <f t="shared" ca="1" si="9"/>
        <v xml:space="preserve">─── </v>
      </c>
      <c r="AF29" s="54" t="str">
        <f t="shared" ca="1" si="59"/>
        <v xml:space="preserve">─── </v>
      </c>
      <c r="AG29" s="66" t="str">
        <f t="shared" ca="1" si="10"/>
        <v xml:space="preserve">─── </v>
      </c>
      <c r="AH29" s="54" t="str">
        <f t="shared" ca="1" si="60"/>
        <v xml:space="preserve">─── </v>
      </c>
      <c r="AI29" s="52" t="str">
        <f t="shared" ca="1" si="61"/>
        <v xml:space="preserve">─── </v>
      </c>
      <c r="AJ29" s="52">
        <f t="shared" si="12"/>
        <v>2</v>
      </c>
      <c r="AK29" s="57" t="str">
        <f t="shared" si="62"/>
        <v>赤藤　元玄</v>
      </c>
      <c r="AL29" s="57" t="str">
        <f t="shared" si="41"/>
        <v>植松　広央</v>
      </c>
      <c r="AM29" s="53">
        <f t="shared" si="13"/>
        <v>8.9999999999999993E-3</v>
      </c>
      <c r="AN29" s="55">
        <f t="shared" si="14"/>
        <v>218000</v>
      </c>
      <c r="AO29" s="48" t="str">
        <f t="shared" si="63"/>
        <v/>
      </c>
      <c r="AP29" s="56">
        <f t="shared" si="64"/>
        <v>102</v>
      </c>
      <c r="AQ29" s="70" t="str">
        <f t="shared" ca="1" si="17"/>
        <v xml:space="preserve">─── </v>
      </c>
      <c r="AR29" s="62" t="str">
        <f t="shared" ca="1" si="65"/>
        <v xml:space="preserve">─── </v>
      </c>
      <c r="AS29" s="62" t="str">
        <f ca="1">IF(AR29="─── ","─── ",VALUE(AR29&amp;COUNTIFS(AR$1:AR29,AR29)))</f>
        <v xml:space="preserve">─── </v>
      </c>
      <c r="AT29" s="62" t="str">
        <f t="shared" ca="1" si="66"/>
        <v xml:space="preserve">─── </v>
      </c>
      <c r="AU29" s="65" t="str">
        <f t="shared" ca="1" si="20"/>
        <v xml:space="preserve">─── </v>
      </c>
      <c r="AV29" s="62" t="str">
        <f t="shared" ca="1" si="67"/>
        <v xml:space="preserve">─── </v>
      </c>
      <c r="AW29" s="73" t="str">
        <f t="shared" ca="1" si="68"/>
        <v xml:space="preserve">─── </v>
      </c>
      <c r="AX29" s="74" t="str">
        <f t="shared" ca="1" si="22"/>
        <v xml:space="preserve">─── </v>
      </c>
      <c r="AY29" s="75" t="str">
        <f t="shared" ca="1" si="69"/>
        <v xml:space="preserve">─── </v>
      </c>
      <c r="AZ29" s="76" t="str">
        <f t="shared" ca="1" si="24"/>
        <v xml:space="preserve">─── </v>
      </c>
      <c r="BA29" s="77" t="str">
        <f t="shared" ca="1" si="70"/>
        <v xml:space="preserve">─── </v>
      </c>
      <c r="BB29" s="80" t="str">
        <f t="shared" ca="1" si="71"/>
        <v xml:space="preserve">─── </v>
      </c>
      <c r="BC29" s="71" t="str">
        <f t="shared" si="26"/>
        <v>○</v>
      </c>
      <c r="BD29" s="2" t="s">
        <v>2124</v>
      </c>
      <c r="BG29" s="2" t="str">
        <f t="shared" ca="1" si="27"/>
        <v xml:space="preserve">─── </v>
      </c>
      <c r="BJ29" s="63">
        <v>29</v>
      </c>
      <c r="BK29" s="63" t="str">
        <f t="shared" ca="1" si="49"/>
        <v/>
      </c>
      <c r="BL29" s="63" t="str">
        <f t="shared" ca="1" si="50"/>
        <v/>
      </c>
      <c r="BM29" s="64"/>
    </row>
    <row r="30" spans="1:65">
      <c r="A30" s="85" t="s">
        <v>1399</v>
      </c>
      <c r="B30" s="57" t="str">
        <f t="shared" si="28"/>
        <v>山形市</v>
      </c>
      <c r="C30" s="57" t="str">
        <f t="shared" si="29"/>
        <v>商業地</v>
      </c>
      <c r="D30" s="48"/>
      <c r="E30" s="50" t="str">
        <f t="shared" si="30"/>
        <v>村山地域</v>
      </c>
      <c r="F30" s="50" t="str">
        <f t="shared" si="0"/>
        <v>十日町４丁目４２６番外</v>
      </c>
      <c r="G30" s="50" t="str">
        <f t="shared" si="1"/>
        <v>「十日町４－３－３１」</v>
      </c>
      <c r="H30" s="50" t="str">
        <f t="shared" si="31"/>
        <v>（日本アバカスビル）</v>
      </c>
      <c r="I30" s="48" t="str">
        <f t="shared" si="52"/>
        <v/>
      </c>
      <c r="J30" s="48" t="str">
        <f>IFERROR(IF(L30="───── ","",IF(VLOOKUP(A30,kanji001前年データ,19,FALSE)=62,"共同",IF(A30="山形9-3","工業",IF(A30="鶴岡5-2","観光",IF(OR(C30="宅地見込地",C30="工業地"),"",IF(OR(AND(C30="住宅地",M30=2),AND(C30="商業地",M30=1)),"最高",IF(OR(AND(C30="住宅地",COUNTIFS(前年用途区分,C30,前年価格,"&gt;0")=M30),AND(C30="商業地",COUNTIFS(前年用途区分,C30,前年価格,"&gt;0")=M30)),"最低",IF(fals,"")))))))),"")</f>
        <v/>
      </c>
      <c r="K30" s="48" t="str">
        <f ca="1">IFERROR(IF(W30="───── ","",IF(VLOOKUP(A30,kanji001データ,19,FALSE)=62,"共同",IF(A30="山形9-3","工業",IF(A30="鶴岡5-2","観光",IF(OR(C30="宅地見込地",C30="工業地"),"",IF(AND(C30="住宅地",X30=2),"最高",IF(AND(C30="住宅地",COUNTIFS(用途区分,C30,幹事意見価格,"&gt;0")=X30),"最低",IF(AND(C30="商業地",X30=1),"最高",IF(AND(C30="商業地",COUNTIFS(用途区分,C30,幹事意見価格,"&gt;0")=X30),"最低",IF(fals,"")))))))))),"")</f>
        <v/>
      </c>
      <c r="L30" s="51">
        <f t="shared" si="74"/>
        <v>122000</v>
      </c>
      <c r="M30" s="52">
        <f t="shared" si="2"/>
        <v>5</v>
      </c>
      <c r="N30" s="52">
        <f>IFERROR(IF(A30="","",VALUE(M30&amp;COUNTIFS($M$1:M30,M30))),"─── ")</f>
        <v>52</v>
      </c>
      <c r="O30" s="53">
        <f t="shared" si="53"/>
        <v>8.0000000000000002E-3</v>
      </c>
      <c r="P30" s="53">
        <f t="shared" si="54"/>
        <v>8.2644628099173556E-3</v>
      </c>
      <c r="Q30" s="52">
        <f t="shared" si="55"/>
        <v>15</v>
      </c>
      <c r="R30" s="52">
        <f>IFERROR(IF(A30="","",VALUE(Q30&amp;COUNTIFS($Q$1:Q30,Q30))),"─── ")</f>
        <v>152</v>
      </c>
      <c r="S30" s="51" t="e">
        <f t="shared" ca="1" si="35"/>
        <v>#REF!</v>
      </c>
      <c r="T30" s="53" t="e">
        <f t="shared" ca="1" si="36"/>
        <v>#REF!</v>
      </c>
      <c r="U30" s="51" t="e">
        <f t="shared" ca="1" si="37"/>
        <v>#REF!</v>
      </c>
      <c r="V30" s="53" t="e">
        <f t="shared" ca="1" si="38"/>
        <v>#REF!</v>
      </c>
      <c r="W30" s="88" t="str">
        <f ca="1">IFERROR(IF(OR($S30="─── ",$U30="─── "),"─── ",IF(#REF!="見込価格",VLOOKUP(A30,見込価格一覧データ,9,FALSE),IF(#REF!="意見価格",VLOOKUP(A30,見込価格一覧データ,11,FALSE)))),"─── ")</f>
        <v xml:space="preserve">─── </v>
      </c>
      <c r="X30" s="52" t="str">
        <f t="shared" ca="1" si="5"/>
        <v xml:space="preserve">─── </v>
      </c>
      <c r="Y30" s="66" t="str">
        <f t="shared" ca="1" si="6"/>
        <v xml:space="preserve">─── </v>
      </c>
      <c r="Z30" s="52" t="str">
        <f t="shared" ca="1" si="7"/>
        <v xml:space="preserve">─── </v>
      </c>
      <c r="AA30" s="52" t="str">
        <f t="shared" ca="1" si="8"/>
        <v xml:space="preserve">─── </v>
      </c>
      <c r="AB30" s="53" t="str">
        <f t="shared" ca="1" si="56"/>
        <v xml:space="preserve">─── </v>
      </c>
      <c r="AC30" s="53" t="str">
        <f t="shared" ca="1" si="57"/>
        <v xml:space="preserve">─── </v>
      </c>
      <c r="AD30" s="52" t="str">
        <f t="shared" ca="1" si="58"/>
        <v xml:space="preserve">─── </v>
      </c>
      <c r="AE30" s="66" t="str">
        <f t="shared" ca="1" si="9"/>
        <v xml:space="preserve">─── </v>
      </c>
      <c r="AF30" s="54" t="str">
        <f t="shared" ca="1" si="59"/>
        <v xml:space="preserve">─── </v>
      </c>
      <c r="AG30" s="66" t="str">
        <f t="shared" ca="1" si="10"/>
        <v xml:space="preserve">─── </v>
      </c>
      <c r="AH30" s="54" t="str">
        <f t="shared" ca="1" si="60"/>
        <v xml:space="preserve">─── </v>
      </c>
      <c r="AI30" s="52" t="str">
        <f t="shared" ca="1" si="61"/>
        <v xml:space="preserve">─── </v>
      </c>
      <c r="AJ30" s="52">
        <f t="shared" si="12"/>
        <v>5</v>
      </c>
      <c r="AK30" s="57" t="str">
        <f t="shared" si="62"/>
        <v>森谷　崇史</v>
      </c>
      <c r="AL30" s="57" t="str">
        <f t="shared" si="41"/>
        <v>篠田　卓洋</v>
      </c>
      <c r="AM30" s="53">
        <f t="shared" si="13"/>
        <v>8.0000000000000002E-3</v>
      </c>
      <c r="AN30" s="55">
        <f t="shared" si="14"/>
        <v>122000</v>
      </c>
      <c r="AO30" s="48" t="str">
        <f t="shared" si="63"/>
        <v/>
      </c>
      <c r="AP30" s="56">
        <f t="shared" si="64"/>
        <v>105</v>
      </c>
      <c r="AQ30" s="70" t="str">
        <f t="shared" ca="1" si="17"/>
        <v xml:space="preserve">─── </v>
      </c>
      <c r="AR30" s="62" t="str">
        <f t="shared" ca="1" si="65"/>
        <v xml:space="preserve">─── </v>
      </c>
      <c r="AS30" s="62" t="str">
        <f ca="1">IF(AR30="─── ","─── ",VALUE(AR30&amp;COUNTIFS(AR$1:AR30,AR30)))</f>
        <v xml:space="preserve">─── </v>
      </c>
      <c r="AT30" s="62" t="str">
        <f t="shared" ca="1" si="66"/>
        <v xml:space="preserve">─── </v>
      </c>
      <c r="AU30" s="65" t="str">
        <f t="shared" ca="1" si="20"/>
        <v xml:space="preserve">─── </v>
      </c>
      <c r="AV30" s="62" t="str">
        <f t="shared" ca="1" si="67"/>
        <v xml:space="preserve">─── </v>
      </c>
      <c r="AW30" s="73" t="str">
        <f t="shared" ca="1" si="68"/>
        <v xml:space="preserve">─── </v>
      </c>
      <c r="AX30" s="74" t="str">
        <f t="shared" ca="1" si="22"/>
        <v xml:space="preserve">─── </v>
      </c>
      <c r="AY30" s="75" t="str">
        <f t="shared" ca="1" si="69"/>
        <v xml:space="preserve">─── </v>
      </c>
      <c r="AZ30" s="76" t="str">
        <f t="shared" ca="1" si="24"/>
        <v xml:space="preserve">─── </v>
      </c>
      <c r="BA30" s="77" t="str">
        <f t="shared" ca="1" si="70"/>
        <v xml:space="preserve">─── </v>
      </c>
      <c r="BB30" s="80" t="str">
        <f t="shared" ca="1" si="71"/>
        <v xml:space="preserve">─── </v>
      </c>
      <c r="BC30" s="71" t="str">
        <f t="shared" si="26"/>
        <v>○</v>
      </c>
      <c r="BD30" s="2" t="s">
        <v>2124</v>
      </c>
      <c r="BG30" s="2" t="str">
        <f t="shared" ca="1" si="27"/>
        <v xml:space="preserve">─── </v>
      </c>
      <c r="BJ30" s="63">
        <v>30</v>
      </c>
      <c r="BK30" s="63" t="str">
        <f t="shared" ca="1" si="49"/>
        <v/>
      </c>
      <c r="BL30" s="63" t="str">
        <f t="shared" ca="1" si="50"/>
        <v/>
      </c>
      <c r="BM30" s="64"/>
    </row>
    <row r="31" spans="1:65">
      <c r="A31" s="85" t="s">
        <v>1400</v>
      </c>
      <c r="B31" s="57" t="str">
        <f t="shared" si="28"/>
        <v>山形市</v>
      </c>
      <c r="C31" s="57" t="str">
        <f t="shared" si="29"/>
        <v>商業地</v>
      </c>
      <c r="D31" s="48"/>
      <c r="E31" s="50" t="str">
        <f t="shared" si="30"/>
        <v>村山地域</v>
      </c>
      <c r="F31" s="50" t="str">
        <f t="shared" si="0"/>
        <v>桜町６０番４</v>
      </c>
      <c r="G31" s="50" t="str">
        <f t="shared" si="1"/>
        <v>「桜町３－２９」</v>
      </c>
      <c r="H31" s="50" t="str">
        <f t="shared" si="31"/>
        <v>（空家）</v>
      </c>
      <c r="I31" s="48" t="str">
        <f t="shared" si="52"/>
        <v/>
      </c>
      <c r="J31" s="48" t="str">
        <f>IFERROR(IF(L31="───── ","",IF(VLOOKUP(A31,kanji001前年データ,19,FALSE)=62,"共同",IF(A31="山形9-3","工業",IF(A31="鶴岡5-2","観光",IF(OR(C31="宅地見込地",C31="工業地"),"",IF(OR(AND(C31="住宅地",M31=2),AND(C31="商業地",M31=1)),"最高",IF(OR(AND(C31="住宅地",COUNTIFS(前年用途区分,C31,前年価格,"&gt;0")=M31),AND(C31="商業地",COUNTIFS(前年用途区分,C31,前年価格,"&gt;0")=M31)),"最低",IF(fals,"")))))))),"")</f>
        <v/>
      </c>
      <c r="K31" s="48" t="str">
        <f ca="1">IFERROR(IF(W31="───── ","",IF(VLOOKUP(A31,kanji001データ,19,FALSE)=62,"共同",IF(A31="山形9-3","工業",IF(A31="鶴岡5-2","観光",IF(OR(C31="宅地見込地",C31="工業地"),"",IF(AND(C31="住宅地",X31=2),"最高",IF(AND(C31="住宅地",COUNTIFS(用途区分,C31,幹事意見価格,"&gt;0")=X31),"最低",IF(AND(C31="商業地",X31=1),"最高",IF(AND(C31="商業地",COUNTIFS(用途区分,C31,幹事意見価格,"&gt;0")=X31),"最低",IF(fals,"")))))))))),"")</f>
        <v/>
      </c>
      <c r="L31" s="51">
        <f t="shared" si="74"/>
        <v>132000</v>
      </c>
      <c r="M31" s="52">
        <f t="shared" si="2"/>
        <v>4</v>
      </c>
      <c r="N31" s="52">
        <f>IFERROR(IF(A31="","",VALUE(M31&amp;COUNTIFS($M$1:M31,M31))),"─── ")</f>
        <v>41</v>
      </c>
      <c r="O31" s="53">
        <f t="shared" si="53"/>
        <v>8.0000000000000002E-3</v>
      </c>
      <c r="P31" s="53">
        <f t="shared" si="54"/>
        <v>7.6335877862595417E-3</v>
      </c>
      <c r="Q31" s="52">
        <f t="shared" si="55"/>
        <v>16</v>
      </c>
      <c r="R31" s="52">
        <f>IFERROR(IF(A31="","",VALUE(Q31&amp;COUNTIFS($Q$1:Q31,Q31))),"─── ")</f>
        <v>162</v>
      </c>
      <c r="S31" s="51" t="e">
        <f t="shared" ca="1" si="35"/>
        <v>#REF!</v>
      </c>
      <c r="T31" s="53" t="e">
        <f t="shared" ca="1" si="36"/>
        <v>#REF!</v>
      </c>
      <c r="U31" s="51" t="e">
        <f t="shared" ca="1" si="37"/>
        <v>#REF!</v>
      </c>
      <c r="V31" s="53" t="e">
        <f t="shared" ca="1" si="38"/>
        <v>#REF!</v>
      </c>
      <c r="W31" s="88" t="str">
        <f ca="1">IFERROR(IF(OR($S31="─── ",$U31="─── "),"─── ",IF(#REF!="見込価格",VLOOKUP(A31,見込価格一覧データ,9,FALSE),IF(#REF!="意見価格",VLOOKUP(A31,見込価格一覧データ,11,FALSE)))),"─── ")</f>
        <v xml:space="preserve">─── </v>
      </c>
      <c r="X31" s="52" t="str">
        <f t="shared" ca="1" si="5"/>
        <v xml:space="preserve">─── </v>
      </c>
      <c r="Y31" s="66" t="str">
        <f t="shared" ca="1" si="6"/>
        <v xml:space="preserve">─── </v>
      </c>
      <c r="Z31" s="52" t="str">
        <f t="shared" ca="1" si="7"/>
        <v xml:space="preserve">─── </v>
      </c>
      <c r="AA31" s="52" t="str">
        <f t="shared" ca="1" si="8"/>
        <v xml:space="preserve">─── </v>
      </c>
      <c r="AB31" s="53" t="str">
        <f t="shared" ca="1" si="56"/>
        <v xml:space="preserve">─── </v>
      </c>
      <c r="AC31" s="53" t="str">
        <f t="shared" ca="1" si="57"/>
        <v xml:space="preserve">─── </v>
      </c>
      <c r="AD31" s="52" t="str">
        <f t="shared" ca="1" si="58"/>
        <v xml:space="preserve">─── </v>
      </c>
      <c r="AE31" s="66" t="str">
        <f t="shared" ca="1" si="9"/>
        <v xml:space="preserve">─── </v>
      </c>
      <c r="AF31" s="54" t="str">
        <f t="shared" ca="1" si="59"/>
        <v xml:space="preserve">─── </v>
      </c>
      <c r="AG31" s="66" t="str">
        <f t="shared" ca="1" si="10"/>
        <v xml:space="preserve">─── </v>
      </c>
      <c r="AH31" s="54" t="str">
        <f t="shared" ca="1" si="60"/>
        <v xml:space="preserve">─── </v>
      </c>
      <c r="AI31" s="52" t="str">
        <f t="shared" ca="1" si="61"/>
        <v xml:space="preserve">─── </v>
      </c>
      <c r="AJ31" s="52">
        <f t="shared" si="12"/>
        <v>4</v>
      </c>
      <c r="AK31" s="57" t="str">
        <f t="shared" si="62"/>
        <v>福山　善智</v>
      </c>
      <c r="AL31" s="57" t="str">
        <f t="shared" si="41"/>
        <v>篠田　卓洋</v>
      </c>
      <c r="AM31" s="53">
        <f t="shared" si="13"/>
        <v>8.0000000000000002E-3</v>
      </c>
      <c r="AN31" s="55">
        <f t="shared" si="14"/>
        <v>132000</v>
      </c>
      <c r="AO31" s="48" t="str">
        <f t="shared" si="63"/>
        <v/>
      </c>
      <c r="AP31" s="56">
        <f t="shared" si="64"/>
        <v>100</v>
      </c>
      <c r="AQ31" s="70" t="str">
        <f t="shared" ca="1" si="17"/>
        <v xml:space="preserve">─── </v>
      </c>
      <c r="AR31" s="62" t="str">
        <f t="shared" ca="1" si="65"/>
        <v xml:space="preserve">─── </v>
      </c>
      <c r="AS31" s="62" t="str">
        <f ca="1">IF(AR31="─── ","─── ",VALUE(AR31&amp;COUNTIFS(AR$1:AR31,AR31)))</f>
        <v xml:space="preserve">─── </v>
      </c>
      <c r="AT31" s="62" t="str">
        <f t="shared" ca="1" si="66"/>
        <v xml:space="preserve">─── </v>
      </c>
      <c r="AU31" s="65" t="str">
        <f t="shared" ca="1" si="20"/>
        <v xml:space="preserve">─── </v>
      </c>
      <c r="AV31" s="62" t="str">
        <f t="shared" ca="1" si="67"/>
        <v xml:space="preserve">─── </v>
      </c>
      <c r="AW31" s="73" t="str">
        <f t="shared" ca="1" si="68"/>
        <v xml:space="preserve">─── </v>
      </c>
      <c r="AX31" s="74" t="str">
        <f t="shared" ca="1" si="22"/>
        <v xml:space="preserve">─── </v>
      </c>
      <c r="AY31" s="75" t="str">
        <f t="shared" ca="1" si="69"/>
        <v xml:space="preserve">─── </v>
      </c>
      <c r="AZ31" s="76" t="str">
        <f t="shared" ca="1" si="24"/>
        <v xml:space="preserve">─── </v>
      </c>
      <c r="BA31" s="77" t="str">
        <f t="shared" ca="1" si="70"/>
        <v xml:space="preserve">─── </v>
      </c>
      <c r="BB31" s="80" t="str">
        <f t="shared" ca="1" si="71"/>
        <v xml:space="preserve">─── </v>
      </c>
      <c r="BC31" s="71" t="str">
        <f t="shared" si="26"/>
        <v>○</v>
      </c>
      <c r="BD31" s="2" t="s">
        <v>2124</v>
      </c>
      <c r="BG31" s="2" t="str">
        <f t="shared" ca="1" si="27"/>
        <v xml:space="preserve">─── </v>
      </c>
      <c r="BJ31" s="63">
        <v>31</v>
      </c>
      <c r="BK31" s="63" t="str">
        <f t="shared" ca="1" si="49"/>
        <v/>
      </c>
      <c r="BL31" s="63" t="str">
        <f t="shared" ca="1" si="50"/>
        <v/>
      </c>
      <c r="BM31" s="64"/>
    </row>
    <row r="32" spans="1:65">
      <c r="A32" s="85" t="s">
        <v>1401</v>
      </c>
      <c r="B32" s="57" t="str">
        <f t="shared" si="28"/>
        <v>山形市</v>
      </c>
      <c r="C32" s="57" t="str">
        <f t="shared" si="29"/>
        <v>商業地</v>
      </c>
      <c r="D32" s="48"/>
      <c r="E32" s="50" t="str">
        <f t="shared" si="30"/>
        <v>村山地域</v>
      </c>
      <c r="F32" s="50" t="str">
        <f t="shared" si="0"/>
        <v>東原町３丁目１２３番１</v>
      </c>
      <c r="G32" s="50" t="str">
        <f t="shared" si="1"/>
        <v>「東原町３－９－１１」</v>
      </c>
      <c r="H32" s="50" t="str">
        <f t="shared" si="31"/>
        <v>（ディマンド東原）</v>
      </c>
      <c r="I32" s="48" t="str">
        <f t="shared" si="52"/>
        <v>◎</v>
      </c>
      <c r="J32" s="48" t="str">
        <f>IFERROR(IF(L32="───── ","",IF(VLOOKUP(A32,kanji001前年データ,19,FALSE)=62,"共同",IF(A32="山形9-3","工業",IF(A32="鶴岡5-2","観光",IF(OR(C32="宅地見込地",C32="工業地"),"",IF(OR(AND(C32="住宅地",M32=2),AND(C32="商業地",M32=1)),"最高",IF(OR(AND(C32="住宅地",COUNTIFS(前年用途区分,C32,前年価格,"&gt;0")=M32),AND(C32="商業地",COUNTIFS(前年用途区分,C32,前年価格,"&gt;0")=M32)),"最低",IF(fals,"")))))))),"")</f>
        <v/>
      </c>
      <c r="K32" s="48" t="str">
        <f ca="1">IFERROR(IF(W32="───── ","",IF(VLOOKUP(A32,kanji001データ,19,FALSE)=62,"共同",IF(A32="山形9-3","工業",IF(A32="鶴岡5-2","観光",IF(OR(C32="宅地見込地",C32="工業地"),"",IF(AND(C32="住宅地",X32=2),"最高",IF(AND(C32="住宅地",COUNTIFS(用途区分,C32,幹事意見価格,"&gt;0")=X32),"最低",IF(AND(C32="商業地",X32=1),"最高",IF(AND(C32="商業地",COUNTIFS(用途区分,C32,幹事意見価格,"&gt;0")=X32),"最低",IF(fals,"")))))))))),"")</f>
        <v/>
      </c>
      <c r="L32" s="51">
        <f t="shared" si="74"/>
        <v>138000</v>
      </c>
      <c r="M32" s="52">
        <f t="shared" si="2"/>
        <v>3</v>
      </c>
      <c r="N32" s="52">
        <f>IFERROR(IF(A32="","",VALUE(M32&amp;COUNTIFS($M$1:M32,M32))),"─── ")</f>
        <v>32</v>
      </c>
      <c r="O32" s="53">
        <f t="shared" si="53"/>
        <v>7.0000000000000001E-3</v>
      </c>
      <c r="P32" s="53">
        <f t="shared" si="54"/>
        <v>7.2992700729927005E-3</v>
      </c>
      <c r="Q32" s="52">
        <f t="shared" si="55"/>
        <v>19</v>
      </c>
      <c r="R32" s="52">
        <f>IFERROR(IF(A32="","",VALUE(Q32&amp;COUNTIFS($Q$1:Q32,Q32))),"─── ")</f>
        <v>191</v>
      </c>
      <c r="S32" s="51" t="e">
        <f t="shared" ca="1" si="35"/>
        <v>#REF!</v>
      </c>
      <c r="T32" s="53" t="e">
        <f t="shared" ca="1" si="36"/>
        <v>#REF!</v>
      </c>
      <c r="U32" s="51" t="e">
        <f t="shared" ca="1" si="37"/>
        <v>#REF!</v>
      </c>
      <c r="V32" s="53" t="e">
        <f t="shared" ca="1" si="38"/>
        <v>#REF!</v>
      </c>
      <c r="W32" s="88" t="str">
        <f ca="1">IFERROR(IF(OR($S32="─── ",$U32="─── "),"─── ",IF(#REF!="見込価格",VLOOKUP(A32,見込価格一覧データ,9,FALSE),IF(#REF!="意見価格",VLOOKUP(A32,見込価格一覧データ,11,FALSE)))),"─── ")</f>
        <v xml:space="preserve">─── </v>
      </c>
      <c r="X32" s="52" t="str">
        <f t="shared" ca="1" si="5"/>
        <v xml:space="preserve">─── </v>
      </c>
      <c r="Y32" s="66" t="str">
        <f t="shared" ca="1" si="6"/>
        <v xml:space="preserve">─── </v>
      </c>
      <c r="Z32" s="52" t="str">
        <f t="shared" ca="1" si="7"/>
        <v xml:space="preserve">─── </v>
      </c>
      <c r="AA32" s="52" t="str">
        <f t="shared" ca="1" si="8"/>
        <v xml:space="preserve">─── </v>
      </c>
      <c r="AB32" s="53" t="str">
        <f t="shared" ca="1" si="56"/>
        <v xml:space="preserve">─── </v>
      </c>
      <c r="AC32" s="53" t="str">
        <f t="shared" ca="1" si="57"/>
        <v xml:space="preserve">─── </v>
      </c>
      <c r="AD32" s="52" t="str">
        <f t="shared" ca="1" si="58"/>
        <v xml:space="preserve">─── </v>
      </c>
      <c r="AE32" s="66" t="str">
        <f t="shared" ca="1" si="9"/>
        <v xml:space="preserve">─── </v>
      </c>
      <c r="AF32" s="54" t="str">
        <f t="shared" ca="1" si="59"/>
        <v xml:space="preserve">─── </v>
      </c>
      <c r="AG32" s="66" t="str">
        <f t="shared" ca="1" si="10"/>
        <v xml:space="preserve">─── </v>
      </c>
      <c r="AH32" s="54" t="str">
        <f t="shared" ca="1" si="60"/>
        <v xml:space="preserve">─── </v>
      </c>
      <c r="AI32" s="52" t="str">
        <f t="shared" ca="1" si="61"/>
        <v xml:space="preserve">─── </v>
      </c>
      <c r="AJ32" s="52">
        <f t="shared" si="12"/>
        <v>3</v>
      </c>
      <c r="AK32" s="57" t="str">
        <f t="shared" si="62"/>
        <v>大貫　良一</v>
      </c>
      <c r="AL32" s="57" t="str">
        <f t="shared" si="41"/>
        <v>石川　聡</v>
      </c>
      <c r="AM32" s="53">
        <f t="shared" si="13"/>
        <v>7.0000000000000001E-3</v>
      </c>
      <c r="AN32" s="55">
        <f t="shared" si="14"/>
        <v>138000</v>
      </c>
      <c r="AO32" s="48" t="str">
        <f t="shared" si="63"/>
        <v/>
      </c>
      <c r="AP32" s="56">
        <f t="shared" si="64"/>
        <v>100</v>
      </c>
      <c r="AQ32" s="70" t="str">
        <f t="shared" ca="1" si="17"/>
        <v xml:space="preserve">─── </v>
      </c>
      <c r="AR32" s="62" t="str">
        <f t="shared" ca="1" si="65"/>
        <v xml:space="preserve">─── </v>
      </c>
      <c r="AS32" s="62" t="str">
        <f ca="1">IF(AR32="─── ","─── ",VALUE(AR32&amp;COUNTIFS(AR$1:AR32,AR32)))</f>
        <v xml:space="preserve">─── </v>
      </c>
      <c r="AT32" s="62" t="str">
        <f t="shared" ca="1" si="66"/>
        <v xml:space="preserve">─── </v>
      </c>
      <c r="AU32" s="65" t="str">
        <f t="shared" ca="1" si="20"/>
        <v xml:space="preserve">─── </v>
      </c>
      <c r="AV32" s="62" t="str">
        <f t="shared" ca="1" si="67"/>
        <v xml:space="preserve">─── </v>
      </c>
      <c r="AW32" s="73" t="str">
        <f t="shared" ca="1" si="68"/>
        <v xml:space="preserve">─── </v>
      </c>
      <c r="AX32" s="74" t="str">
        <f t="shared" ca="1" si="22"/>
        <v xml:space="preserve">─── </v>
      </c>
      <c r="AY32" s="75" t="str">
        <f t="shared" ca="1" si="69"/>
        <v xml:space="preserve">─── </v>
      </c>
      <c r="AZ32" s="76" t="str">
        <f t="shared" ca="1" si="24"/>
        <v xml:space="preserve">─── </v>
      </c>
      <c r="BA32" s="77" t="str">
        <f t="shared" ca="1" si="70"/>
        <v xml:space="preserve">─── </v>
      </c>
      <c r="BB32" s="80" t="str">
        <f t="shared" ca="1" si="71"/>
        <v xml:space="preserve">─── </v>
      </c>
      <c r="BC32" s="71" t="str">
        <f t="shared" si="26"/>
        <v>○</v>
      </c>
      <c r="BD32" s="2" t="s">
        <v>2124</v>
      </c>
      <c r="BG32" s="2" t="str">
        <f t="shared" ca="1" si="27"/>
        <v xml:space="preserve">─── </v>
      </c>
      <c r="BJ32" s="63">
        <v>32</v>
      </c>
      <c r="BK32" s="63" t="str">
        <f t="shared" ca="1" si="49"/>
        <v/>
      </c>
      <c r="BL32" s="63" t="str">
        <f t="shared" ca="1" si="50"/>
        <v/>
      </c>
      <c r="BM32" s="64"/>
    </row>
    <row r="33" spans="1:65">
      <c r="A33" s="85" t="s">
        <v>1402</v>
      </c>
      <c r="B33" s="57" t="str">
        <f t="shared" si="28"/>
        <v>山形市</v>
      </c>
      <c r="C33" s="57" t="str">
        <f t="shared" si="29"/>
        <v>商業地</v>
      </c>
      <c r="D33" s="48"/>
      <c r="E33" s="50" t="str">
        <f t="shared" si="30"/>
        <v>村山地域</v>
      </c>
      <c r="F33" s="50" t="str">
        <f t="shared" si="0"/>
        <v>松波４丁目１１番５</v>
      </c>
      <c r="G33" s="50" t="str">
        <f t="shared" si="1"/>
        <v>「松波４－１１－１０」</v>
      </c>
      <c r="H33" s="50" t="str">
        <f t="shared" si="31"/>
        <v>（綾波）</v>
      </c>
      <c r="I33" s="48" t="str">
        <f t="shared" si="52"/>
        <v/>
      </c>
      <c r="J33" s="48" t="str">
        <f>IFERROR(IF(L33="───── ","",IF(VLOOKUP(A33,kanji001前年データ,19,FALSE)=62,"共同",IF(A33="山形9-3","工業",IF(A33="鶴岡5-2","観光",IF(OR(C33="宅地見込地",C33="工業地"),"",IF(OR(AND(C33="住宅地",M33=2),AND(C33="商業地",M33=1)),"最高",IF(OR(AND(C33="住宅地",COUNTIFS(前年用途区分,C33,前年価格,"&gt;0")=M33),AND(C33="商業地",COUNTIFS(前年用途区分,C33,前年価格,"&gt;0")=M33)),"最低",IF(fals,"")))))))),"")</f>
        <v/>
      </c>
      <c r="K33" s="48" t="str">
        <f ca="1">IFERROR(IF(W33="───── ","",IF(VLOOKUP(A33,kanji001データ,19,FALSE)=62,"共同",IF(A33="山形9-3","工業",IF(A33="鶴岡5-2","観光",IF(OR(C33="宅地見込地",C33="工業地"),"",IF(AND(C33="住宅地",X33=2),"最高",IF(AND(C33="住宅地",COUNTIFS(用途区分,C33,幹事意見価格,"&gt;0")=X33),"最低",IF(AND(C33="商業地",X33=1),"最高",IF(AND(C33="商業地",COUNTIFS(用途区分,C33,幹事意見価格,"&gt;0")=X33),"最低",IF(fals,"")))))))))),"")</f>
        <v/>
      </c>
      <c r="L33" s="51">
        <f t="shared" si="74"/>
        <v>63200</v>
      </c>
      <c r="M33" s="52">
        <f t="shared" si="2"/>
        <v>16</v>
      </c>
      <c r="N33" s="52">
        <f>IFERROR(IF(A33="","",VALUE(M33&amp;COUNTIFS($M$1:M33,M33))),"─── ")</f>
        <v>162</v>
      </c>
      <c r="O33" s="53">
        <f t="shared" si="53"/>
        <v>5.0000000000000001E-3</v>
      </c>
      <c r="P33" s="53">
        <f t="shared" si="54"/>
        <v>4.7694753577106515E-3</v>
      </c>
      <c r="Q33" s="52">
        <f t="shared" si="55"/>
        <v>22</v>
      </c>
      <c r="R33" s="52">
        <f>IFERROR(IF(A33="","",VALUE(Q33&amp;COUNTIFS($Q$1:Q33,Q33))),"─── ")</f>
        <v>221</v>
      </c>
      <c r="S33" s="51" t="e">
        <f t="shared" ca="1" si="35"/>
        <v>#REF!</v>
      </c>
      <c r="T33" s="53" t="e">
        <f t="shared" ca="1" si="36"/>
        <v>#REF!</v>
      </c>
      <c r="U33" s="51" t="e">
        <f t="shared" ca="1" si="37"/>
        <v>#REF!</v>
      </c>
      <c r="V33" s="53" t="e">
        <f t="shared" ca="1" si="38"/>
        <v>#REF!</v>
      </c>
      <c r="W33" s="88" t="str">
        <f ca="1">IFERROR(IF(OR($S33="─── ",$U33="─── "),"─── ",IF(#REF!="見込価格",VLOOKUP(A33,見込価格一覧データ,9,FALSE),IF(#REF!="意見価格",VLOOKUP(A33,見込価格一覧データ,11,FALSE)))),"─── ")</f>
        <v xml:space="preserve">─── </v>
      </c>
      <c r="X33" s="52" t="str">
        <f t="shared" ca="1" si="5"/>
        <v xml:space="preserve">─── </v>
      </c>
      <c r="Y33" s="66" t="str">
        <f t="shared" ca="1" si="6"/>
        <v xml:space="preserve">─── </v>
      </c>
      <c r="Z33" s="52" t="str">
        <f t="shared" ca="1" si="7"/>
        <v xml:space="preserve">─── </v>
      </c>
      <c r="AA33" s="52" t="str">
        <f t="shared" ca="1" si="8"/>
        <v xml:space="preserve">─── </v>
      </c>
      <c r="AB33" s="53" t="str">
        <f t="shared" ca="1" si="56"/>
        <v xml:space="preserve">─── </v>
      </c>
      <c r="AC33" s="53" t="str">
        <f t="shared" ca="1" si="57"/>
        <v xml:space="preserve">─── </v>
      </c>
      <c r="AD33" s="52" t="str">
        <f t="shared" ca="1" si="58"/>
        <v xml:space="preserve">─── </v>
      </c>
      <c r="AE33" s="66" t="str">
        <f t="shared" ca="1" si="9"/>
        <v xml:space="preserve">─── </v>
      </c>
      <c r="AF33" s="54" t="str">
        <f t="shared" ca="1" si="59"/>
        <v xml:space="preserve">─── </v>
      </c>
      <c r="AG33" s="66" t="str">
        <f t="shared" ca="1" si="10"/>
        <v xml:space="preserve">─── </v>
      </c>
      <c r="AH33" s="54" t="str">
        <f t="shared" ca="1" si="60"/>
        <v xml:space="preserve">─── </v>
      </c>
      <c r="AI33" s="52" t="str">
        <f t="shared" ca="1" si="61"/>
        <v xml:space="preserve">─── </v>
      </c>
      <c r="AJ33" s="52">
        <f t="shared" si="12"/>
        <v>15</v>
      </c>
      <c r="AK33" s="57" t="str">
        <f t="shared" si="62"/>
        <v>臼井　晶</v>
      </c>
      <c r="AL33" s="57" t="str">
        <f t="shared" si="41"/>
        <v>福山　善智</v>
      </c>
      <c r="AM33" s="53">
        <f t="shared" si="13"/>
        <v>5.0000000000000001E-3</v>
      </c>
      <c r="AN33" s="55">
        <f t="shared" si="14"/>
        <v>63200</v>
      </c>
      <c r="AO33" s="48" t="str">
        <f t="shared" si="63"/>
        <v/>
      </c>
      <c r="AP33" s="56">
        <f t="shared" si="64"/>
        <v>100</v>
      </c>
      <c r="AQ33" s="70" t="str">
        <f t="shared" ca="1" si="17"/>
        <v xml:space="preserve">─── </v>
      </c>
      <c r="AR33" s="62" t="str">
        <f t="shared" ca="1" si="65"/>
        <v xml:space="preserve">─── </v>
      </c>
      <c r="AS33" s="62" t="str">
        <f ca="1">IF(AR33="─── ","─── ",VALUE(AR33&amp;COUNTIFS(AR$1:AR33,AR33)))</f>
        <v xml:space="preserve">─── </v>
      </c>
      <c r="AT33" s="62" t="str">
        <f t="shared" ca="1" si="66"/>
        <v xml:space="preserve">─── </v>
      </c>
      <c r="AU33" s="65" t="str">
        <f t="shared" ca="1" si="20"/>
        <v xml:space="preserve">─── </v>
      </c>
      <c r="AV33" s="62" t="str">
        <f t="shared" ca="1" si="67"/>
        <v xml:space="preserve">─── </v>
      </c>
      <c r="AW33" s="73" t="str">
        <f t="shared" ca="1" si="68"/>
        <v xml:space="preserve">─── </v>
      </c>
      <c r="AX33" s="74" t="str">
        <f t="shared" ca="1" si="22"/>
        <v xml:space="preserve">─── </v>
      </c>
      <c r="AY33" s="75" t="str">
        <f t="shared" ca="1" si="69"/>
        <v xml:space="preserve">─── </v>
      </c>
      <c r="AZ33" s="76" t="str">
        <f t="shared" ca="1" si="24"/>
        <v xml:space="preserve">─── </v>
      </c>
      <c r="BA33" s="77" t="str">
        <f t="shared" ca="1" si="70"/>
        <v xml:space="preserve">─── </v>
      </c>
      <c r="BB33" s="80" t="str">
        <f t="shared" ca="1" si="71"/>
        <v xml:space="preserve">─── </v>
      </c>
      <c r="BC33" s="71" t="str">
        <f t="shared" si="26"/>
        <v>○</v>
      </c>
      <c r="BD33" s="2" t="s">
        <v>2124</v>
      </c>
      <c r="BG33" s="2" t="str">
        <f t="shared" ca="1" si="27"/>
        <v xml:space="preserve">─── </v>
      </c>
      <c r="BJ33" s="63">
        <v>33</v>
      </c>
      <c r="BK33" s="63" t="str">
        <f t="shared" ca="1" si="49"/>
        <v/>
      </c>
      <c r="BL33" s="63" t="str">
        <f t="shared" ref="BL33:BL64" ca="1" si="76">IFERROR(IF(BK33="","",INDEX(基礎データ,MATCH(BK33,標準地番号,0),23)),"── ")</f>
        <v/>
      </c>
      <c r="BM33" s="64"/>
    </row>
    <row r="34" spans="1:65">
      <c r="A34" s="85" t="s">
        <v>1403</v>
      </c>
      <c r="B34" s="57" t="str">
        <f t="shared" ref="B34:B65" si="77">IFERROR(VLOOKUP(VLOOKUP(A34,kanji001データ,4,FALSE),市町村,2,FALSE),"隔年調査地点")</f>
        <v>山形市</v>
      </c>
      <c r="C34" s="57" t="str">
        <f t="shared" ref="C34:C65" si="78">IFERROR(IF(B34="隔年調査地点",VLOOKUP(VLOOKUP(A34,kanji001前年データ,6,FALSE),用途,3,FALSE),VLOOKUP(VLOOKUP(A34,kanji001データ,6,FALSE),用途,3,FALSE)),"")</f>
        <v>商業地</v>
      </c>
      <c r="D34" s="48"/>
      <c r="E34" s="50" t="str">
        <f t="shared" ref="E34:E65" si="79">IFERROR(VLOOKUP(VLOOKUP(A34,kanji001データ,4,FALSE),市町村,3,FALSE),"")</f>
        <v>村山地域</v>
      </c>
      <c r="F34" s="50" t="str">
        <f t="shared" ref="F34:F65" si="80">IFERROR(VLOOKUP(A34,kanji001データ,23,FALSE),VLOOKUP(A34,kanji001前年データ,23,FALSE))</f>
        <v>若宮２丁目１２番４外</v>
      </c>
      <c r="G34" s="50" t="str">
        <f t="shared" ref="G34:G65" si="81">IFERROR(IF(A34="","",IF(VLOOKUP(A34,kanji001データ,24,FALSE)="","","「"&amp;VLOOKUP(A34,kanji001データ,24,FALSE)&amp;"」")),"「"&amp;VLOOKUP(A34,kanji001前年データ,24,FALSE)&amp;"」")</f>
        <v>「若宮２－１２－２２」</v>
      </c>
      <c r="H34" s="50" t="str">
        <f t="shared" ref="H34:H65" si="82">IFERROR(IF(OR(C34="住宅地",C34="宅地見込地"),"",IF(AND(C34&lt;&gt;"住宅地",VLOOKUP(A34,kanji001データ,60,FALSE)="",VLOOKUP(A34,kanji001データ,61,FALSE)=""),"",IF(AND(C34&lt;&gt;"住宅地",VLOOKUP(A34,kanji001データ,61,FALSE)=""),"（"&amp;VLOOKUP(A34,kanji001データ,60,FALSE)&amp;"）","（"&amp;VLOOKUP(A34,kanji001データ,61,FALSE)&amp;"）"))),"")</f>
        <v>（アベイル吉原店）</v>
      </c>
      <c r="I34" s="48" t="str">
        <f t="shared" ref="I34:I65" si="83">IFERROR(IF(AND(A34=VLOOKUP(A34,kanji007データ,1,FALSE),OR(VLOOKUP(A34,kanji007データ,7,FALSE)="06",VLOOKUP(A34,kanji007データ,7,FALSE)=6)),"◎",IF(AND(A34=VLOOKUP(A34,kanji007データ,1,FALSE),VLOOKUP(A34,kanji007データ,7,FALSE)=""),"○")),"")</f>
        <v/>
      </c>
      <c r="J34" s="48" t="str">
        <f>IFERROR(IF(L34="───── ","",IF(VLOOKUP(A34,kanji001前年データ,19,FALSE)=62,"共同",IF(A34="山形9-3","工業",IF(A34="鶴岡5-2","観光",IF(OR(C34="宅地見込地",C34="工業地"),"",IF(OR(AND(C34="住宅地",M34=2),AND(C34="商業地",M34=1)),"最高",IF(OR(AND(C34="住宅地",COUNTIFS(前年用途区分,C34,前年価格,"&gt;0")=M34),AND(C34="商業地",COUNTIFS(前年用途区分,C34,前年価格,"&gt;0")=M34)),"最低",IF(fals,"")))))))),"")</f>
        <v/>
      </c>
      <c r="K34" s="48" t="str">
        <f ca="1">IFERROR(IF(W34="───── ","",IF(VLOOKUP(A34,kanji001データ,19,FALSE)=62,"共同",IF(A34="山形9-3","工業",IF(A34="鶴岡5-2","観光",IF(OR(C34="宅地見込地",C34="工業地"),"",IF(AND(C34="住宅地",X34=2),"最高",IF(AND(C34="住宅地",COUNTIFS(用途区分,C34,幹事意見価格,"&gt;0")=X34),"最低",IF(AND(C34="商業地",X34=1),"最高",IF(AND(C34="商業地",COUNTIFS(用途区分,C34,幹事意見価格,"&gt;0")=X34),"最低",IF(fals,"")))))))))),"")</f>
        <v/>
      </c>
      <c r="L34" s="51">
        <f t="shared" si="74"/>
        <v>67100</v>
      </c>
      <c r="M34" s="52">
        <f t="shared" ref="M34:M65" si="84">IF(A34="","",IF(L34="─── ","─── ",COUNTIFS(前年用途区分,C34,前年価格,"&gt;"&amp;L34)+1))</f>
        <v>14</v>
      </c>
      <c r="N34" s="52">
        <f>IFERROR(IF(A34="","",VALUE(M34&amp;COUNTIFS($M$1:M34,M34))),"─── ")</f>
        <v>142</v>
      </c>
      <c r="O34" s="53">
        <f t="shared" si="53"/>
        <v>1.7000000000000001E-2</v>
      </c>
      <c r="P34" s="53">
        <f t="shared" si="54"/>
        <v>1.6666666666666666E-2</v>
      </c>
      <c r="Q34" s="52">
        <f t="shared" si="55"/>
        <v>6</v>
      </c>
      <c r="R34" s="52">
        <f>IFERROR(IF(A34="","",VALUE(Q34&amp;COUNTIFS($Q$1:Q34,Q34))),"─── ")</f>
        <v>61</v>
      </c>
      <c r="S34" s="51" t="e">
        <f t="shared" ca="1" si="35"/>
        <v>#REF!</v>
      </c>
      <c r="T34" s="53" t="e">
        <f t="shared" ca="1" si="36"/>
        <v>#REF!</v>
      </c>
      <c r="U34" s="51" t="e">
        <f t="shared" ca="1" si="37"/>
        <v>#REF!</v>
      </c>
      <c r="V34" s="53" t="e">
        <f t="shared" ca="1" si="38"/>
        <v>#REF!</v>
      </c>
      <c r="W34" s="88" t="str">
        <f ca="1">IFERROR(IF(OR($S34="─── ",$U34="─── "),"─── ",IF(#REF!="見込価格",VLOOKUP(A34,見込価格一覧データ,9,FALSE),IF(#REF!="意見価格",VLOOKUP(A34,見込価格一覧データ,11,FALSE)))),"─── ")</f>
        <v xml:space="preserve">─── </v>
      </c>
      <c r="X34" s="52" t="str">
        <f t="shared" ref="X34:X65" ca="1" si="85">IF(A34="","",IF(OR(W34="─── ",W34=""),"─── ",COUNTIFS(用途区分,C34,幹事意見価格,"&gt;"&amp;W34)+1))</f>
        <v xml:space="preserve">─── </v>
      </c>
      <c r="Y34" s="66" t="str">
        <f t="shared" ref="Y34:Y65" ca="1" si="86">IFERROR(IF(A34="","",VALUE(X34&amp;VLOOKUP(A34,kanji001データ,4,FALSE)&amp;VLOOKUP(A34,kanji001データ,6,FALSE)&amp;TEXT(VLOOKUP(A34,kanji001データ,7,FALSE),"000"))),"─── ")</f>
        <v xml:space="preserve">─── </v>
      </c>
      <c r="Z34" s="52" t="str">
        <f t="shared" ref="Z34:Z65" ca="1" si="87">IF(A34="","",IF(OR(W34="─── ",Y34="─── "),"─── ",COUNTIFS(用途区分,C34,本年価格順位コード,"&lt;"&amp;$Y34)+1))</f>
        <v xml:space="preserve">─── </v>
      </c>
      <c r="AA34" s="52" t="str">
        <f t="shared" ref="AA34:AA65" ca="1" si="88">IF(A34="","",IF(W34="─── ","─── ",COUNTIFS(用途区分,C34,本年価格降順順位コード,"&lt;"&amp;AQ34)+1))</f>
        <v xml:space="preserve">─── </v>
      </c>
      <c r="AB34" s="53" t="str">
        <f t="shared" ca="1" si="56"/>
        <v xml:space="preserve">─── </v>
      </c>
      <c r="AC34" s="53" t="str">
        <f t="shared" ca="1" si="57"/>
        <v xml:space="preserve">─── </v>
      </c>
      <c r="AD34" s="52" t="str">
        <f t="shared" ref="AD34:AD65" ca="1" si="89">IFERROR(IF(A34="","",IF(AC34="","─── ",IF(AC34="─── ","─── ",COUNTIFS(用途区分,C34,本年変動率四捨五入無,"&gt;"&amp;AC34)+1))),"─── ")</f>
        <v xml:space="preserve">─── </v>
      </c>
      <c r="AE34" s="66" t="str">
        <f t="shared" ref="AE34:AE65" ca="1" si="90">IFERROR(VALUE(AD34&amp;VLOOKUP(A34,kanji001データ,4,FALSE)&amp;VLOOKUP(A34,kanji001データ,6,FALSE)&amp;TEXT(VLOOKUP(A34,kanji001データ,7,FALSE),"000")),"─── ")</f>
        <v xml:space="preserve">─── </v>
      </c>
      <c r="AF34" s="54" t="str">
        <f t="shared" ref="AF34:AF65" ca="1" si="91">IFERROR(IF(A34="","",IF(AE34="─── ","─── ",COUNTIFS(用途区分,C34,本年変動率順位コード,"&lt;"&amp;$AE34)+1)),"─── ")</f>
        <v xml:space="preserve">─── </v>
      </c>
      <c r="AG34" s="66" t="str">
        <f t="shared" ref="AG34:AG65" ca="1" si="92">IFERROR(IF(A34="","",IF(OR(A34="",AC34=""),"",IF(AC34="─── ","─── ",VALUE(COUNTIFS(用途区分,C34,本年変動率四捨五入無,"&lt;"&amp;AC34)+1&amp;VLOOKUP(A34,kanji001データ,4,FALSE)&amp;VLOOKUP(A34,kanji001データ,6,FALSE)&amp;TEXT(VLOOKUP(A34,kanji001データ,7,FALSE),"000"))))),"─── ")</f>
        <v xml:space="preserve">─── </v>
      </c>
      <c r="AH34" s="54" t="str">
        <f t="shared" ref="AH34:AH65" ca="1" si="93">IFERROR(IF(A34="","",IF(AG34="─── ","─── ",COUNTIFS(用途区分,C34,本年変動率順位降順コード,"&lt;"&amp;AG34)+1)),"─── ")</f>
        <v xml:space="preserve">─── </v>
      </c>
      <c r="AI34" s="52" t="str">
        <f t="shared" ca="1" si="61"/>
        <v xml:space="preserve">─── </v>
      </c>
      <c r="AJ34" s="52">
        <f t="shared" ref="AJ34:AJ65" si="94">IF(A34="","",IF(L34="─── ","─── ",COUNTIFS(前年市町村名,B34,前年用途区分,C34,前年価格,"&gt;"&amp;L34)+1))</f>
        <v>13</v>
      </c>
      <c r="AK34" s="57" t="str">
        <f t="shared" ref="AK34:AK65" si="95">IFERROR(VLOOKUP(VLOOKUP(A34,kanji002データ,8,FALSE),評価員,2,FALSE),"─── ")</f>
        <v>月田　真吾</v>
      </c>
      <c r="AL34" s="57" t="str">
        <f t="shared" ref="AL34:AL65" si="96">IFERROR(VLOOKUP(VLOOKUP(A34,kanji002データ,9,FALSE),評価員,2,FALSE),"─── ")</f>
        <v>高嶋　俊幸</v>
      </c>
      <c r="AM34" s="53">
        <f t="shared" ref="AM34:AM65" si="97">IFERROR(IF(A34="","",IF(OR(VLOOKUP(A34,kanji002前年データ,31,FALSE)=0,VLOOKUP(A34,kanji002前年データ,31,FALSE)=""),"─── ",ROUND((VLOOKUP(A34,kanji002前年データ,26,FALSE)-VLOOKUP(A34,kanji002前年データ,31,FALSE))/VLOOKUP(A34,kanji002前年データ,31,FALSE),3))),"─── ")</f>
        <v>1.7000000000000001E-2</v>
      </c>
      <c r="AN34" s="55">
        <f t="shared" ref="AN34:AN65" si="98">IFERROR(IF(A34="","",IF(OR(A34="",VLOOKUP(A34,kanji002前年データ,26,FALSE)=0,VLOOKUP(A34,kanji002前年データ,26,FALSE)=""),"─── ",VLOOKUP(A34,kanji002前年データ,26,FALSE))),"─── ")</f>
        <v>67100</v>
      </c>
      <c r="AO34" s="48" t="str">
        <f t="shared" si="63"/>
        <v/>
      </c>
      <c r="AP34" s="56">
        <f t="shared" si="64"/>
        <v>104</v>
      </c>
      <c r="AQ34" s="70" t="str">
        <f t="shared" ref="AQ34:AQ65" ca="1" si="99">IFERROR(IF(W34="─── ","─── ",VALUE(COUNTIFS(用途区分,C34,幹事意見価格,"&lt;"&amp;W34)+1&amp;VLOOKUP(A34,kanji001データ,4,FALSE)&amp;VLOOKUP(A34,kanji001データ,6,FALSE)&amp;TEXT(VLOOKUP(A34,kanji001データ,7,FALSE),"000"))),"")</f>
        <v xml:space="preserve">─── </v>
      </c>
      <c r="AR34" s="62" t="str">
        <f t="shared" ca="1" si="65"/>
        <v xml:space="preserve">─── </v>
      </c>
      <c r="AS34" s="62" t="str">
        <f ca="1">IF(AR34="─── ","─── ",VALUE(AR34&amp;COUNTIFS(AR$1:AR34,AR34)))</f>
        <v xml:space="preserve">─── </v>
      </c>
      <c r="AT34" s="62" t="str">
        <f t="shared" ca="1" si="66"/>
        <v xml:space="preserve">─── </v>
      </c>
      <c r="AU34" s="65" t="str">
        <f t="shared" ref="AU34:AU65" ca="1" si="100">IFERROR(IF(A34="","",IF(W34="─── ","─── ",VALUE(COUNTIFS(幹事意見価格,"&lt;"&amp;W34)+1&amp;VLOOKUP(A34,kanji001データ,4,FALSE)&amp;VLOOKUP(A34,kanji001データ,6,FALSE)&amp;TEXT(VLOOKUP(A34,kanji001データ,7,FALSE),"000")))),"")</f>
        <v xml:space="preserve">─── </v>
      </c>
      <c r="AV34" s="62" t="str">
        <f t="shared" ca="1" si="67"/>
        <v xml:space="preserve">─── </v>
      </c>
      <c r="AW34" s="73" t="str">
        <f t="shared" ca="1" si="68"/>
        <v xml:space="preserve">─── </v>
      </c>
      <c r="AX34" s="74" t="str">
        <f t="shared" ref="AX34:AX65" ca="1" si="101">IFERROR(IF(A34="","",IF(AC34="","─── ",IF(AC34="─── ","─── ",VALUE(AW34&amp;VLOOKUP(A34,kanji001データ,4,FALSE)&amp;VLOOKUP(A34,kanji001データ,6,FALSE)&amp;TEXT(VLOOKUP(A34,kanji001データ,7,FALSE),"000"))))),"─── ")</f>
        <v xml:space="preserve">─── </v>
      </c>
      <c r="AY34" s="75" t="str">
        <f t="shared" ca="1" si="69"/>
        <v xml:space="preserve">─── </v>
      </c>
      <c r="AZ34" s="76" t="str">
        <f t="shared" ref="AZ34:AZ65" ca="1" si="102">IFERROR(IF(A34="","",IF(OR(A34="",AC34=""),"",IF(AC34="─── ","─── ",VALUE(COUNTIFS(本年変動率四捨五入無,"&lt;"&amp;AC34)+1&amp;VLOOKUP(A34,kanji001データ,4,FALSE)&amp;VLOOKUP(A34,kanji001データ,6,FALSE)&amp;TEXT(VLOOKUP(A34,kanji001データ,7,FALSE),"000"))))),"─── ")</f>
        <v xml:space="preserve">─── </v>
      </c>
      <c r="BA34" s="77" t="str">
        <f t="shared" ca="1" si="70"/>
        <v xml:space="preserve">─── </v>
      </c>
      <c r="BB34" s="80" t="str">
        <f t="shared" ca="1" si="71"/>
        <v xml:space="preserve">─── </v>
      </c>
      <c r="BC34" s="71" t="str">
        <f t="shared" ref="BC34:BC65" si="103">IFERROR(IF(VLOOKUP(A34,kanji003データ,12,FALSE)=1,"○",""),"不")</f>
        <v>○</v>
      </c>
      <c r="BD34" s="2" t="s">
        <v>2124</v>
      </c>
      <c r="BG34" s="2" t="str">
        <f t="shared" ref="BG34:BG65" ca="1" si="104">IFERROR(IF(A34="","",IF(AC34="","─── ",IF(AC34="─── ","─── ",COUNTIFS(用途区分,C34,本年変動率四捨五入無,"&gt;"&amp;AC34)+1))),"─── ")</f>
        <v xml:space="preserve">─── </v>
      </c>
      <c r="BJ34" s="63">
        <v>34</v>
      </c>
      <c r="BK34" s="63" t="str">
        <f t="shared" ref="BK34:BK65" ca="1" si="105">IFERROR(INDEX(基礎データ,MATCH(BJ34,本年変動率順位降順確定全用途,0),1),"")</f>
        <v/>
      </c>
      <c r="BL34" s="63" t="str">
        <f t="shared" ca="1" si="76"/>
        <v/>
      </c>
      <c r="BM34" s="64"/>
    </row>
    <row r="35" spans="1:65">
      <c r="A35" s="85" t="s">
        <v>1404</v>
      </c>
      <c r="B35" s="57" t="str">
        <f t="shared" si="77"/>
        <v>山形市</v>
      </c>
      <c r="C35" s="57" t="str">
        <f t="shared" si="78"/>
        <v>商業地</v>
      </c>
      <c r="D35" s="48"/>
      <c r="E35" s="50" t="str">
        <f t="shared" si="79"/>
        <v>村山地域</v>
      </c>
      <c r="F35" s="50" t="str">
        <f t="shared" si="80"/>
        <v>鉄砲町１丁目２３１番</v>
      </c>
      <c r="G35" s="50" t="str">
        <f t="shared" si="81"/>
        <v>「鉄砲町１－１０－１１」</v>
      </c>
      <c r="H35" s="50" t="str">
        <f t="shared" si="82"/>
        <v>（やまりん）</v>
      </c>
      <c r="I35" s="48" t="str">
        <f t="shared" si="83"/>
        <v/>
      </c>
      <c r="J35" s="48" t="str">
        <f>IFERROR(IF(L35="───── ","",IF(VLOOKUP(A35,kanji001前年データ,19,FALSE)=62,"共同",IF(A35="山形9-3","工業",IF(A35="鶴岡5-2","観光",IF(OR(C35="宅地見込地",C35="工業地"),"",IF(OR(AND(C35="住宅地",M35=2),AND(C35="商業地",M35=1)),"最高",IF(OR(AND(C35="住宅地",COUNTIFS(前年用途区分,C35,前年価格,"&gt;0")=M35),AND(C35="商業地",COUNTIFS(前年用途区分,C35,前年価格,"&gt;0")=M35)),"最低",IF(fals,"")))))))),"")</f>
        <v/>
      </c>
      <c r="K35" s="48" t="str">
        <f ca="1">IFERROR(IF(W35="───── ","",IF(VLOOKUP(A35,kanji001データ,19,FALSE)=62,"共同",IF(A35="山形9-3","工業",IF(A35="鶴岡5-2","観光",IF(OR(C35="宅地見込地",C35="工業地"),"",IF(AND(C35="住宅地",X35=2),"最高",IF(AND(C35="住宅地",COUNTIFS(用途区分,C35,幹事意見価格,"&gt;0")=X35),"最低",IF(AND(C35="商業地",X35=1),"最高",IF(AND(C35="商業地",COUNTIFS(用途区分,C35,幹事意見価格,"&gt;0")=X35),"最低",IF(fals,"")))))))))),"")</f>
        <v/>
      </c>
      <c r="L35" s="51">
        <f t="shared" si="74"/>
        <v>72700</v>
      </c>
      <c r="M35" s="52">
        <f t="shared" si="84"/>
        <v>10</v>
      </c>
      <c r="N35" s="52">
        <f>IFERROR(IF(A35="","",VALUE(M35&amp;COUNTIFS($M$1:M35,M35))),"─── ")</f>
        <v>102</v>
      </c>
      <c r="O35" s="53">
        <f t="shared" si="53"/>
        <v>1.4E-2</v>
      </c>
      <c r="P35" s="53">
        <f t="shared" si="54"/>
        <v>1.3947001394700139E-2</v>
      </c>
      <c r="Q35" s="52">
        <f t="shared" si="55"/>
        <v>9</v>
      </c>
      <c r="R35" s="52">
        <f>IFERROR(IF(A35="","",VALUE(Q35&amp;COUNTIFS($Q$1:Q35,Q35))),"─── ")</f>
        <v>91</v>
      </c>
      <c r="S35" s="51" t="e">
        <f t="shared" ca="1" si="35"/>
        <v>#REF!</v>
      </c>
      <c r="T35" s="53" t="e">
        <f t="shared" ca="1" si="36"/>
        <v>#REF!</v>
      </c>
      <c r="U35" s="51" t="e">
        <f t="shared" ca="1" si="37"/>
        <v>#REF!</v>
      </c>
      <c r="V35" s="53" t="e">
        <f t="shared" ca="1" si="38"/>
        <v>#REF!</v>
      </c>
      <c r="W35" s="88" t="str">
        <f ca="1">IFERROR(IF(OR($S35="─── ",$U35="─── "),"─── ",IF(#REF!="見込価格",VLOOKUP(A35,見込価格一覧データ,9,FALSE),IF(#REF!="意見価格",VLOOKUP(A35,見込価格一覧データ,11,FALSE)))),"─── ")</f>
        <v xml:space="preserve">─── </v>
      </c>
      <c r="X35" s="52" t="str">
        <f t="shared" ca="1" si="85"/>
        <v xml:space="preserve">─── </v>
      </c>
      <c r="Y35" s="66" t="str">
        <f t="shared" ca="1" si="86"/>
        <v xml:space="preserve">─── </v>
      </c>
      <c r="Z35" s="52" t="str">
        <f t="shared" ca="1" si="87"/>
        <v xml:space="preserve">─── </v>
      </c>
      <c r="AA35" s="52" t="str">
        <f t="shared" ca="1" si="88"/>
        <v xml:space="preserve">─── </v>
      </c>
      <c r="AB35" s="53" t="str">
        <f t="shared" ca="1" si="56"/>
        <v xml:space="preserve">─── </v>
      </c>
      <c r="AC35" s="53" t="str">
        <f t="shared" ca="1" si="57"/>
        <v xml:space="preserve">─── </v>
      </c>
      <c r="AD35" s="52" t="str">
        <f t="shared" ca="1" si="89"/>
        <v xml:space="preserve">─── </v>
      </c>
      <c r="AE35" s="66" t="str">
        <f t="shared" ca="1" si="90"/>
        <v xml:space="preserve">─── </v>
      </c>
      <c r="AF35" s="54" t="str">
        <f t="shared" ca="1" si="91"/>
        <v xml:space="preserve">─── </v>
      </c>
      <c r="AG35" s="66" t="str">
        <f t="shared" ca="1" si="92"/>
        <v xml:space="preserve">─── </v>
      </c>
      <c r="AH35" s="54" t="str">
        <f t="shared" ca="1" si="93"/>
        <v xml:space="preserve">─── </v>
      </c>
      <c r="AI35" s="52" t="str">
        <f t="shared" ca="1" si="61"/>
        <v xml:space="preserve">─── </v>
      </c>
      <c r="AJ35" s="52">
        <f t="shared" si="94"/>
        <v>10</v>
      </c>
      <c r="AK35" s="57" t="str">
        <f t="shared" si="95"/>
        <v>阿部　和宏</v>
      </c>
      <c r="AL35" s="57" t="str">
        <f t="shared" si="96"/>
        <v>安孫子　直樹</v>
      </c>
      <c r="AM35" s="53">
        <f t="shared" si="97"/>
        <v>1.4E-2</v>
      </c>
      <c r="AN35" s="55">
        <f t="shared" si="98"/>
        <v>72700</v>
      </c>
      <c r="AO35" s="48" t="str">
        <f t="shared" si="63"/>
        <v/>
      </c>
      <c r="AP35" s="56">
        <f t="shared" si="64"/>
        <v>100</v>
      </c>
      <c r="AQ35" s="70" t="str">
        <f t="shared" ca="1" si="99"/>
        <v xml:space="preserve">─── </v>
      </c>
      <c r="AR35" s="62" t="str">
        <f t="shared" ca="1" si="65"/>
        <v xml:space="preserve">─── </v>
      </c>
      <c r="AS35" s="62" t="str">
        <f ca="1">IF(AR35="─── ","─── ",VALUE(AR35&amp;COUNTIFS(AR$1:AR35,AR35)))</f>
        <v xml:space="preserve">─── </v>
      </c>
      <c r="AT35" s="62" t="str">
        <f t="shared" ca="1" si="66"/>
        <v xml:space="preserve">─── </v>
      </c>
      <c r="AU35" s="65" t="str">
        <f t="shared" ca="1" si="100"/>
        <v xml:space="preserve">─── </v>
      </c>
      <c r="AV35" s="62" t="str">
        <f t="shared" ca="1" si="67"/>
        <v xml:space="preserve">─── </v>
      </c>
      <c r="AW35" s="73" t="str">
        <f t="shared" ca="1" si="68"/>
        <v xml:space="preserve">─── </v>
      </c>
      <c r="AX35" s="74" t="str">
        <f t="shared" ca="1" si="101"/>
        <v xml:space="preserve">─── </v>
      </c>
      <c r="AY35" s="75" t="str">
        <f t="shared" ca="1" si="69"/>
        <v xml:space="preserve">─── </v>
      </c>
      <c r="AZ35" s="76" t="str">
        <f t="shared" ca="1" si="102"/>
        <v xml:space="preserve">─── </v>
      </c>
      <c r="BA35" s="77" t="str">
        <f t="shared" ca="1" si="70"/>
        <v xml:space="preserve">─── </v>
      </c>
      <c r="BB35" s="80" t="str">
        <f t="shared" ca="1" si="71"/>
        <v xml:space="preserve">─── </v>
      </c>
      <c r="BC35" s="71" t="str">
        <f t="shared" si="103"/>
        <v>○</v>
      </c>
      <c r="BD35" s="2" t="s">
        <v>2124</v>
      </c>
      <c r="BG35" s="2" t="str">
        <f t="shared" ca="1" si="104"/>
        <v xml:space="preserve">─── </v>
      </c>
      <c r="BJ35" s="63">
        <v>35</v>
      </c>
      <c r="BK35" s="63" t="str">
        <f t="shared" ca="1" si="105"/>
        <v/>
      </c>
      <c r="BL35" s="63" t="str">
        <f t="shared" ca="1" si="76"/>
        <v/>
      </c>
      <c r="BM35" s="64"/>
    </row>
    <row r="36" spans="1:65">
      <c r="A36" s="85" t="s">
        <v>1405</v>
      </c>
      <c r="B36" s="57" t="str">
        <f t="shared" si="77"/>
        <v>山形市</v>
      </c>
      <c r="C36" s="57" t="str">
        <f t="shared" si="78"/>
        <v>商業地</v>
      </c>
      <c r="D36" s="48"/>
      <c r="E36" s="50" t="str">
        <f t="shared" si="79"/>
        <v>村山地域</v>
      </c>
      <c r="F36" s="50" t="str">
        <f t="shared" si="80"/>
        <v>蔵王温泉字川前９３５番１８外</v>
      </c>
      <c r="G36" s="50" t="str">
        <f t="shared" si="81"/>
        <v/>
      </c>
      <c r="H36" s="50" t="str">
        <f t="shared" si="82"/>
        <v>（ＺＡＯ　ＢＡＳＥ）</v>
      </c>
      <c r="I36" s="48" t="str">
        <f t="shared" si="83"/>
        <v/>
      </c>
      <c r="J36" s="48" t="str">
        <f>IFERROR(IF(L36="───── ","",IF(VLOOKUP(A36,kanji001前年データ,19,FALSE)=62,"共同",IF(A36="山形9-3","工業",IF(A36="鶴岡5-2","観光",IF(OR(C36="宅地見込地",C36="工業地"),"",IF(OR(AND(C36="住宅地",M36=2),AND(C36="商業地",M36=1)),"最高",IF(OR(AND(C36="住宅地",COUNTIFS(前年用途区分,C36,前年価格,"&gt;0")=M36),AND(C36="商業地",COUNTIFS(前年用途区分,C36,前年価格,"&gt;0")=M36)),"最低",IF(fals,"")))))))),"")</f>
        <v/>
      </c>
      <c r="K36" s="48" t="str">
        <f ca="1">IFERROR(IF(W36="───── ","",IF(VLOOKUP(A36,kanji001データ,19,FALSE)=62,"共同",IF(A36="山形9-3","工業",IF(A36="鶴岡5-2","観光",IF(OR(C36="宅地見込地",C36="工業地"),"",IF(AND(C36="住宅地",X36=2),"最高",IF(AND(C36="住宅地",COUNTIFS(用途区分,C36,幹事意見価格,"&gt;0")=X36),"最低",IF(AND(C36="商業地",X36=1),"最高",IF(AND(C36="商業地",COUNTIFS(用途区分,C36,幹事意見価格,"&gt;0")=X36),"最低",IF(fals,"")))))))))),"")</f>
        <v/>
      </c>
      <c r="L36" s="51">
        <f t="shared" si="74"/>
        <v>23900</v>
      </c>
      <c r="M36" s="52">
        <f t="shared" si="84"/>
        <v>44</v>
      </c>
      <c r="N36" s="52">
        <f>IFERROR(IF(A36="","",VALUE(M36&amp;COUNTIFS($M$1:M36,M36))),"─── ")</f>
        <v>441</v>
      </c>
      <c r="O36" s="53">
        <f t="shared" si="53"/>
        <v>4.0000000000000001E-3</v>
      </c>
      <c r="P36" s="53">
        <f t="shared" si="54"/>
        <v>4.2016806722689074E-3</v>
      </c>
      <c r="Q36" s="52">
        <f t="shared" si="55"/>
        <v>24</v>
      </c>
      <c r="R36" s="52">
        <f>IFERROR(IF(A36="","",VALUE(Q36&amp;COUNTIFS($Q$1:Q36,Q36))),"─── ")</f>
        <v>241</v>
      </c>
      <c r="S36" s="51" t="e">
        <f t="shared" ca="1" si="35"/>
        <v>#REF!</v>
      </c>
      <c r="T36" s="53" t="e">
        <f t="shared" ca="1" si="36"/>
        <v>#REF!</v>
      </c>
      <c r="U36" s="51" t="e">
        <f t="shared" ca="1" si="37"/>
        <v>#REF!</v>
      </c>
      <c r="V36" s="53" t="e">
        <f t="shared" ca="1" si="38"/>
        <v>#REF!</v>
      </c>
      <c r="W36" s="88" t="str">
        <f ca="1">IFERROR(IF(OR($S36="─── ",$U36="─── "),"─── ",IF(#REF!="見込価格",VLOOKUP(A36,見込価格一覧データ,9,FALSE),IF(#REF!="意見価格",VLOOKUP(A36,見込価格一覧データ,11,FALSE)))),"─── ")</f>
        <v xml:space="preserve">─── </v>
      </c>
      <c r="X36" s="52" t="str">
        <f t="shared" ca="1" si="85"/>
        <v xml:space="preserve">─── </v>
      </c>
      <c r="Y36" s="66" t="str">
        <f t="shared" ca="1" si="86"/>
        <v xml:space="preserve">─── </v>
      </c>
      <c r="Z36" s="52" t="str">
        <f t="shared" ca="1" si="87"/>
        <v xml:space="preserve">─── </v>
      </c>
      <c r="AA36" s="52" t="str">
        <f t="shared" ca="1" si="88"/>
        <v xml:space="preserve">─── </v>
      </c>
      <c r="AB36" s="53" t="str">
        <f t="shared" ca="1" si="56"/>
        <v xml:space="preserve">─── </v>
      </c>
      <c r="AC36" s="53" t="str">
        <f t="shared" ca="1" si="57"/>
        <v xml:space="preserve">─── </v>
      </c>
      <c r="AD36" s="52" t="str">
        <f t="shared" ca="1" si="89"/>
        <v xml:space="preserve">─── </v>
      </c>
      <c r="AE36" s="66" t="str">
        <f t="shared" ca="1" si="90"/>
        <v xml:space="preserve">─── </v>
      </c>
      <c r="AF36" s="54" t="str">
        <f t="shared" ca="1" si="91"/>
        <v xml:space="preserve">─── </v>
      </c>
      <c r="AG36" s="66" t="str">
        <f t="shared" ca="1" si="92"/>
        <v xml:space="preserve">─── </v>
      </c>
      <c r="AH36" s="54" t="str">
        <f t="shared" ca="1" si="93"/>
        <v xml:space="preserve">─── </v>
      </c>
      <c r="AI36" s="52" t="str">
        <f t="shared" ca="1" si="61"/>
        <v xml:space="preserve">─── </v>
      </c>
      <c r="AJ36" s="52">
        <f t="shared" si="94"/>
        <v>18</v>
      </c>
      <c r="AK36" s="57" t="str">
        <f t="shared" si="95"/>
        <v>臼井　晶</v>
      </c>
      <c r="AL36" s="57" t="str">
        <f t="shared" si="96"/>
        <v>植松　広央</v>
      </c>
      <c r="AM36" s="53">
        <f t="shared" si="97"/>
        <v>4.0000000000000001E-3</v>
      </c>
      <c r="AN36" s="55">
        <f t="shared" si="98"/>
        <v>23900</v>
      </c>
      <c r="AO36" s="48" t="str">
        <f t="shared" si="63"/>
        <v/>
      </c>
      <c r="AP36" s="56">
        <f t="shared" si="64"/>
        <v>99</v>
      </c>
      <c r="AQ36" s="70" t="str">
        <f t="shared" ca="1" si="99"/>
        <v xml:space="preserve">─── </v>
      </c>
      <c r="AR36" s="62" t="str">
        <f t="shared" ca="1" si="65"/>
        <v xml:space="preserve">─── </v>
      </c>
      <c r="AS36" s="62" t="str">
        <f ca="1">IF(AR36="─── ","─── ",VALUE(AR36&amp;COUNTIFS(AR$1:AR36,AR36)))</f>
        <v xml:space="preserve">─── </v>
      </c>
      <c r="AT36" s="62" t="str">
        <f t="shared" ca="1" si="66"/>
        <v xml:space="preserve">─── </v>
      </c>
      <c r="AU36" s="65" t="str">
        <f t="shared" ca="1" si="100"/>
        <v xml:space="preserve">─── </v>
      </c>
      <c r="AV36" s="62" t="str">
        <f t="shared" ca="1" si="67"/>
        <v xml:space="preserve">─── </v>
      </c>
      <c r="AW36" s="73" t="str">
        <f t="shared" ca="1" si="68"/>
        <v xml:space="preserve">─── </v>
      </c>
      <c r="AX36" s="74" t="str">
        <f t="shared" ca="1" si="101"/>
        <v xml:space="preserve">─── </v>
      </c>
      <c r="AY36" s="75" t="str">
        <f t="shared" ca="1" si="69"/>
        <v xml:space="preserve">─── </v>
      </c>
      <c r="AZ36" s="76" t="str">
        <f t="shared" ca="1" si="102"/>
        <v xml:space="preserve">─── </v>
      </c>
      <c r="BA36" s="77" t="str">
        <f t="shared" ca="1" si="70"/>
        <v xml:space="preserve">─── </v>
      </c>
      <c r="BB36" s="80" t="str">
        <f t="shared" ca="1" si="71"/>
        <v xml:space="preserve">─── </v>
      </c>
      <c r="BC36" s="71" t="str">
        <f t="shared" si="103"/>
        <v/>
      </c>
      <c r="BD36" s="2" t="s">
        <v>2124</v>
      </c>
      <c r="BG36" s="2" t="str">
        <f t="shared" ca="1" si="104"/>
        <v xml:space="preserve">─── </v>
      </c>
      <c r="BJ36" s="63">
        <v>36</v>
      </c>
      <c r="BK36" s="63" t="str">
        <f t="shared" ca="1" si="105"/>
        <v/>
      </c>
      <c r="BL36" s="63" t="str">
        <f t="shared" ca="1" si="76"/>
        <v/>
      </c>
      <c r="BM36" s="64"/>
    </row>
    <row r="37" spans="1:65">
      <c r="A37" s="85" t="s">
        <v>1406</v>
      </c>
      <c r="B37" s="57" t="str">
        <f t="shared" si="77"/>
        <v>山形市</v>
      </c>
      <c r="C37" s="57" t="str">
        <f t="shared" si="78"/>
        <v>商業地</v>
      </c>
      <c r="D37" s="48"/>
      <c r="E37" s="50" t="str">
        <f t="shared" si="79"/>
        <v>村山地域</v>
      </c>
      <c r="F37" s="50" t="str">
        <f t="shared" si="80"/>
        <v>錦町６４５番１外</v>
      </c>
      <c r="G37" s="50" t="str">
        <f t="shared" si="81"/>
        <v>「錦町１１－１４」</v>
      </c>
      <c r="H37" s="50" t="str">
        <f t="shared" si="82"/>
        <v>（武田正貴商店）</v>
      </c>
      <c r="I37" s="48" t="str">
        <f t="shared" si="83"/>
        <v>○</v>
      </c>
      <c r="J37" s="48" t="str">
        <f>IFERROR(IF(L37="───── ","",IF(VLOOKUP(A37,kanji001前年データ,19,FALSE)=62,"共同",IF(A37="山形9-3","工業",IF(A37="鶴岡5-2","観光",IF(OR(C37="宅地見込地",C37="工業地"),"",IF(OR(AND(C37="住宅地",M37=2),AND(C37="商業地",M37=1)),"最高",IF(OR(AND(C37="住宅地",COUNTIFS(前年用途区分,C37,前年価格,"&gt;0")=M37),AND(C37="商業地",COUNTIFS(前年用途区分,C37,前年価格,"&gt;0")=M37)),"最低",IF(fals,"")))))))),"")</f>
        <v/>
      </c>
      <c r="K37" s="48" t="str">
        <f ca="1">IFERROR(IF(W37="───── ","",IF(VLOOKUP(A37,kanji001データ,19,FALSE)=62,"共同",IF(A37="山形9-3","工業",IF(A37="鶴岡5-2","観光",IF(OR(C37="宅地見込地",C37="工業地"),"",IF(AND(C37="住宅地",X37=2),"最高",IF(AND(C37="住宅地",COUNTIFS(用途区分,C37,幹事意見価格,"&gt;0")=X37),"最低",IF(AND(C37="商業地",X37=1),"最高",IF(AND(C37="商業地",COUNTIFS(用途区分,C37,幹事意見価格,"&gt;0")=X37),"最低",IF(fals,"")))))))))),"")</f>
        <v/>
      </c>
      <c r="L37" s="51">
        <f t="shared" si="74"/>
        <v>80900</v>
      </c>
      <c r="M37" s="52">
        <f t="shared" si="84"/>
        <v>8</v>
      </c>
      <c r="N37" s="52">
        <f>IFERROR(IF(A37="","",VALUE(M37&amp;COUNTIFS($M$1:M37,M37))),"─── ")</f>
        <v>82</v>
      </c>
      <c r="O37" s="53">
        <f t="shared" si="53"/>
        <v>1.4999999999999999E-2</v>
      </c>
      <c r="P37" s="53">
        <f t="shared" si="54"/>
        <v>1.5056461731493099E-2</v>
      </c>
      <c r="Q37" s="52">
        <f t="shared" si="55"/>
        <v>8</v>
      </c>
      <c r="R37" s="52">
        <f>IFERROR(IF(A37="","",VALUE(Q37&amp;COUNTIFS($Q$1:Q37,Q37))),"─── ")</f>
        <v>81</v>
      </c>
      <c r="S37" s="51" t="e">
        <f t="shared" ca="1" si="35"/>
        <v>#REF!</v>
      </c>
      <c r="T37" s="53" t="e">
        <f t="shared" ca="1" si="36"/>
        <v>#REF!</v>
      </c>
      <c r="U37" s="51" t="e">
        <f t="shared" ca="1" si="37"/>
        <v>#REF!</v>
      </c>
      <c r="V37" s="53" t="e">
        <f t="shared" ca="1" si="38"/>
        <v>#REF!</v>
      </c>
      <c r="W37" s="88" t="str">
        <f ca="1">IFERROR(IF(OR($S37="─── ",$U37="─── "),"─── ",IF(#REF!="見込価格",VLOOKUP(A37,見込価格一覧データ,9,FALSE),IF(#REF!="意見価格",VLOOKUP(A37,見込価格一覧データ,11,FALSE)))),"─── ")</f>
        <v xml:space="preserve">─── </v>
      </c>
      <c r="X37" s="52" t="str">
        <f t="shared" ca="1" si="85"/>
        <v xml:space="preserve">─── </v>
      </c>
      <c r="Y37" s="66" t="str">
        <f t="shared" ca="1" si="86"/>
        <v xml:space="preserve">─── </v>
      </c>
      <c r="Z37" s="52" t="str">
        <f t="shared" ca="1" si="87"/>
        <v xml:space="preserve">─── </v>
      </c>
      <c r="AA37" s="52" t="str">
        <f t="shared" ca="1" si="88"/>
        <v xml:space="preserve">─── </v>
      </c>
      <c r="AB37" s="53" t="str">
        <f t="shared" ca="1" si="56"/>
        <v xml:space="preserve">─── </v>
      </c>
      <c r="AC37" s="53" t="str">
        <f t="shared" ca="1" si="57"/>
        <v xml:space="preserve">─── </v>
      </c>
      <c r="AD37" s="52" t="str">
        <f t="shared" ca="1" si="89"/>
        <v xml:space="preserve">─── </v>
      </c>
      <c r="AE37" s="66" t="str">
        <f t="shared" ca="1" si="90"/>
        <v xml:space="preserve">─── </v>
      </c>
      <c r="AF37" s="54" t="str">
        <f t="shared" ca="1" si="91"/>
        <v xml:space="preserve">─── </v>
      </c>
      <c r="AG37" s="66" t="str">
        <f t="shared" ca="1" si="92"/>
        <v xml:space="preserve">─── </v>
      </c>
      <c r="AH37" s="54" t="str">
        <f t="shared" ca="1" si="93"/>
        <v xml:space="preserve">─── </v>
      </c>
      <c r="AI37" s="52" t="str">
        <f t="shared" ca="1" si="61"/>
        <v xml:space="preserve">─── </v>
      </c>
      <c r="AJ37" s="52">
        <f t="shared" si="94"/>
        <v>8</v>
      </c>
      <c r="AK37" s="57" t="str">
        <f t="shared" si="95"/>
        <v>植松　広央</v>
      </c>
      <c r="AL37" s="57" t="str">
        <f t="shared" si="96"/>
        <v>阿部　和宏</v>
      </c>
      <c r="AM37" s="53">
        <f t="shared" si="97"/>
        <v>1.4999999999999999E-2</v>
      </c>
      <c r="AN37" s="55">
        <f t="shared" si="98"/>
        <v>80900</v>
      </c>
      <c r="AO37" s="48" t="str">
        <f t="shared" si="63"/>
        <v/>
      </c>
      <c r="AP37" s="56">
        <f t="shared" si="64"/>
        <v>100</v>
      </c>
      <c r="AQ37" s="70" t="str">
        <f t="shared" ca="1" si="99"/>
        <v xml:space="preserve">─── </v>
      </c>
      <c r="AR37" s="62" t="str">
        <f t="shared" ca="1" si="65"/>
        <v xml:space="preserve">─── </v>
      </c>
      <c r="AS37" s="62" t="str">
        <f ca="1">IF(AR37="─── ","─── ",VALUE(AR37&amp;COUNTIFS(AR$1:AR37,AR37)))</f>
        <v xml:space="preserve">─── </v>
      </c>
      <c r="AT37" s="62" t="str">
        <f t="shared" ca="1" si="66"/>
        <v xml:space="preserve">─── </v>
      </c>
      <c r="AU37" s="65" t="str">
        <f t="shared" ca="1" si="100"/>
        <v xml:space="preserve">─── </v>
      </c>
      <c r="AV37" s="62" t="str">
        <f t="shared" ca="1" si="67"/>
        <v xml:space="preserve">─── </v>
      </c>
      <c r="AW37" s="73" t="str">
        <f t="shared" ca="1" si="68"/>
        <v xml:space="preserve">─── </v>
      </c>
      <c r="AX37" s="74" t="str">
        <f t="shared" ca="1" si="101"/>
        <v xml:space="preserve">─── </v>
      </c>
      <c r="AY37" s="75" t="str">
        <f t="shared" ca="1" si="69"/>
        <v xml:space="preserve">─── </v>
      </c>
      <c r="AZ37" s="76" t="str">
        <f t="shared" ca="1" si="102"/>
        <v xml:space="preserve">─── </v>
      </c>
      <c r="BA37" s="77" t="str">
        <f t="shared" ca="1" si="70"/>
        <v xml:space="preserve">─── </v>
      </c>
      <c r="BB37" s="80" t="str">
        <f t="shared" ca="1" si="71"/>
        <v xml:space="preserve">─── </v>
      </c>
      <c r="BC37" s="71" t="str">
        <f t="shared" si="103"/>
        <v>○</v>
      </c>
      <c r="BD37" s="2" t="s">
        <v>2124</v>
      </c>
      <c r="BG37" s="2" t="str">
        <f t="shared" ca="1" si="104"/>
        <v xml:space="preserve">─── </v>
      </c>
      <c r="BJ37" s="63">
        <v>37</v>
      </c>
      <c r="BK37" s="63" t="str">
        <f t="shared" ca="1" si="105"/>
        <v/>
      </c>
      <c r="BL37" s="63" t="str">
        <f t="shared" ca="1" si="76"/>
        <v/>
      </c>
      <c r="BM37" s="64"/>
    </row>
    <row r="38" spans="1:65">
      <c r="A38" s="85" t="s">
        <v>1407</v>
      </c>
      <c r="B38" s="57" t="str">
        <f t="shared" si="77"/>
        <v>山形市</v>
      </c>
      <c r="C38" s="57" t="str">
        <f t="shared" si="78"/>
        <v>商業地</v>
      </c>
      <c r="D38" s="48"/>
      <c r="E38" s="50" t="str">
        <f t="shared" si="79"/>
        <v>村山地域</v>
      </c>
      <c r="F38" s="50" t="str">
        <f t="shared" si="80"/>
        <v>桜田西１丁目２番７外</v>
      </c>
      <c r="G38" s="50" t="str">
        <f t="shared" si="81"/>
        <v>「桜田西１－２－１２」</v>
      </c>
      <c r="H38" s="50" t="str">
        <f t="shared" si="82"/>
        <v>（シーガル桜田店）</v>
      </c>
      <c r="I38" s="48" t="str">
        <f t="shared" si="83"/>
        <v>○</v>
      </c>
      <c r="J38" s="48" t="str">
        <f>IFERROR(IF(L38="───── ","",IF(VLOOKUP(A38,kanji001前年データ,19,FALSE)=62,"共同",IF(A38="山形9-3","工業",IF(A38="鶴岡5-2","観光",IF(OR(C38="宅地見込地",C38="工業地"),"",IF(OR(AND(C38="住宅地",M38=2),AND(C38="商業地",M38=1)),"最高",IF(OR(AND(C38="住宅地",COUNTIFS(前年用途区分,C38,前年価格,"&gt;0")=M38),AND(C38="商業地",COUNTIFS(前年用途区分,C38,前年価格,"&gt;0")=M38)),"最低",IF(fals,"")))))))),"")</f>
        <v/>
      </c>
      <c r="K38" s="48" t="str">
        <f ca="1">IFERROR(IF(W38="───── ","",IF(VLOOKUP(A38,kanji001データ,19,FALSE)=62,"共同",IF(A38="山形9-3","工業",IF(A38="鶴岡5-2","観光",IF(OR(C38="宅地見込地",C38="工業地"),"",IF(AND(C38="住宅地",X38=2),"最高",IF(AND(C38="住宅地",COUNTIFS(用途区分,C38,幹事意見価格,"&gt;0")=X38),"最低",IF(AND(C38="商業地",X38=1),"最高",IF(AND(C38="商業地",COUNTIFS(用途区分,C38,幹事意見価格,"&gt;0")=X38),"最低",IF(fals,"")))))))))),"")</f>
        <v/>
      </c>
      <c r="L38" s="51">
        <f t="shared" si="74"/>
        <v>67400</v>
      </c>
      <c r="M38" s="52">
        <f t="shared" si="84"/>
        <v>12</v>
      </c>
      <c r="N38" s="52">
        <f>IFERROR(IF(A38="","",VALUE(M38&amp;COUNTIFS($M$1:M38,M38))),"─── ")</f>
        <v>122</v>
      </c>
      <c r="O38" s="53">
        <f t="shared" si="53"/>
        <v>0.01</v>
      </c>
      <c r="P38" s="53">
        <f t="shared" si="54"/>
        <v>1.0494752623688156E-2</v>
      </c>
      <c r="Q38" s="52">
        <f t="shared" si="55"/>
        <v>10</v>
      </c>
      <c r="R38" s="52">
        <f>IFERROR(IF(A38="","",VALUE(Q38&amp;COUNTIFS($Q$1:Q38,Q38))),"─── ")</f>
        <v>102</v>
      </c>
      <c r="S38" s="51" t="e">
        <f t="shared" ca="1" si="35"/>
        <v>#REF!</v>
      </c>
      <c r="T38" s="53" t="e">
        <f t="shared" ca="1" si="36"/>
        <v>#REF!</v>
      </c>
      <c r="U38" s="51" t="e">
        <f t="shared" ca="1" si="37"/>
        <v>#REF!</v>
      </c>
      <c r="V38" s="53" t="e">
        <f t="shared" ca="1" si="38"/>
        <v>#REF!</v>
      </c>
      <c r="W38" s="88" t="str">
        <f ca="1">IFERROR(IF(OR($S38="─── ",$U38="─── "),"─── ",IF(#REF!="見込価格",VLOOKUP(A38,見込価格一覧データ,9,FALSE),IF(#REF!="意見価格",VLOOKUP(A38,見込価格一覧データ,11,FALSE)))),"─── ")</f>
        <v xml:space="preserve">─── </v>
      </c>
      <c r="X38" s="52" t="str">
        <f t="shared" ca="1" si="85"/>
        <v xml:space="preserve">─── </v>
      </c>
      <c r="Y38" s="66" t="str">
        <f t="shared" ca="1" si="86"/>
        <v xml:space="preserve">─── </v>
      </c>
      <c r="Z38" s="52" t="str">
        <f t="shared" ca="1" si="87"/>
        <v xml:space="preserve">─── </v>
      </c>
      <c r="AA38" s="52" t="str">
        <f t="shared" ca="1" si="88"/>
        <v xml:space="preserve">─── </v>
      </c>
      <c r="AB38" s="53" t="str">
        <f t="shared" ca="1" si="56"/>
        <v xml:space="preserve">─── </v>
      </c>
      <c r="AC38" s="53" t="str">
        <f t="shared" ca="1" si="57"/>
        <v xml:space="preserve">─── </v>
      </c>
      <c r="AD38" s="52" t="str">
        <f t="shared" ca="1" si="89"/>
        <v xml:space="preserve">─── </v>
      </c>
      <c r="AE38" s="66" t="str">
        <f t="shared" ca="1" si="90"/>
        <v xml:space="preserve">─── </v>
      </c>
      <c r="AF38" s="54" t="str">
        <f t="shared" ca="1" si="91"/>
        <v xml:space="preserve">─── </v>
      </c>
      <c r="AG38" s="66" t="str">
        <f t="shared" ca="1" si="92"/>
        <v xml:space="preserve">─── </v>
      </c>
      <c r="AH38" s="54" t="str">
        <f t="shared" ca="1" si="93"/>
        <v xml:space="preserve">─── </v>
      </c>
      <c r="AI38" s="52" t="str">
        <f t="shared" ca="1" si="61"/>
        <v xml:space="preserve">─── </v>
      </c>
      <c r="AJ38" s="52">
        <f t="shared" si="94"/>
        <v>11</v>
      </c>
      <c r="AK38" s="57" t="str">
        <f t="shared" si="95"/>
        <v>大貫　良一</v>
      </c>
      <c r="AL38" s="57" t="str">
        <f t="shared" si="96"/>
        <v>中村　剛</v>
      </c>
      <c r="AM38" s="53">
        <f t="shared" si="97"/>
        <v>0.01</v>
      </c>
      <c r="AN38" s="55">
        <f t="shared" si="98"/>
        <v>67400</v>
      </c>
      <c r="AO38" s="48" t="str">
        <f t="shared" si="63"/>
        <v/>
      </c>
      <c r="AP38" s="56">
        <f t="shared" si="64"/>
        <v>102</v>
      </c>
      <c r="AQ38" s="70" t="str">
        <f t="shared" ca="1" si="99"/>
        <v xml:space="preserve">─── </v>
      </c>
      <c r="AR38" s="62" t="str">
        <f t="shared" ca="1" si="65"/>
        <v xml:space="preserve">─── </v>
      </c>
      <c r="AS38" s="62" t="str">
        <f ca="1">IF(AR38="─── ","─── ",VALUE(AR38&amp;COUNTIFS(AR$1:AR38,AR38)))</f>
        <v xml:space="preserve">─── </v>
      </c>
      <c r="AT38" s="62" t="str">
        <f t="shared" ca="1" si="66"/>
        <v xml:space="preserve">─── </v>
      </c>
      <c r="AU38" s="65" t="str">
        <f t="shared" ca="1" si="100"/>
        <v xml:space="preserve">─── </v>
      </c>
      <c r="AV38" s="62" t="str">
        <f t="shared" ca="1" si="67"/>
        <v xml:space="preserve">─── </v>
      </c>
      <c r="AW38" s="73" t="str">
        <f t="shared" ca="1" si="68"/>
        <v xml:space="preserve">─── </v>
      </c>
      <c r="AX38" s="74" t="str">
        <f t="shared" ca="1" si="101"/>
        <v xml:space="preserve">─── </v>
      </c>
      <c r="AY38" s="75" t="str">
        <f t="shared" ca="1" si="69"/>
        <v xml:space="preserve">─── </v>
      </c>
      <c r="AZ38" s="76" t="str">
        <f t="shared" ca="1" si="102"/>
        <v xml:space="preserve">─── </v>
      </c>
      <c r="BA38" s="77" t="str">
        <f t="shared" ca="1" si="70"/>
        <v xml:space="preserve">─── </v>
      </c>
      <c r="BB38" s="80" t="str">
        <f t="shared" ca="1" si="71"/>
        <v xml:space="preserve">─── </v>
      </c>
      <c r="BC38" s="71" t="str">
        <f t="shared" si="103"/>
        <v>○</v>
      </c>
      <c r="BD38" s="2" t="s">
        <v>2124</v>
      </c>
      <c r="BG38" s="2" t="str">
        <f t="shared" ca="1" si="104"/>
        <v xml:space="preserve">─── </v>
      </c>
      <c r="BJ38" s="63">
        <v>38</v>
      </c>
      <c r="BK38" s="63" t="str">
        <f t="shared" ca="1" si="105"/>
        <v/>
      </c>
      <c r="BL38" s="63" t="str">
        <f t="shared" ca="1" si="76"/>
        <v/>
      </c>
      <c r="BM38" s="64"/>
    </row>
    <row r="39" spans="1:65">
      <c r="A39" s="85" t="s">
        <v>1408</v>
      </c>
      <c r="B39" s="57" t="str">
        <f t="shared" si="77"/>
        <v>山形市</v>
      </c>
      <c r="C39" s="57" t="str">
        <f t="shared" si="78"/>
        <v>商業地</v>
      </c>
      <c r="D39" s="48"/>
      <c r="E39" s="50" t="str">
        <f t="shared" si="79"/>
        <v>村山地域</v>
      </c>
      <c r="F39" s="50" t="str">
        <f t="shared" si="80"/>
        <v>山家町２丁目４５２番３</v>
      </c>
      <c r="G39" s="50" t="str">
        <f t="shared" si="81"/>
        <v>「山家町２－７－８」</v>
      </c>
      <c r="H39" s="50" t="str">
        <f t="shared" si="82"/>
        <v>（株式会社真和商会）</v>
      </c>
      <c r="I39" s="48" t="str">
        <f t="shared" si="83"/>
        <v/>
      </c>
      <c r="J39" s="48" t="str">
        <f>IFERROR(IF(L39="───── ","",IF(VLOOKUP(A39,kanji001前年データ,19,FALSE)=62,"共同",IF(A39="山形9-3","工業",IF(A39="鶴岡5-2","観光",IF(OR(C39="宅地見込地",C39="工業地"),"",IF(OR(AND(C39="住宅地",M39=2),AND(C39="商業地",M39=1)),"最高",IF(OR(AND(C39="住宅地",COUNTIFS(前年用途区分,C39,前年価格,"&gt;0")=M39),AND(C39="商業地",COUNTIFS(前年用途区分,C39,前年価格,"&gt;0")=M39)),"最低",IF(fals,"")))))))),"")</f>
        <v/>
      </c>
      <c r="K39" s="48" t="str">
        <f ca="1">IFERROR(IF(W39="───── ","",IF(VLOOKUP(A39,kanji001データ,19,FALSE)=62,"共同",IF(A39="山形9-3","工業",IF(A39="鶴岡5-2","観光",IF(OR(C39="宅地見込地",C39="工業地"),"",IF(AND(C39="住宅地",X39=2),"最高",IF(AND(C39="住宅地",COUNTIFS(用途区分,C39,幹事意見価格,"&gt;0")=X39),"最低",IF(AND(C39="商業地",X39=1),"最高",IF(AND(C39="商業地",COUNTIFS(用途区分,C39,幹事意見価格,"&gt;0")=X39),"最低",IF(fals,"")))))))))),"")</f>
        <v/>
      </c>
      <c r="L39" s="51">
        <f t="shared" si="74"/>
        <v>40300</v>
      </c>
      <c r="M39" s="52">
        <f t="shared" si="84"/>
        <v>27</v>
      </c>
      <c r="N39" s="52">
        <f>IFERROR(IF(A39="","",VALUE(M39&amp;COUNTIFS($M$1:M39,M39))),"─── ")</f>
        <v>271</v>
      </c>
      <c r="O39" s="53">
        <f t="shared" si="53"/>
        <v>8.0000000000000002E-3</v>
      </c>
      <c r="P39" s="53">
        <f t="shared" si="54"/>
        <v>7.4999999999999997E-3</v>
      </c>
      <c r="Q39" s="52">
        <f t="shared" si="55"/>
        <v>18</v>
      </c>
      <c r="R39" s="52">
        <f>IFERROR(IF(A39="","",VALUE(Q39&amp;COUNTIFS($Q$1:Q39,Q39))),"─── ")</f>
        <v>182</v>
      </c>
      <c r="S39" s="51" t="e">
        <f t="shared" ca="1" si="35"/>
        <v>#REF!</v>
      </c>
      <c r="T39" s="53" t="e">
        <f t="shared" ca="1" si="36"/>
        <v>#REF!</v>
      </c>
      <c r="U39" s="51" t="e">
        <f t="shared" ca="1" si="37"/>
        <v>#REF!</v>
      </c>
      <c r="V39" s="53" t="e">
        <f t="shared" ca="1" si="38"/>
        <v>#REF!</v>
      </c>
      <c r="W39" s="88" t="str">
        <f ca="1">IFERROR(IF(OR($S39="─── ",$U39="─── "),"─── ",IF(#REF!="見込価格",VLOOKUP(A39,見込価格一覧データ,9,FALSE),IF(#REF!="意見価格",VLOOKUP(A39,見込価格一覧データ,11,FALSE)))),"─── ")</f>
        <v xml:space="preserve">─── </v>
      </c>
      <c r="X39" s="52" t="str">
        <f t="shared" ca="1" si="85"/>
        <v xml:space="preserve">─── </v>
      </c>
      <c r="Y39" s="66" t="str">
        <f t="shared" ca="1" si="86"/>
        <v xml:space="preserve">─── </v>
      </c>
      <c r="Z39" s="52" t="str">
        <f t="shared" ca="1" si="87"/>
        <v xml:space="preserve">─── </v>
      </c>
      <c r="AA39" s="52" t="str">
        <f t="shared" ca="1" si="88"/>
        <v xml:space="preserve">─── </v>
      </c>
      <c r="AB39" s="53" t="str">
        <f t="shared" ca="1" si="56"/>
        <v xml:space="preserve">─── </v>
      </c>
      <c r="AC39" s="53" t="str">
        <f t="shared" ca="1" si="57"/>
        <v xml:space="preserve">─── </v>
      </c>
      <c r="AD39" s="52" t="str">
        <f t="shared" ca="1" si="89"/>
        <v xml:space="preserve">─── </v>
      </c>
      <c r="AE39" s="66" t="str">
        <f t="shared" ca="1" si="90"/>
        <v xml:space="preserve">─── </v>
      </c>
      <c r="AF39" s="54" t="str">
        <f t="shared" ca="1" si="91"/>
        <v xml:space="preserve">─── </v>
      </c>
      <c r="AG39" s="66" t="str">
        <f t="shared" ca="1" si="92"/>
        <v xml:space="preserve">─── </v>
      </c>
      <c r="AH39" s="54" t="str">
        <f t="shared" ca="1" si="93"/>
        <v xml:space="preserve">─── </v>
      </c>
      <c r="AI39" s="52" t="str">
        <f t="shared" ca="1" si="61"/>
        <v xml:space="preserve">─── </v>
      </c>
      <c r="AJ39" s="52">
        <f t="shared" si="94"/>
        <v>17</v>
      </c>
      <c r="AK39" s="57" t="str">
        <f t="shared" si="95"/>
        <v>森谷　崇史</v>
      </c>
      <c r="AL39" s="57" t="str">
        <f t="shared" si="96"/>
        <v>植松　広央</v>
      </c>
      <c r="AM39" s="53">
        <f t="shared" si="97"/>
        <v>8.0000000000000002E-3</v>
      </c>
      <c r="AN39" s="55">
        <f t="shared" si="98"/>
        <v>40300</v>
      </c>
      <c r="AO39" s="48" t="str">
        <f t="shared" si="63"/>
        <v/>
      </c>
      <c r="AP39" s="56">
        <f t="shared" si="64"/>
        <v>99</v>
      </c>
      <c r="AQ39" s="70" t="str">
        <f t="shared" ca="1" si="99"/>
        <v xml:space="preserve">─── </v>
      </c>
      <c r="AR39" s="62" t="str">
        <f t="shared" ca="1" si="65"/>
        <v xml:space="preserve">─── </v>
      </c>
      <c r="AS39" s="62" t="str">
        <f ca="1">IF(AR39="─── ","─── ",VALUE(AR39&amp;COUNTIFS(AR$1:AR39,AR39)))</f>
        <v xml:space="preserve">─── </v>
      </c>
      <c r="AT39" s="62" t="str">
        <f t="shared" ca="1" si="66"/>
        <v xml:space="preserve">─── </v>
      </c>
      <c r="AU39" s="65" t="str">
        <f t="shared" ca="1" si="100"/>
        <v xml:space="preserve">─── </v>
      </c>
      <c r="AV39" s="62" t="str">
        <f t="shared" ca="1" si="67"/>
        <v xml:space="preserve">─── </v>
      </c>
      <c r="AW39" s="73" t="str">
        <f t="shared" ca="1" si="68"/>
        <v xml:space="preserve">─── </v>
      </c>
      <c r="AX39" s="74" t="str">
        <f t="shared" ca="1" si="101"/>
        <v xml:space="preserve">─── </v>
      </c>
      <c r="AY39" s="75" t="str">
        <f t="shared" ca="1" si="69"/>
        <v xml:space="preserve">─── </v>
      </c>
      <c r="AZ39" s="76" t="str">
        <f t="shared" ca="1" si="102"/>
        <v xml:space="preserve">─── </v>
      </c>
      <c r="BA39" s="77" t="str">
        <f t="shared" ca="1" si="70"/>
        <v xml:space="preserve">─── </v>
      </c>
      <c r="BB39" s="80" t="str">
        <f t="shared" ca="1" si="71"/>
        <v xml:space="preserve">─── </v>
      </c>
      <c r="BC39" s="71" t="str">
        <f t="shared" si="103"/>
        <v>○</v>
      </c>
      <c r="BD39" s="2" t="s">
        <v>2124</v>
      </c>
      <c r="BG39" s="2" t="str">
        <f t="shared" ca="1" si="104"/>
        <v xml:space="preserve">─── </v>
      </c>
      <c r="BJ39" s="63">
        <v>39</v>
      </c>
      <c r="BK39" s="63" t="str">
        <f t="shared" ca="1" si="105"/>
        <v/>
      </c>
      <c r="BL39" s="63" t="str">
        <f t="shared" ca="1" si="76"/>
        <v/>
      </c>
      <c r="BM39" s="64"/>
    </row>
    <row r="40" spans="1:65">
      <c r="A40" s="85" t="s">
        <v>1409</v>
      </c>
      <c r="B40" s="57" t="str">
        <f t="shared" si="77"/>
        <v>山形市</v>
      </c>
      <c r="C40" s="57" t="str">
        <f t="shared" si="78"/>
        <v>商業地</v>
      </c>
      <c r="D40" s="48"/>
      <c r="E40" s="50" t="str">
        <f t="shared" si="79"/>
        <v>村山地域</v>
      </c>
      <c r="F40" s="50" t="str">
        <f t="shared" si="80"/>
        <v>桧町４丁目７番２８</v>
      </c>
      <c r="G40" s="50" t="str">
        <f t="shared" si="81"/>
        <v>「桧町４－７－２」</v>
      </c>
      <c r="H40" s="50" t="str">
        <f t="shared" si="82"/>
        <v>（山形第一アイビー化粧品販売（株））</v>
      </c>
      <c r="I40" s="48" t="str">
        <f t="shared" si="83"/>
        <v/>
      </c>
      <c r="J40" s="48" t="str">
        <f>IFERROR(IF(L40="───── ","",IF(VLOOKUP(A40,kanji001前年データ,19,FALSE)=62,"共同",IF(A40="山形9-3","工業",IF(A40="鶴岡5-2","観光",IF(OR(C40="宅地見込地",C40="工業地"),"",IF(OR(AND(C40="住宅地",M40=2),AND(C40="商業地",M40=1)),"最高",IF(OR(AND(C40="住宅地",COUNTIFS(前年用途区分,C40,前年価格,"&gt;0")=M40),AND(C40="商業地",COUNTIFS(前年用途区分,C40,前年価格,"&gt;0")=M40)),"最低",IF(fals,"")))))))),"")</f>
        <v/>
      </c>
      <c r="K40" s="48" t="str">
        <f ca="1">IFERROR(IF(W40="───── ","",IF(VLOOKUP(A40,kanji001データ,19,FALSE)=62,"共同",IF(A40="山形9-3","工業",IF(A40="鶴岡5-2","観光",IF(OR(C40="宅地見込地",C40="工業地"),"",IF(AND(C40="住宅地",X40=2),"最高",IF(AND(C40="住宅地",COUNTIFS(用途区分,C40,幹事意見価格,"&gt;0")=X40),"最低",IF(AND(C40="商業地",X40=1),"最高",IF(AND(C40="商業地",COUNTIFS(用途区分,C40,幹事意見価格,"&gt;0")=X40),"最低",IF(fals,"")))))))))),"")</f>
        <v/>
      </c>
      <c r="L40" s="51">
        <f t="shared" si="74"/>
        <v>67300</v>
      </c>
      <c r="M40" s="52">
        <f t="shared" si="84"/>
        <v>13</v>
      </c>
      <c r="N40" s="52">
        <f>IFERROR(IF(A40="","",VALUE(M40&amp;COUNTIFS($M$1:M40,M40))),"─── ")</f>
        <v>132</v>
      </c>
      <c r="O40" s="53">
        <f t="shared" si="53"/>
        <v>0.02</v>
      </c>
      <c r="P40" s="53">
        <f t="shared" si="54"/>
        <v>1.9696969696969695E-2</v>
      </c>
      <c r="Q40" s="52">
        <f t="shared" si="55"/>
        <v>5</v>
      </c>
      <c r="R40" s="52">
        <f>IFERROR(IF(A40="","",VALUE(Q40&amp;COUNTIFS($Q$1:Q40,Q40))),"─── ")</f>
        <v>51</v>
      </c>
      <c r="S40" s="51" t="e">
        <f t="shared" ca="1" si="35"/>
        <v>#REF!</v>
      </c>
      <c r="T40" s="53" t="e">
        <f t="shared" ca="1" si="36"/>
        <v>#REF!</v>
      </c>
      <c r="U40" s="51" t="e">
        <f t="shared" ca="1" si="37"/>
        <v>#REF!</v>
      </c>
      <c r="V40" s="53" t="e">
        <f t="shared" ca="1" si="38"/>
        <v>#REF!</v>
      </c>
      <c r="W40" s="88" t="str">
        <f ca="1">IFERROR(IF(OR($S40="─── ",$U40="─── "),"─── ",IF(#REF!="見込価格",VLOOKUP(A40,見込価格一覧データ,9,FALSE),IF(#REF!="意見価格",VLOOKUP(A40,見込価格一覧データ,11,FALSE)))),"─── ")</f>
        <v xml:space="preserve">─── </v>
      </c>
      <c r="X40" s="52" t="str">
        <f t="shared" ca="1" si="85"/>
        <v xml:space="preserve">─── </v>
      </c>
      <c r="Y40" s="66" t="str">
        <f t="shared" ca="1" si="86"/>
        <v xml:space="preserve">─── </v>
      </c>
      <c r="Z40" s="52" t="str">
        <f t="shared" ca="1" si="87"/>
        <v xml:space="preserve">─── </v>
      </c>
      <c r="AA40" s="52" t="str">
        <f t="shared" ca="1" si="88"/>
        <v xml:space="preserve">─── </v>
      </c>
      <c r="AB40" s="53" t="str">
        <f t="shared" ca="1" si="56"/>
        <v xml:space="preserve">─── </v>
      </c>
      <c r="AC40" s="53" t="str">
        <f t="shared" ca="1" si="57"/>
        <v xml:space="preserve">─── </v>
      </c>
      <c r="AD40" s="52" t="str">
        <f t="shared" ca="1" si="89"/>
        <v xml:space="preserve">─── </v>
      </c>
      <c r="AE40" s="66" t="str">
        <f t="shared" ca="1" si="90"/>
        <v xml:space="preserve">─── </v>
      </c>
      <c r="AF40" s="54" t="str">
        <f t="shared" ca="1" si="91"/>
        <v xml:space="preserve">─── </v>
      </c>
      <c r="AG40" s="66" t="str">
        <f t="shared" ca="1" si="92"/>
        <v xml:space="preserve">─── </v>
      </c>
      <c r="AH40" s="54" t="str">
        <f t="shared" ca="1" si="93"/>
        <v xml:space="preserve">─── </v>
      </c>
      <c r="AI40" s="52" t="str">
        <f t="shared" ca="1" si="61"/>
        <v xml:space="preserve">─── </v>
      </c>
      <c r="AJ40" s="52">
        <f t="shared" si="94"/>
        <v>12</v>
      </c>
      <c r="AK40" s="57" t="str">
        <f t="shared" si="95"/>
        <v>月田　真吾</v>
      </c>
      <c r="AL40" s="57" t="str">
        <f t="shared" si="96"/>
        <v>阿部　和宏</v>
      </c>
      <c r="AM40" s="53">
        <f t="shared" si="97"/>
        <v>0.02</v>
      </c>
      <c r="AN40" s="55">
        <f t="shared" si="98"/>
        <v>67300</v>
      </c>
      <c r="AO40" s="48" t="str">
        <f t="shared" si="63"/>
        <v/>
      </c>
      <c r="AP40" s="56">
        <f t="shared" si="64"/>
        <v>100</v>
      </c>
      <c r="AQ40" s="70" t="str">
        <f t="shared" ca="1" si="99"/>
        <v xml:space="preserve">─── </v>
      </c>
      <c r="AR40" s="62" t="str">
        <f t="shared" ca="1" si="65"/>
        <v xml:space="preserve">─── </v>
      </c>
      <c r="AS40" s="62" t="str">
        <f ca="1">IF(AR40="─── ","─── ",VALUE(AR40&amp;COUNTIFS(AR$1:AR40,AR40)))</f>
        <v xml:space="preserve">─── </v>
      </c>
      <c r="AT40" s="62" t="str">
        <f t="shared" ca="1" si="66"/>
        <v xml:space="preserve">─── </v>
      </c>
      <c r="AU40" s="65" t="str">
        <f t="shared" ca="1" si="100"/>
        <v xml:space="preserve">─── </v>
      </c>
      <c r="AV40" s="62" t="str">
        <f t="shared" ca="1" si="67"/>
        <v xml:space="preserve">─── </v>
      </c>
      <c r="AW40" s="73" t="str">
        <f t="shared" ca="1" si="68"/>
        <v xml:space="preserve">─── </v>
      </c>
      <c r="AX40" s="74" t="str">
        <f t="shared" ca="1" si="101"/>
        <v xml:space="preserve">─── </v>
      </c>
      <c r="AY40" s="75" t="str">
        <f t="shared" ca="1" si="69"/>
        <v xml:space="preserve">─── </v>
      </c>
      <c r="AZ40" s="76" t="str">
        <f t="shared" ca="1" si="102"/>
        <v xml:space="preserve">─── </v>
      </c>
      <c r="BA40" s="77" t="str">
        <f t="shared" ca="1" si="70"/>
        <v xml:space="preserve">─── </v>
      </c>
      <c r="BB40" s="80" t="str">
        <f t="shared" ca="1" si="71"/>
        <v xml:space="preserve">─── </v>
      </c>
      <c r="BC40" s="71" t="str">
        <f t="shared" si="103"/>
        <v>○</v>
      </c>
      <c r="BD40" s="2" t="s">
        <v>2124</v>
      </c>
      <c r="BG40" s="2" t="str">
        <f t="shared" ca="1" si="104"/>
        <v xml:space="preserve">─── </v>
      </c>
      <c r="BJ40" s="63">
        <v>40</v>
      </c>
      <c r="BK40" s="63" t="str">
        <f t="shared" ca="1" si="105"/>
        <v/>
      </c>
      <c r="BL40" s="63" t="str">
        <f t="shared" ca="1" si="76"/>
        <v/>
      </c>
      <c r="BM40" s="64"/>
    </row>
    <row r="41" spans="1:65">
      <c r="A41" s="85" t="s">
        <v>1410</v>
      </c>
      <c r="B41" s="57" t="str">
        <f t="shared" si="77"/>
        <v>山形市</v>
      </c>
      <c r="C41" s="57" t="str">
        <f t="shared" si="78"/>
        <v>商業地</v>
      </c>
      <c r="D41" s="48"/>
      <c r="E41" s="50" t="str">
        <f t="shared" si="79"/>
        <v>村山地域</v>
      </c>
      <c r="F41" s="50" t="str">
        <f t="shared" si="80"/>
        <v>吉原１丁目１４番１３外</v>
      </c>
      <c r="G41" s="50" t="str">
        <f t="shared" si="81"/>
        <v>「吉原１－１４－２１」</v>
      </c>
      <c r="H41" s="50" t="str">
        <f t="shared" si="82"/>
        <v>（タイヤカー用品ハウスＢ．Ｂ）</v>
      </c>
      <c r="I41" s="48" t="str">
        <f t="shared" si="83"/>
        <v/>
      </c>
      <c r="J41" s="48" t="str">
        <f>IFERROR(IF(L41="───── ","",IF(VLOOKUP(A41,kanji001前年データ,19,FALSE)=62,"共同",IF(A41="山形9-3","工業",IF(A41="鶴岡5-2","観光",IF(OR(C41="宅地見込地",C41="工業地"),"",IF(OR(AND(C41="住宅地",M41=2),AND(C41="商業地",M41=1)),"最高",IF(OR(AND(C41="住宅地",COUNTIFS(前年用途区分,C41,前年価格,"&gt;0")=M41),AND(C41="商業地",COUNTIFS(前年用途区分,C41,前年価格,"&gt;0")=M41)),"最低",IF(fals,"")))))))),"")</f>
        <v/>
      </c>
      <c r="K41" s="48" t="str">
        <f ca="1">IFERROR(IF(W41="───── ","",IF(VLOOKUP(A41,kanji001データ,19,FALSE)=62,"共同",IF(A41="山形9-3","工業",IF(A41="鶴岡5-2","観光",IF(OR(C41="宅地見込地",C41="工業地"),"",IF(AND(C41="住宅地",X41=2),"最高",IF(AND(C41="住宅地",COUNTIFS(用途区分,C41,幹事意見価格,"&gt;0")=X41),"最低",IF(AND(C41="商業地",X41=1),"最高",IF(AND(C41="商業地",COUNTIFS(用途区分,C41,幹事意見価格,"&gt;0")=X41),"最低",IF(fals,"")))))))))),"")</f>
        <v/>
      </c>
      <c r="L41" s="51">
        <f t="shared" si="74"/>
        <v>63000</v>
      </c>
      <c r="M41" s="52">
        <f t="shared" si="84"/>
        <v>17</v>
      </c>
      <c r="N41" s="52">
        <f>IFERROR(IF(A41="","",VALUE(M41&amp;COUNTIFS($M$1:M41,M41))),"─── ")</f>
        <v>172</v>
      </c>
      <c r="O41" s="53">
        <f t="shared" si="53"/>
        <v>2.8000000000000001E-2</v>
      </c>
      <c r="P41" s="53">
        <f t="shared" si="54"/>
        <v>2.7732463295269169E-2</v>
      </c>
      <c r="Q41" s="52">
        <f t="shared" si="55"/>
        <v>2</v>
      </c>
      <c r="R41" s="52">
        <f>IFERROR(IF(A41="","",VALUE(Q41&amp;COUNTIFS($Q$1:Q41,Q41))),"─── ")</f>
        <v>21</v>
      </c>
      <c r="S41" s="51" t="e">
        <f t="shared" ca="1" si="35"/>
        <v>#REF!</v>
      </c>
      <c r="T41" s="53" t="e">
        <f t="shared" ca="1" si="36"/>
        <v>#REF!</v>
      </c>
      <c r="U41" s="51" t="e">
        <f t="shared" ca="1" si="37"/>
        <v>#REF!</v>
      </c>
      <c r="V41" s="53" t="e">
        <f t="shared" ca="1" si="38"/>
        <v>#REF!</v>
      </c>
      <c r="W41" s="88" t="str">
        <f ca="1">IFERROR(IF(OR($S41="─── ",$U41="─── "),"─── ",IF(#REF!="見込価格",VLOOKUP(A41,見込価格一覧データ,9,FALSE),IF(#REF!="意見価格",VLOOKUP(A41,見込価格一覧データ,11,FALSE)))),"─── ")</f>
        <v xml:space="preserve">─── </v>
      </c>
      <c r="X41" s="52" t="str">
        <f t="shared" ca="1" si="85"/>
        <v xml:space="preserve">─── </v>
      </c>
      <c r="Y41" s="66" t="str">
        <f t="shared" ca="1" si="86"/>
        <v xml:space="preserve">─── </v>
      </c>
      <c r="Z41" s="52" t="str">
        <f t="shared" ca="1" si="87"/>
        <v xml:space="preserve">─── </v>
      </c>
      <c r="AA41" s="52" t="str">
        <f t="shared" ca="1" si="88"/>
        <v xml:space="preserve">─── </v>
      </c>
      <c r="AB41" s="53" t="str">
        <f t="shared" ca="1" si="56"/>
        <v xml:space="preserve">─── </v>
      </c>
      <c r="AC41" s="53" t="str">
        <f t="shared" ca="1" si="57"/>
        <v xml:space="preserve">─── </v>
      </c>
      <c r="AD41" s="52" t="str">
        <f t="shared" ca="1" si="89"/>
        <v xml:space="preserve">─── </v>
      </c>
      <c r="AE41" s="66" t="str">
        <f t="shared" ca="1" si="90"/>
        <v xml:space="preserve">─── </v>
      </c>
      <c r="AF41" s="54" t="str">
        <f t="shared" ca="1" si="91"/>
        <v xml:space="preserve">─── </v>
      </c>
      <c r="AG41" s="66" t="str">
        <f t="shared" ca="1" si="92"/>
        <v xml:space="preserve">─── </v>
      </c>
      <c r="AH41" s="54" t="str">
        <f t="shared" ca="1" si="93"/>
        <v xml:space="preserve">─── </v>
      </c>
      <c r="AI41" s="52" t="str">
        <f t="shared" ca="1" si="61"/>
        <v xml:space="preserve">─── </v>
      </c>
      <c r="AJ41" s="52">
        <f t="shared" si="94"/>
        <v>16</v>
      </c>
      <c r="AK41" s="57" t="str">
        <f t="shared" si="95"/>
        <v>中村　剛</v>
      </c>
      <c r="AL41" s="57" t="str">
        <f t="shared" si="96"/>
        <v>大貫　良一</v>
      </c>
      <c r="AM41" s="53">
        <f t="shared" si="97"/>
        <v>2.8000000000000001E-2</v>
      </c>
      <c r="AN41" s="55">
        <f t="shared" si="98"/>
        <v>63000</v>
      </c>
      <c r="AO41" s="48" t="str">
        <f t="shared" si="63"/>
        <v/>
      </c>
      <c r="AP41" s="56">
        <f t="shared" si="64"/>
        <v>100</v>
      </c>
      <c r="AQ41" s="70" t="str">
        <f t="shared" ca="1" si="99"/>
        <v xml:space="preserve">─── </v>
      </c>
      <c r="AR41" s="62" t="str">
        <f t="shared" ca="1" si="65"/>
        <v xml:space="preserve">─── </v>
      </c>
      <c r="AS41" s="62" t="str">
        <f ca="1">IF(AR41="─── ","─── ",VALUE(AR41&amp;COUNTIFS(AR$1:AR41,AR41)))</f>
        <v xml:space="preserve">─── </v>
      </c>
      <c r="AT41" s="62" t="str">
        <f t="shared" ca="1" si="66"/>
        <v xml:space="preserve">─── </v>
      </c>
      <c r="AU41" s="65" t="str">
        <f t="shared" ca="1" si="100"/>
        <v xml:space="preserve">─── </v>
      </c>
      <c r="AV41" s="62" t="str">
        <f t="shared" ca="1" si="67"/>
        <v xml:space="preserve">─── </v>
      </c>
      <c r="AW41" s="73" t="str">
        <f t="shared" ca="1" si="68"/>
        <v xml:space="preserve">─── </v>
      </c>
      <c r="AX41" s="74" t="str">
        <f t="shared" ca="1" si="101"/>
        <v xml:space="preserve">─── </v>
      </c>
      <c r="AY41" s="75" t="str">
        <f t="shared" ca="1" si="69"/>
        <v xml:space="preserve">─── </v>
      </c>
      <c r="AZ41" s="76" t="str">
        <f t="shared" ca="1" si="102"/>
        <v xml:space="preserve">─── </v>
      </c>
      <c r="BA41" s="77" t="str">
        <f t="shared" ca="1" si="70"/>
        <v xml:space="preserve">─── </v>
      </c>
      <c r="BB41" s="80" t="str">
        <f t="shared" ca="1" si="71"/>
        <v xml:space="preserve">─── </v>
      </c>
      <c r="BC41" s="71" t="str">
        <f t="shared" si="103"/>
        <v>○</v>
      </c>
      <c r="BD41" s="2" t="s">
        <v>2124</v>
      </c>
      <c r="BG41" s="2" t="str">
        <f t="shared" ca="1" si="104"/>
        <v xml:space="preserve">─── </v>
      </c>
      <c r="BJ41" s="63">
        <v>41</v>
      </c>
      <c r="BK41" s="63" t="str">
        <f t="shared" ca="1" si="105"/>
        <v/>
      </c>
      <c r="BL41" s="63" t="str">
        <f t="shared" ca="1" si="76"/>
        <v/>
      </c>
      <c r="BM41" s="64"/>
    </row>
    <row r="42" spans="1:65">
      <c r="A42" s="85" t="s">
        <v>1411</v>
      </c>
      <c r="B42" s="57" t="str">
        <f t="shared" si="77"/>
        <v>山形市</v>
      </c>
      <c r="C42" s="57" t="str">
        <f t="shared" si="78"/>
        <v>商業地</v>
      </c>
      <c r="D42" s="48"/>
      <c r="E42" s="50" t="str">
        <f t="shared" si="79"/>
        <v>村山地域</v>
      </c>
      <c r="F42" s="50" t="str">
        <f t="shared" si="80"/>
        <v>旅篭町１丁目２１１番２外</v>
      </c>
      <c r="G42" s="50" t="str">
        <f t="shared" si="81"/>
        <v>「旅篭町１－１－１４」</v>
      </c>
      <c r="H42" s="50" t="str">
        <f t="shared" si="82"/>
        <v>（コーヒー園）</v>
      </c>
      <c r="I42" s="48" t="str">
        <f t="shared" si="83"/>
        <v/>
      </c>
      <c r="J42" s="48" t="str">
        <f>IFERROR(IF(L42="───── ","",IF(VLOOKUP(A42,kanji001前年データ,19,FALSE)=62,"共同",IF(A42="山形9-3","工業",IF(A42="鶴岡5-2","観光",IF(OR(C42="宅地見込地",C42="工業地"),"",IF(OR(AND(C42="住宅地",M42=2),AND(C42="商業地",M42=1)),"最高",IF(OR(AND(C42="住宅地",COUNTIFS(前年用途区分,C42,前年価格,"&gt;0")=M42),AND(C42="商業地",COUNTIFS(前年用途区分,C42,前年価格,"&gt;0")=M42)),"最低",IF(fals,"")))))))),"")</f>
        <v/>
      </c>
      <c r="K42" s="48" t="str">
        <f ca="1">IFERROR(IF(W42="───── ","",IF(VLOOKUP(A42,kanji001データ,19,FALSE)=62,"共同",IF(A42="山形9-3","工業",IF(A42="鶴岡5-2","観光",IF(OR(C42="宅地見込地",C42="工業地"),"",IF(AND(C42="住宅地",X42=2),"最高",IF(AND(C42="住宅地",COUNTIFS(用途区分,C42,幹事意見価格,"&gt;0")=X42),"最低",IF(AND(C42="商業地",X42=1),"最高",IF(AND(C42="商業地",COUNTIFS(用途区分,C42,幹事意見価格,"&gt;0")=X42),"最低",IF(fals,"")))))))))),"")</f>
        <v/>
      </c>
      <c r="L42" s="51">
        <f t="shared" si="74"/>
        <v>83200</v>
      </c>
      <c r="M42" s="52">
        <f t="shared" si="84"/>
        <v>7</v>
      </c>
      <c r="N42" s="52">
        <f>IFERROR(IF(A42="","",VALUE(M42&amp;COUNTIFS($M$1:M42,M42))),"─── ")</f>
        <v>71</v>
      </c>
      <c r="O42" s="53">
        <f t="shared" si="53"/>
        <v>2.3E-2</v>
      </c>
      <c r="P42" s="53">
        <f t="shared" si="54"/>
        <v>2.3370233702337023E-2</v>
      </c>
      <c r="Q42" s="52">
        <f t="shared" si="55"/>
        <v>3</v>
      </c>
      <c r="R42" s="52">
        <f>IFERROR(IF(A42="","",VALUE(Q42&amp;COUNTIFS($Q$1:Q42,Q42))),"─── ")</f>
        <v>32</v>
      </c>
      <c r="S42" s="51" t="e">
        <f t="shared" ca="1" si="35"/>
        <v>#REF!</v>
      </c>
      <c r="T42" s="53" t="e">
        <f t="shared" ca="1" si="36"/>
        <v>#REF!</v>
      </c>
      <c r="U42" s="51" t="e">
        <f t="shared" ca="1" si="37"/>
        <v>#REF!</v>
      </c>
      <c r="V42" s="53" t="e">
        <f t="shared" ca="1" si="38"/>
        <v>#REF!</v>
      </c>
      <c r="W42" s="88" t="str">
        <f ca="1">IFERROR(IF(OR($S42="─── ",$U42="─── "),"─── ",IF(#REF!="見込価格",VLOOKUP(A42,見込価格一覧データ,9,FALSE),IF(#REF!="意見価格",VLOOKUP(A42,見込価格一覧データ,11,FALSE)))),"─── ")</f>
        <v xml:space="preserve">─── </v>
      </c>
      <c r="X42" s="52" t="str">
        <f t="shared" ca="1" si="85"/>
        <v xml:space="preserve">─── </v>
      </c>
      <c r="Y42" s="66" t="str">
        <f t="shared" ca="1" si="86"/>
        <v xml:space="preserve">─── </v>
      </c>
      <c r="Z42" s="52" t="str">
        <f t="shared" ca="1" si="87"/>
        <v xml:space="preserve">─── </v>
      </c>
      <c r="AA42" s="52" t="str">
        <f t="shared" ca="1" si="88"/>
        <v xml:space="preserve">─── </v>
      </c>
      <c r="AB42" s="53" t="str">
        <f t="shared" ca="1" si="56"/>
        <v xml:space="preserve">─── </v>
      </c>
      <c r="AC42" s="53" t="str">
        <f t="shared" ca="1" si="57"/>
        <v xml:space="preserve">─── </v>
      </c>
      <c r="AD42" s="52" t="str">
        <f t="shared" ca="1" si="89"/>
        <v xml:space="preserve">─── </v>
      </c>
      <c r="AE42" s="66" t="str">
        <f t="shared" ca="1" si="90"/>
        <v xml:space="preserve">─── </v>
      </c>
      <c r="AF42" s="54" t="str">
        <f t="shared" ca="1" si="91"/>
        <v xml:space="preserve">─── </v>
      </c>
      <c r="AG42" s="66" t="str">
        <f t="shared" ca="1" si="92"/>
        <v xml:space="preserve">─── </v>
      </c>
      <c r="AH42" s="54" t="str">
        <f t="shared" ca="1" si="93"/>
        <v xml:space="preserve">─── </v>
      </c>
      <c r="AI42" s="52" t="str">
        <f t="shared" ca="1" si="61"/>
        <v xml:space="preserve">─── </v>
      </c>
      <c r="AJ42" s="52">
        <f t="shared" si="94"/>
        <v>7</v>
      </c>
      <c r="AK42" s="57" t="str">
        <f t="shared" si="95"/>
        <v>赤藤　元玄</v>
      </c>
      <c r="AL42" s="57" t="str">
        <f t="shared" si="96"/>
        <v>石川　聡</v>
      </c>
      <c r="AM42" s="53">
        <f t="shared" si="97"/>
        <v>2.3E-2</v>
      </c>
      <c r="AN42" s="55">
        <f t="shared" si="98"/>
        <v>83200</v>
      </c>
      <c r="AO42" s="48" t="str">
        <f t="shared" si="63"/>
        <v/>
      </c>
      <c r="AP42" s="56">
        <f t="shared" si="64"/>
        <v>98</v>
      </c>
      <c r="AQ42" s="70" t="str">
        <f t="shared" ca="1" si="99"/>
        <v xml:space="preserve">─── </v>
      </c>
      <c r="AR42" s="62" t="str">
        <f t="shared" ca="1" si="65"/>
        <v xml:space="preserve">─── </v>
      </c>
      <c r="AS42" s="62" t="str">
        <f ca="1">IF(AR42="─── ","─── ",VALUE(AR42&amp;COUNTIFS(AR$1:AR42,AR42)))</f>
        <v xml:space="preserve">─── </v>
      </c>
      <c r="AT42" s="62" t="str">
        <f t="shared" ca="1" si="66"/>
        <v xml:space="preserve">─── </v>
      </c>
      <c r="AU42" s="65" t="str">
        <f t="shared" ca="1" si="100"/>
        <v xml:space="preserve">─── </v>
      </c>
      <c r="AV42" s="62" t="str">
        <f t="shared" ca="1" si="67"/>
        <v xml:space="preserve">─── </v>
      </c>
      <c r="AW42" s="73" t="str">
        <f t="shared" ca="1" si="68"/>
        <v xml:space="preserve">─── </v>
      </c>
      <c r="AX42" s="74" t="str">
        <f t="shared" ca="1" si="101"/>
        <v xml:space="preserve">─── </v>
      </c>
      <c r="AY42" s="75" t="str">
        <f t="shared" ca="1" si="69"/>
        <v xml:space="preserve">─── </v>
      </c>
      <c r="AZ42" s="76" t="str">
        <f t="shared" ca="1" si="102"/>
        <v xml:space="preserve">─── </v>
      </c>
      <c r="BA42" s="77" t="str">
        <f t="shared" ca="1" si="70"/>
        <v xml:space="preserve">─── </v>
      </c>
      <c r="BB42" s="80" t="str">
        <f t="shared" ca="1" si="71"/>
        <v xml:space="preserve">─── </v>
      </c>
      <c r="BC42" s="71" t="str">
        <f t="shared" si="103"/>
        <v>○</v>
      </c>
      <c r="BD42" s="2" t="s">
        <v>2124</v>
      </c>
      <c r="BG42" s="2" t="str">
        <f t="shared" ca="1" si="104"/>
        <v xml:space="preserve">─── </v>
      </c>
      <c r="BJ42" s="63">
        <v>42</v>
      </c>
      <c r="BK42" s="63" t="str">
        <f t="shared" ca="1" si="105"/>
        <v/>
      </c>
      <c r="BL42" s="63" t="str">
        <f t="shared" ca="1" si="76"/>
        <v/>
      </c>
      <c r="BM42" s="64"/>
    </row>
    <row r="43" spans="1:65">
      <c r="A43" s="85" t="s">
        <v>2226</v>
      </c>
      <c r="B43" s="57" t="str">
        <f t="shared" si="77"/>
        <v>山形市</v>
      </c>
      <c r="C43" s="57" t="str">
        <f t="shared" si="78"/>
        <v>商業地</v>
      </c>
      <c r="D43" s="48"/>
      <c r="E43" s="50" t="str">
        <f t="shared" si="79"/>
        <v>村山地域</v>
      </c>
      <c r="F43" s="50" t="str">
        <f t="shared" si="80"/>
        <v>馬見ケ崎１丁目１４番５</v>
      </c>
      <c r="G43" s="50" t="str">
        <f t="shared" si="81"/>
        <v>「馬見ケ崎１－１４－１１」</v>
      </c>
      <c r="H43" s="50" t="str">
        <f t="shared" si="82"/>
        <v>（眼鏡市場）</v>
      </c>
      <c r="I43" s="48" t="str">
        <f t="shared" si="83"/>
        <v/>
      </c>
      <c r="J43" s="48" t="str">
        <f>IFERROR(IF(L43="───── ","",IF(VLOOKUP(A43,kanji001前年データ,19,FALSE)=62,"共同",IF(A43="山形9-3","工業",IF(A43="鶴岡5-2","観光",IF(OR(C43="宅地見込地",C43="工業地"),"",IF(OR(AND(C43="住宅地",M43=2),AND(C43="商業地",M43=1)),"最高",IF(OR(AND(C43="住宅地",COUNTIFS(前年用途区分,C43,前年価格,"&gt;0")=M43),AND(C43="商業地",COUNTIFS(前年用途区分,C43,前年価格,"&gt;0")=M43)),"最低",IF(fals,"")))))))),"")</f>
        <v/>
      </c>
      <c r="K43" s="48" t="str">
        <f ca="1">IFERROR(IF(W43="───── ","",IF(VLOOKUP(A43,kanji001データ,19,FALSE)=62,"共同",IF(A43="山形9-3","工業",IF(A43="鶴岡5-2","観光",IF(OR(C43="宅地見込地",C43="工業地"),"",IF(AND(C43="住宅地",X43=2),"最高",IF(AND(C43="住宅地",COUNTIFS(用途区分,C43,幹事意見価格,"&gt;0")=X43),"最低",IF(AND(C43="商業地",X43=1),"最高",IF(AND(C43="商業地",COUNTIFS(用途区分,C43,幹事意見価格,"&gt;0")=X43),"最低",IF(fals,"")))))))))),"")</f>
        <v/>
      </c>
      <c r="L43" s="51">
        <f t="shared" si="74"/>
        <v>64900</v>
      </c>
      <c r="M43" s="52">
        <f t="shared" si="84"/>
        <v>15</v>
      </c>
      <c r="N43" s="52">
        <f>IFERROR(IF(A43="","",VALUE(M43&amp;COUNTIFS($M$1:M43,M43))),"─── ")</f>
        <v>151</v>
      </c>
      <c r="O43" s="53">
        <f t="shared" si="53"/>
        <v>2.9000000000000001E-2</v>
      </c>
      <c r="P43" s="53">
        <f t="shared" si="54"/>
        <v>2.8526148969889066E-2</v>
      </c>
      <c r="Q43" s="52">
        <f t="shared" si="55"/>
        <v>1</v>
      </c>
      <c r="R43" s="52">
        <f>IFERROR(IF(A43="","",VALUE(Q43&amp;COUNTIFS($Q$1:Q43,Q43))),"─── ")</f>
        <v>12</v>
      </c>
      <c r="S43" s="51" t="e">
        <f t="shared" ca="1" si="35"/>
        <v>#REF!</v>
      </c>
      <c r="T43" s="53" t="e">
        <f t="shared" ca="1" si="36"/>
        <v>#REF!</v>
      </c>
      <c r="U43" s="51" t="e">
        <f t="shared" ca="1" si="37"/>
        <v>#REF!</v>
      </c>
      <c r="V43" s="53" t="e">
        <f t="shared" ca="1" si="38"/>
        <v>#REF!</v>
      </c>
      <c r="W43" s="88" t="str">
        <f ca="1">IFERROR(IF(OR($S43="─── ",$U43="─── "),"─── ",IF(#REF!="見込価格",VLOOKUP(A43,見込価格一覧データ,9,FALSE),IF(#REF!="意見価格",VLOOKUP(A43,見込価格一覧データ,11,FALSE)))),"─── ")</f>
        <v xml:space="preserve">─── </v>
      </c>
      <c r="X43" s="52" t="str">
        <f t="shared" ca="1" si="85"/>
        <v xml:space="preserve">─── </v>
      </c>
      <c r="Y43" s="66" t="str">
        <f t="shared" ca="1" si="86"/>
        <v xml:space="preserve">─── </v>
      </c>
      <c r="Z43" s="52" t="str">
        <f t="shared" ca="1" si="87"/>
        <v xml:space="preserve">─── </v>
      </c>
      <c r="AA43" s="52" t="str">
        <f t="shared" ca="1" si="88"/>
        <v xml:space="preserve">─── </v>
      </c>
      <c r="AB43" s="53" t="str">
        <f t="shared" ca="1" si="56"/>
        <v xml:space="preserve">─── </v>
      </c>
      <c r="AC43" s="53" t="str">
        <f t="shared" ca="1" si="57"/>
        <v xml:space="preserve">─── </v>
      </c>
      <c r="AD43" s="52" t="str">
        <f t="shared" ca="1" si="89"/>
        <v xml:space="preserve">─── </v>
      </c>
      <c r="AE43" s="66" t="str">
        <f t="shared" ca="1" si="90"/>
        <v xml:space="preserve">─── </v>
      </c>
      <c r="AF43" s="54" t="str">
        <f t="shared" ca="1" si="91"/>
        <v xml:space="preserve">─── </v>
      </c>
      <c r="AG43" s="66" t="str">
        <f t="shared" ca="1" si="92"/>
        <v xml:space="preserve">─── </v>
      </c>
      <c r="AH43" s="54" t="str">
        <f t="shared" ca="1" si="93"/>
        <v xml:space="preserve">─── </v>
      </c>
      <c r="AI43" s="52" t="str">
        <f t="shared" ca="1" si="61"/>
        <v xml:space="preserve">─── </v>
      </c>
      <c r="AJ43" s="52">
        <f t="shared" si="94"/>
        <v>14</v>
      </c>
      <c r="AK43" s="57" t="str">
        <f t="shared" si="95"/>
        <v>石川　聡</v>
      </c>
      <c r="AL43" s="57" t="str">
        <f t="shared" si="96"/>
        <v>赤藤　元玄</v>
      </c>
      <c r="AM43" s="53">
        <f t="shared" si="97"/>
        <v>2.9000000000000001E-2</v>
      </c>
      <c r="AN43" s="55">
        <f t="shared" si="98"/>
        <v>64900</v>
      </c>
      <c r="AO43" s="48" t="str">
        <f t="shared" si="63"/>
        <v/>
      </c>
      <c r="AP43" s="56">
        <f t="shared" si="64"/>
        <v>104</v>
      </c>
      <c r="AQ43" s="70" t="str">
        <f t="shared" ca="1" si="99"/>
        <v xml:space="preserve">─── </v>
      </c>
      <c r="AR43" s="62" t="str">
        <f t="shared" ca="1" si="65"/>
        <v xml:space="preserve">─── </v>
      </c>
      <c r="AS43" s="62" t="str">
        <f ca="1">IF(AR43="─── ","─── ",VALUE(AR43&amp;COUNTIFS(AR$1:AR43,AR43)))</f>
        <v xml:space="preserve">─── </v>
      </c>
      <c r="AT43" s="62" t="str">
        <f t="shared" ca="1" si="66"/>
        <v xml:space="preserve">─── </v>
      </c>
      <c r="AU43" s="65" t="str">
        <f t="shared" ca="1" si="100"/>
        <v xml:space="preserve">─── </v>
      </c>
      <c r="AV43" s="62" t="str">
        <f t="shared" ca="1" si="67"/>
        <v xml:space="preserve">─── </v>
      </c>
      <c r="AW43" s="73" t="str">
        <f t="shared" ca="1" si="68"/>
        <v xml:space="preserve">─── </v>
      </c>
      <c r="AX43" s="74" t="str">
        <f t="shared" ca="1" si="101"/>
        <v xml:space="preserve">─── </v>
      </c>
      <c r="AY43" s="75" t="str">
        <f t="shared" ca="1" si="69"/>
        <v xml:space="preserve">─── </v>
      </c>
      <c r="AZ43" s="76" t="str">
        <f t="shared" ca="1" si="102"/>
        <v xml:space="preserve">─── </v>
      </c>
      <c r="BA43" s="77" t="str">
        <f t="shared" ca="1" si="70"/>
        <v xml:space="preserve">─── </v>
      </c>
      <c r="BB43" s="80" t="str">
        <f t="shared" ca="1" si="71"/>
        <v xml:space="preserve">─── </v>
      </c>
      <c r="BC43" s="71" t="str">
        <f t="shared" si="103"/>
        <v>○</v>
      </c>
      <c r="BD43" s="2" t="s">
        <v>2124</v>
      </c>
      <c r="BG43" s="2" t="str">
        <f t="shared" ca="1" si="104"/>
        <v xml:space="preserve">─── </v>
      </c>
      <c r="BJ43" s="63">
        <v>43</v>
      </c>
      <c r="BK43" s="63" t="str">
        <f t="shared" ca="1" si="105"/>
        <v/>
      </c>
      <c r="BL43" s="63" t="str">
        <f t="shared" ca="1" si="76"/>
        <v/>
      </c>
      <c r="BM43" s="64"/>
    </row>
    <row r="44" spans="1:65">
      <c r="A44" s="85" t="s">
        <v>1412</v>
      </c>
      <c r="B44" s="57" t="str">
        <f t="shared" si="77"/>
        <v>山形市</v>
      </c>
      <c r="C44" s="57" t="str">
        <f t="shared" si="78"/>
        <v>工業地</v>
      </c>
      <c r="D44" s="48"/>
      <c r="E44" s="50" t="str">
        <f t="shared" si="79"/>
        <v>村山地域</v>
      </c>
      <c r="F44" s="50" t="str">
        <f t="shared" si="80"/>
        <v>銅町１丁目１番５</v>
      </c>
      <c r="G44" s="50" t="str">
        <f t="shared" si="81"/>
        <v/>
      </c>
      <c r="H44" s="50" t="str">
        <f t="shared" si="82"/>
        <v>（中央印刷株式会社）</v>
      </c>
      <c r="I44" s="48" t="str">
        <f t="shared" si="83"/>
        <v/>
      </c>
      <c r="J44" s="48" t="str">
        <f>IFERROR(IF(L44="───── ","",IF(VLOOKUP(A44,kanji001前年データ,19,FALSE)=62,"共同",IF(A44="山形9-3","工業",IF(A44="鶴岡5-2","観光",IF(OR(C44="宅地見込地",C44="工業地"),"",IF(OR(AND(C44="住宅地",M44=2),AND(C44="商業地",M44=1)),"最高",IF(OR(AND(C44="住宅地",COUNTIFS(前年用途区分,C44,前年価格,"&gt;0")=M44),AND(C44="商業地",COUNTIFS(前年用途区分,C44,前年価格,"&gt;0")=M44)),"最低",IF(fals,"")))))))),"")</f>
        <v/>
      </c>
      <c r="K44" s="48" t="str">
        <f ca="1">IFERROR(IF(W44="───── ","",IF(VLOOKUP(A44,kanji001データ,19,FALSE)=62,"共同",IF(A44="山形9-3","工業",IF(A44="鶴岡5-2","観光",IF(OR(C44="宅地見込地",C44="工業地"),"",IF(AND(C44="住宅地",X44=2),"最高",IF(AND(C44="住宅地",COUNTIFS(用途区分,C44,幹事意見価格,"&gt;0")=X44),"最低",IF(AND(C44="商業地",X44=1),"最高",IF(AND(C44="商業地",COUNTIFS(用途区分,C44,幹事意見価格,"&gt;0")=X44),"最低",IF(fals,"")))))))))),"")</f>
        <v/>
      </c>
      <c r="L44" s="51">
        <f t="shared" si="74"/>
        <v>37300</v>
      </c>
      <c r="M44" s="52">
        <f t="shared" si="84"/>
        <v>1</v>
      </c>
      <c r="N44" s="52">
        <f>IFERROR(IF(A44="","",VALUE(M44&amp;COUNTIFS($M$1:M44,M44))),"─── ")</f>
        <v>14</v>
      </c>
      <c r="O44" s="53">
        <f t="shared" si="53"/>
        <v>1.9E-2</v>
      </c>
      <c r="P44" s="53">
        <f t="shared" si="54"/>
        <v>1.912568306010929E-2</v>
      </c>
      <c r="Q44" s="52">
        <f t="shared" si="55"/>
        <v>3</v>
      </c>
      <c r="R44" s="52">
        <f>IFERROR(IF(A44="","",VALUE(Q44&amp;COUNTIFS($Q$1:Q44,Q44))),"─── ")</f>
        <v>33</v>
      </c>
      <c r="S44" s="51" t="e">
        <f t="shared" ca="1" si="35"/>
        <v>#REF!</v>
      </c>
      <c r="T44" s="53" t="e">
        <f t="shared" ca="1" si="36"/>
        <v>#REF!</v>
      </c>
      <c r="U44" s="51" t="e">
        <f t="shared" ca="1" si="37"/>
        <v>#REF!</v>
      </c>
      <c r="V44" s="53" t="e">
        <f t="shared" ca="1" si="38"/>
        <v>#REF!</v>
      </c>
      <c r="W44" s="88" t="str">
        <f ca="1">IFERROR(IF(OR($S44="─── ",$U44="─── "),"─── ",IF(#REF!="見込価格",VLOOKUP(A44,見込価格一覧データ,9,FALSE),IF(#REF!="意見価格",VLOOKUP(A44,見込価格一覧データ,11,FALSE)))),"─── ")</f>
        <v xml:space="preserve">─── </v>
      </c>
      <c r="X44" s="52" t="str">
        <f t="shared" ca="1" si="85"/>
        <v xml:space="preserve">─── </v>
      </c>
      <c r="Y44" s="66" t="str">
        <f t="shared" ca="1" si="86"/>
        <v xml:space="preserve">─── </v>
      </c>
      <c r="Z44" s="52" t="str">
        <f t="shared" ca="1" si="87"/>
        <v xml:space="preserve">─── </v>
      </c>
      <c r="AA44" s="52" t="str">
        <f t="shared" ca="1" si="88"/>
        <v xml:space="preserve">─── </v>
      </c>
      <c r="AB44" s="53" t="str">
        <f t="shared" ca="1" si="56"/>
        <v xml:space="preserve">─── </v>
      </c>
      <c r="AC44" s="53" t="str">
        <f t="shared" ca="1" si="57"/>
        <v xml:space="preserve">─── </v>
      </c>
      <c r="AD44" s="52" t="str">
        <f t="shared" ca="1" si="89"/>
        <v xml:space="preserve">─── </v>
      </c>
      <c r="AE44" s="66" t="str">
        <f t="shared" ca="1" si="90"/>
        <v xml:space="preserve">─── </v>
      </c>
      <c r="AF44" s="54" t="str">
        <f t="shared" ca="1" si="91"/>
        <v xml:space="preserve">─── </v>
      </c>
      <c r="AG44" s="66" t="str">
        <f t="shared" ca="1" si="92"/>
        <v xml:space="preserve">─── </v>
      </c>
      <c r="AH44" s="54" t="str">
        <f t="shared" ca="1" si="93"/>
        <v xml:space="preserve">─── </v>
      </c>
      <c r="AI44" s="52" t="str">
        <f t="shared" ca="1" si="61"/>
        <v xml:space="preserve">─── </v>
      </c>
      <c r="AJ44" s="52">
        <f t="shared" si="94"/>
        <v>1</v>
      </c>
      <c r="AK44" s="57" t="str">
        <f t="shared" si="95"/>
        <v>阿部　和宏</v>
      </c>
      <c r="AL44" s="57" t="str">
        <f t="shared" si="96"/>
        <v>篠田　卓洋</v>
      </c>
      <c r="AM44" s="53">
        <f t="shared" si="97"/>
        <v>1.9E-2</v>
      </c>
      <c r="AN44" s="55">
        <f t="shared" si="98"/>
        <v>37300</v>
      </c>
      <c r="AO44" s="48" t="str">
        <f t="shared" si="63"/>
        <v/>
      </c>
      <c r="AP44" s="56">
        <f t="shared" si="64"/>
        <v>100</v>
      </c>
      <c r="AQ44" s="70" t="str">
        <f t="shared" ca="1" si="99"/>
        <v xml:space="preserve">─── </v>
      </c>
      <c r="AR44" s="62" t="str">
        <f t="shared" ca="1" si="65"/>
        <v xml:space="preserve">─── </v>
      </c>
      <c r="AS44" s="62" t="str">
        <f ca="1">IF(AR44="─── ","─── ",VALUE(AR44&amp;COUNTIFS(AR$1:AR44,AR44)))</f>
        <v xml:space="preserve">─── </v>
      </c>
      <c r="AT44" s="62" t="str">
        <f t="shared" ca="1" si="66"/>
        <v xml:space="preserve">─── </v>
      </c>
      <c r="AU44" s="65" t="str">
        <f t="shared" ca="1" si="100"/>
        <v xml:space="preserve">─── </v>
      </c>
      <c r="AV44" s="62" t="str">
        <f t="shared" ca="1" si="67"/>
        <v xml:space="preserve">─── </v>
      </c>
      <c r="AW44" s="73" t="str">
        <f t="shared" ca="1" si="68"/>
        <v xml:space="preserve">─── </v>
      </c>
      <c r="AX44" s="74" t="str">
        <f t="shared" ca="1" si="101"/>
        <v xml:space="preserve">─── </v>
      </c>
      <c r="AY44" s="75" t="str">
        <f t="shared" ca="1" si="69"/>
        <v xml:space="preserve">─── </v>
      </c>
      <c r="AZ44" s="76" t="str">
        <f t="shared" ca="1" si="102"/>
        <v xml:space="preserve">─── </v>
      </c>
      <c r="BA44" s="77" t="str">
        <f t="shared" ca="1" si="70"/>
        <v xml:space="preserve">─── </v>
      </c>
      <c r="BB44" s="80" t="str">
        <f t="shared" ca="1" si="71"/>
        <v xml:space="preserve">─── </v>
      </c>
      <c r="BC44" s="71" t="str">
        <f t="shared" si="103"/>
        <v/>
      </c>
      <c r="BD44" s="2" t="s">
        <v>2124</v>
      </c>
      <c r="BG44" s="2" t="str">
        <f t="shared" ca="1" si="104"/>
        <v xml:space="preserve">─── </v>
      </c>
      <c r="BJ44" s="63">
        <v>44</v>
      </c>
      <c r="BK44" s="63" t="str">
        <f t="shared" ca="1" si="105"/>
        <v/>
      </c>
      <c r="BL44" s="63" t="str">
        <f t="shared" ca="1" si="76"/>
        <v/>
      </c>
      <c r="BM44" s="64"/>
    </row>
    <row r="45" spans="1:65">
      <c r="A45" s="85" t="s">
        <v>1413</v>
      </c>
      <c r="B45" s="57" t="str">
        <f t="shared" si="77"/>
        <v>山形市</v>
      </c>
      <c r="C45" s="57" t="str">
        <f t="shared" si="78"/>
        <v>工業地</v>
      </c>
      <c r="D45" s="48"/>
      <c r="E45" s="50" t="str">
        <f t="shared" si="79"/>
        <v>村山地域</v>
      </c>
      <c r="F45" s="50" t="str">
        <f t="shared" si="80"/>
        <v>富神台２８番</v>
      </c>
      <c r="G45" s="50" t="str">
        <f t="shared" si="81"/>
        <v/>
      </c>
      <c r="H45" s="50" t="str">
        <f t="shared" si="82"/>
        <v>（山新建装（株））</v>
      </c>
      <c r="I45" s="48" t="str">
        <f t="shared" si="83"/>
        <v/>
      </c>
      <c r="J45" s="48" t="str">
        <f>IFERROR(IF(L45="───── ","",IF(VLOOKUP(A45,kanji001前年データ,19,FALSE)=62,"共同",IF(A45="山形9-3","工業",IF(A45="鶴岡5-2","観光",IF(OR(C45="宅地見込地",C45="工業地"),"",IF(OR(AND(C45="住宅地",M45=2),AND(C45="商業地",M45=1)),"最高",IF(OR(AND(C45="住宅地",COUNTIFS(前年用途区分,C45,前年価格,"&gt;0")=M45),AND(C45="商業地",COUNTIFS(前年用途区分,C45,前年価格,"&gt;0")=M45)),"最低",IF(fals,"")))))))),"")</f>
        <v/>
      </c>
      <c r="K45" s="48" t="str">
        <f ca="1">IFERROR(IF(W45="───── ","",IF(VLOOKUP(A45,kanji001データ,19,FALSE)=62,"共同",IF(A45="山形9-3","工業",IF(A45="鶴岡5-2","観光",IF(OR(C45="宅地見込地",C45="工業地"),"",IF(AND(C45="住宅地",X45=2),"最高",IF(AND(C45="住宅地",COUNTIFS(用途区分,C45,幹事意見価格,"&gt;0")=X45),"最低",IF(AND(C45="商業地",X45=1),"最高",IF(AND(C45="商業地",COUNTIFS(用途区分,C45,幹事意見価格,"&gt;0")=X45),"最低",IF(fals,"")))))))))),"")</f>
        <v/>
      </c>
      <c r="L45" s="51">
        <f t="shared" si="74"/>
        <v>15700</v>
      </c>
      <c r="M45" s="52">
        <f t="shared" si="84"/>
        <v>6</v>
      </c>
      <c r="N45" s="52">
        <f>IFERROR(IF(A45="","",VALUE(M45&amp;COUNTIFS($M$1:M45,M45))),"─── ")</f>
        <v>63</v>
      </c>
      <c r="O45" s="53">
        <f t="shared" si="53"/>
        <v>1.9E-2</v>
      </c>
      <c r="P45" s="53">
        <f t="shared" si="54"/>
        <v>1.948051948051948E-2</v>
      </c>
      <c r="Q45" s="52">
        <f t="shared" si="55"/>
        <v>2</v>
      </c>
      <c r="R45" s="52">
        <f>IFERROR(IF(A45="","",VALUE(Q45&amp;COUNTIFS($Q$1:Q45,Q45))),"─── ")</f>
        <v>22</v>
      </c>
      <c r="S45" s="51" t="e">
        <f t="shared" ca="1" si="35"/>
        <v>#REF!</v>
      </c>
      <c r="T45" s="53" t="e">
        <f t="shared" ca="1" si="36"/>
        <v>#REF!</v>
      </c>
      <c r="U45" s="51" t="e">
        <f t="shared" ca="1" si="37"/>
        <v>#REF!</v>
      </c>
      <c r="V45" s="53" t="e">
        <f t="shared" ca="1" si="38"/>
        <v>#REF!</v>
      </c>
      <c r="W45" s="88" t="str">
        <f ca="1">IFERROR(IF(OR($S45="─── ",$U45="─── "),"─── ",IF(#REF!="見込価格",VLOOKUP(A45,見込価格一覧データ,9,FALSE),IF(#REF!="意見価格",VLOOKUP(A45,見込価格一覧データ,11,FALSE)))),"─── ")</f>
        <v xml:space="preserve">─── </v>
      </c>
      <c r="X45" s="52" t="str">
        <f t="shared" ca="1" si="85"/>
        <v xml:space="preserve">─── </v>
      </c>
      <c r="Y45" s="66" t="str">
        <f t="shared" ca="1" si="86"/>
        <v xml:space="preserve">─── </v>
      </c>
      <c r="Z45" s="52" t="str">
        <f t="shared" ca="1" si="87"/>
        <v xml:space="preserve">─── </v>
      </c>
      <c r="AA45" s="52" t="str">
        <f t="shared" ca="1" si="88"/>
        <v xml:space="preserve">─── </v>
      </c>
      <c r="AB45" s="53" t="str">
        <f t="shared" ca="1" si="56"/>
        <v xml:space="preserve">─── </v>
      </c>
      <c r="AC45" s="53" t="str">
        <f t="shared" ca="1" si="57"/>
        <v xml:space="preserve">─── </v>
      </c>
      <c r="AD45" s="52" t="str">
        <f t="shared" ca="1" si="89"/>
        <v xml:space="preserve">─── </v>
      </c>
      <c r="AE45" s="66" t="str">
        <f t="shared" ca="1" si="90"/>
        <v xml:space="preserve">─── </v>
      </c>
      <c r="AF45" s="54" t="str">
        <f t="shared" ca="1" si="91"/>
        <v xml:space="preserve">─── </v>
      </c>
      <c r="AG45" s="66" t="str">
        <f t="shared" ca="1" si="92"/>
        <v xml:space="preserve">─── </v>
      </c>
      <c r="AH45" s="54" t="str">
        <f t="shared" ca="1" si="93"/>
        <v xml:space="preserve">─── </v>
      </c>
      <c r="AI45" s="52" t="str">
        <f t="shared" ca="1" si="61"/>
        <v xml:space="preserve">─── </v>
      </c>
      <c r="AJ45" s="52">
        <f t="shared" si="94"/>
        <v>4</v>
      </c>
      <c r="AK45" s="57" t="str">
        <f t="shared" si="95"/>
        <v>中村　剛</v>
      </c>
      <c r="AL45" s="57" t="str">
        <f t="shared" si="96"/>
        <v>石川　聡</v>
      </c>
      <c r="AM45" s="53">
        <f t="shared" si="97"/>
        <v>1.9E-2</v>
      </c>
      <c r="AN45" s="55">
        <f t="shared" si="98"/>
        <v>15700</v>
      </c>
      <c r="AO45" s="48" t="str">
        <f t="shared" si="63"/>
        <v/>
      </c>
      <c r="AP45" s="56">
        <f t="shared" si="64"/>
        <v>100</v>
      </c>
      <c r="AQ45" s="70" t="str">
        <f t="shared" ca="1" si="99"/>
        <v xml:space="preserve">─── </v>
      </c>
      <c r="AR45" s="62" t="str">
        <f t="shared" ca="1" si="65"/>
        <v xml:space="preserve">─── </v>
      </c>
      <c r="AS45" s="62" t="str">
        <f ca="1">IF(AR45="─── ","─── ",VALUE(AR45&amp;COUNTIFS(AR$1:AR45,AR45)))</f>
        <v xml:space="preserve">─── </v>
      </c>
      <c r="AT45" s="62" t="str">
        <f t="shared" ca="1" si="66"/>
        <v xml:space="preserve">─── </v>
      </c>
      <c r="AU45" s="65" t="str">
        <f t="shared" ca="1" si="100"/>
        <v xml:space="preserve">─── </v>
      </c>
      <c r="AV45" s="62" t="str">
        <f t="shared" ca="1" si="67"/>
        <v xml:space="preserve">─── </v>
      </c>
      <c r="AW45" s="73" t="str">
        <f t="shared" ca="1" si="68"/>
        <v xml:space="preserve">─── </v>
      </c>
      <c r="AX45" s="74" t="str">
        <f t="shared" ca="1" si="101"/>
        <v xml:space="preserve">─── </v>
      </c>
      <c r="AY45" s="75" t="str">
        <f t="shared" ca="1" si="69"/>
        <v xml:space="preserve">─── </v>
      </c>
      <c r="AZ45" s="76" t="str">
        <f t="shared" ca="1" si="102"/>
        <v xml:space="preserve">─── </v>
      </c>
      <c r="BA45" s="77" t="str">
        <f t="shared" ca="1" si="70"/>
        <v xml:space="preserve">─── </v>
      </c>
      <c r="BB45" s="80" t="str">
        <f t="shared" ca="1" si="71"/>
        <v xml:space="preserve">─── </v>
      </c>
      <c r="BC45" s="71" t="str">
        <f t="shared" si="103"/>
        <v/>
      </c>
      <c r="BD45" s="2" t="s">
        <v>2124</v>
      </c>
      <c r="BG45" s="2" t="str">
        <f t="shared" ca="1" si="104"/>
        <v xml:space="preserve">─── </v>
      </c>
      <c r="BJ45" s="63">
        <v>45</v>
      </c>
      <c r="BK45" s="63" t="str">
        <f t="shared" ca="1" si="105"/>
        <v/>
      </c>
      <c r="BL45" s="63" t="str">
        <f t="shared" ca="1" si="76"/>
        <v/>
      </c>
      <c r="BM45" s="64"/>
    </row>
    <row r="46" spans="1:65">
      <c r="A46" s="85" t="s">
        <v>1414</v>
      </c>
      <c r="B46" s="57" t="str">
        <f t="shared" si="77"/>
        <v>山形市</v>
      </c>
      <c r="C46" s="57" t="str">
        <f t="shared" si="78"/>
        <v>工業地</v>
      </c>
      <c r="D46" s="48"/>
      <c r="E46" s="50" t="str">
        <f t="shared" si="79"/>
        <v>村山地域</v>
      </c>
      <c r="F46" s="50" t="str">
        <f t="shared" si="80"/>
        <v>蔵王松ケ丘２丁目１番６外</v>
      </c>
      <c r="G46" s="50" t="str">
        <f t="shared" si="81"/>
        <v/>
      </c>
      <c r="H46" s="50" t="str">
        <f t="shared" si="82"/>
        <v>（東ソー・スペシャリティマテリアル株式会社）</v>
      </c>
      <c r="I46" s="48" t="str">
        <f t="shared" si="83"/>
        <v/>
      </c>
      <c r="J46" s="48" t="str">
        <f>IFERROR(IF(L46="───── ","",IF(VLOOKUP(A46,kanji001前年データ,19,FALSE)=62,"共同",IF(A46="山形9-3","工業",IF(A46="鶴岡5-2","観光",IF(OR(C46="宅地見込地",C46="工業地"),"",IF(OR(AND(C46="住宅地",M46=2),AND(C46="商業地",M46=1)),"最高",IF(OR(AND(C46="住宅地",COUNTIFS(前年用途区分,C46,前年価格,"&gt;0")=M46),AND(C46="商業地",COUNTIFS(前年用途区分,C46,前年価格,"&gt;0")=M46)),"最低",IF(fals,"")))))))),"")</f>
        <v>工業</v>
      </c>
      <c r="K46" s="48" t="str">
        <f ca="1">IFERROR(IF(W46="───── ","",IF(VLOOKUP(A46,kanji001データ,19,FALSE)=62,"共同",IF(A46="山形9-3","工業",IF(A46="鶴岡5-2","観光",IF(OR(C46="宅地見込地",C46="工業地"),"",IF(AND(C46="住宅地",X46=2),"最高",IF(AND(C46="住宅地",COUNTIFS(用途区分,C46,幹事意見価格,"&gt;0")=X46),"最低",IF(AND(C46="商業地",X46=1),"最高",IF(AND(C46="商業地",COUNTIFS(用途区分,C46,幹事意見価格,"&gt;0")=X46),"最低",IF(fals,"")))))))))),"")</f>
        <v>工業</v>
      </c>
      <c r="L46" s="51">
        <f t="shared" si="74"/>
        <v>18400</v>
      </c>
      <c r="M46" s="52">
        <f t="shared" si="84"/>
        <v>4</v>
      </c>
      <c r="N46" s="52">
        <f>IFERROR(IF(A46="","",VALUE(M46&amp;COUNTIFS($M$1:M46,M46))),"─── ")</f>
        <v>42</v>
      </c>
      <c r="O46" s="53">
        <f t="shared" si="53"/>
        <v>1.0999999999999999E-2</v>
      </c>
      <c r="P46" s="53">
        <f t="shared" si="54"/>
        <v>1.098901098901099E-2</v>
      </c>
      <c r="Q46" s="52">
        <f t="shared" si="55"/>
        <v>5</v>
      </c>
      <c r="R46" s="52">
        <f>IFERROR(IF(A46="","",VALUE(Q46&amp;COUNTIFS($Q$1:Q46,Q46))),"─── ")</f>
        <v>52</v>
      </c>
      <c r="S46" s="51" t="e">
        <f t="shared" ca="1" si="35"/>
        <v>#REF!</v>
      </c>
      <c r="T46" s="53" t="e">
        <f t="shared" ca="1" si="36"/>
        <v>#REF!</v>
      </c>
      <c r="U46" s="51" t="e">
        <f t="shared" ca="1" si="37"/>
        <v>#REF!</v>
      </c>
      <c r="V46" s="53" t="e">
        <f t="shared" ca="1" si="38"/>
        <v>#REF!</v>
      </c>
      <c r="W46" s="88" t="str">
        <f ca="1">IFERROR(IF(OR($S46="─── ",$U46="─── "),"─── ",IF(#REF!="見込価格",VLOOKUP(A46,見込価格一覧データ,9,FALSE),IF(#REF!="意見価格",VLOOKUP(A46,見込価格一覧データ,11,FALSE)))),"─── ")</f>
        <v xml:space="preserve">─── </v>
      </c>
      <c r="X46" s="52" t="str">
        <f t="shared" ca="1" si="85"/>
        <v xml:space="preserve">─── </v>
      </c>
      <c r="Y46" s="66" t="str">
        <f t="shared" ca="1" si="86"/>
        <v xml:space="preserve">─── </v>
      </c>
      <c r="Z46" s="52" t="str">
        <f t="shared" ca="1" si="87"/>
        <v xml:space="preserve">─── </v>
      </c>
      <c r="AA46" s="52" t="str">
        <f t="shared" ca="1" si="88"/>
        <v xml:space="preserve">─── </v>
      </c>
      <c r="AB46" s="53" t="str">
        <f t="shared" ca="1" si="56"/>
        <v xml:space="preserve">─── </v>
      </c>
      <c r="AC46" s="53" t="str">
        <f t="shared" ca="1" si="57"/>
        <v xml:space="preserve">─── </v>
      </c>
      <c r="AD46" s="52" t="str">
        <f t="shared" ca="1" si="89"/>
        <v xml:space="preserve">─── </v>
      </c>
      <c r="AE46" s="66" t="str">
        <f t="shared" ca="1" si="90"/>
        <v xml:space="preserve">─── </v>
      </c>
      <c r="AF46" s="54" t="str">
        <f t="shared" ca="1" si="91"/>
        <v xml:space="preserve">─── </v>
      </c>
      <c r="AG46" s="66" t="str">
        <f t="shared" ca="1" si="92"/>
        <v xml:space="preserve">─── </v>
      </c>
      <c r="AH46" s="54" t="str">
        <f t="shared" ca="1" si="93"/>
        <v xml:space="preserve">─── </v>
      </c>
      <c r="AI46" s="52" t="str">
        <f t="shared" ca="1" si="61"/>
        <v xml:space="preserve">─── </v>
      </c>
      <c r="AJ46" s="52">
        <f t="shared" si="94"/>
        <v>3</v>
      </c>
      <c r="AK46" s="57" t="str">
        <f t="shared" si="95"/>
        <v>福山　善智</v>
      </c>
      <c r="AL46" s="57" t="str">
        <f t="shared" si="96"/>
        <v>大貫　良一</v>
      </c>
      <c r="AM46" s="53">
        <f t="shared" si="97"/>
        <v>1.0999999999999999E-2</v>
      </c>
      <c r="AN46" s="55">
        <f t="shared" si="98"/>
        <v>18400</v>
      </c>
      <c r="AO46" s="48" t="str">
        <f t="shared" si="63"/>
        <v/>
      </c>
      <c r="AP46" s="56">
        <f t="shared" si="64"/>
        <v>103</v>
      </c>
      <c r="AQ46" s="70" t="str">
        <f t="shared" ca="1" si="99"/>
        <v xml:space="preserve">─── </v>
      </c>
      <c r="AR46" s="62" t="str">
        <f t="shared" ca="1" si="65"/>
        <v xml:space="preserve">─── </v>
      </c>
      <c r="AS46" s="62" t="str">
        <f ca="1">IF(AR46="─── ","─── ",VALUE(AR46&amp;COUNTIFS(AR$1:AR46,AR46)))</f>
        <v xml:space="preserve">─── </v>
      </c>
      <c r="AT46" s="62" t="str">
        <f t="shared" ca="1" si="66"/>
        <v xml:space="preserve">─── </v>
      </c>
      <c r="AU46" s="65" t="str">
        <f t="shared" ca="1" si="100"/>
        <v xml:space="preserve">─── </v>
      </c>
      <c r="AV46" s="62" t="str">
        <f t="shared" ca="1" si="67"/>
        <v xml:space="preserve">─── </v>
      </c>
      <c r="AW46" s="73" t="str">
        <f t="shared" ca="1" si="68"/>
        <v xml:space="preserve">─── </v>
      </c>
      <c r="AX46" s="74" t="str">
        <f t="shared" ca="1" si="101"/>
        <v xml:space="preserve">─── </v>
      </c>
      <c r="AY46" s="75" t="str">
        <f t="shared" ca="1" si="69"/>
        <v xml:space="preserve">─── </v>
      </c>
      <c r="AZ46" s="76" t="str">
        <f t="shared" ca="1" si="102"/>
        <v xml:space="preserve">─── </v>
      </c>
      <c r="BA46" s="77" t="str">
        <f t="shared" ca="1" si="70"/>
        <v xml:space="preserve">─── </v>
      </c>
      <c r="BB46" s="80" t="str">
        <f t="shared" ca="1" si="71"/>
        <v xml:space="preserve">─── </v>
      </c>
      <c r="BC46" s="71" t="str">
        <f t="shared" si="103"/>
        <v/>
      </c>
      <c r="BD46" s="2" t="s">
        <v>2124</v>
      </c>
      <c r="BG46" s="2" t="str">
        <f t="shared" ca="1" si="104"/>
        <v xml:space="preserve">─── </v>
      </c>
      <c r="BJ46" s="63">
        <v>46</v>
      </c>
      <c r="BK46" s="63" t="str">
        <f t="shared" ca="1" si="105"/>
        <v/>
      </c>
      <c r="BL46" s="63" t="str">
        <f t="shared" ca="1" si="76"/>
        <v/>
      </c>
      <c r="BM46" s="64"/>
    </row>
    <row r="47" spans="1:65">
      <c r="A47" s="85" t="s">
        <v>1415</v>
      </c>
      <c r="B47" s="57" t="str">
        <f t="shared" si="77"/>
        <v>山形市</v>
      </c>
      <c r="C47" s="57" t="str">
        <f t="shared" si="78"/>
        <v>工業地</v>
      </c>
      <c r="D47" s="48"/>
      <c r="E47" s="50" t="str">
        <f t="shared" si="79"/>
        <v>村山地域</v>
      </c>
      <c r="F47" s="50" t="str">
        <f t="shared" si="80"/>
        <v>近田８１番外</v>
      </c>
      <c r="G47" s="50" t="str">
        <f t="shared" si="81"/>
        <v/>
      </c>
      <c r="H47" s="50" t="str">
        <f t="shared" si="82"/>
        <v>（ＡＲＩＳＴＡ山星屋　山形物流センター）</v>
      </c>
      <c r="I47" s="48" t="str">
        <f t="shared" si="83"/>
        <v/>
      </c>
      <c r="J47" s="48" t="str">
        <f>IFERROR(IF(L47="───── ","",IF(VLOOKUP(A47,kanji001前年データ,19,FALSE)=62,"共同",IF(A47="山形9-3","工業",IF(A47="鶴岡5-2","観光",IF(OR(C47="宅地見込地",C47="工業地"),"",IF(OR(AND(C47="住宅地",M47=2),AND(C47="商業地",M47=1)),"最高",IF(OR(AND(C47="住宅地",COUNTIFS(前年用途区分,C47,前年価格,"&gt;0")=M47),AND(C47="商業地",COUNTIFS(前年用途区分,C47,前年価格,"&gt;0")=M47)),"最低",IF(fals,"")))))))),"")</f>
        <v/>
      </c>
      <c r="K47" s="48" t="str">
        <f ca="1">IFERROR(IF(W47="───── ","",IF(VLOOKUP(A47,kanji001データ,19,FALSE)=62,"共同",IF(A47="山形9-3","工業",IF(A47="鶴岡5-2","観光",IF(OR(C47="宅地見込地",C47="工業地"),"",IF(AND(C47="住宅地",X47=2),"最高",IF(AND(C47="住宅地",COUNTIFS(用途区分,C47,幹事意見価格,"&gt;0")=X47),"最低",IF(AND(C47="商業地",X47=1),"最高",IF(AND(C47="商業地",COUNTIFS(用途区分,C47,幹事意見価格,"&gt;0")=X47),"最低",IF(fals,"")))))))))),"")</f>
        <v/>
      </c>
      <c r="L47" s="51">
        <f t="shared" si="74"/>
        <v>25800</v>
      </c>
      <c r="M47" s="52">
        <f t="shared" si="84"/>
        <v>2</v>
      </c>
      <c r="N47" s="52">
        <f>IFERROR(IF(A47="","",VALUE(M47&amp;COUNTIFS($M$1:M47,M47))),"─── ")</f>
        <v>23</v>
      </c>
      <c r="O47" s="53">
        <f t="shared" si="53"/>
        <v>2.4E-2</v>
      </c>
      <c r="P47" s="53">
        <f t="shared" si="54"/>
        <v>2.3809523809523808E-2</v>
      </c>
      <c r="Q47" s="52">
        <f t="shared" si="55"/>
        <v>1</v>
      </c>
      <c r="R47" s="52">
        <f>IFERROR(IF(A47="","",VALUE(Q47&amp;COUNTIFS($Q$1:Q47,Q47))),"─── ")</f>
        <v>13</v>
      </c>
      <c r="S47" s="51" t="e">
        <f t="shared" ca="1" si="35"/>
        <v>#REF!</v>
      </c>
      <c r="T47" s="53" t="e">
        <f t="shared" ca="1" si="36"/>
        <v>#REF!</v>
      </c>
      <c r="U47" s="51" t="e">
        <f t="shared" ca="1" si="37"/>
        <v>#REF!</v>
      </c>
      <c r="V47" s="53" t="e">
        <f t="shared" ca="1" si="38"/>
        <v>#REF!</v>
      </c>
      <c r="W47" s="88" t="str">
        <f ca="1">IFERROR(IF(OR($S47="─── ",$U47="─── "),"─── ",IF(#REF!="見込価格",VLOOKUP(A47,見込価格一覧データ,9,FALSE),IF(#REF!="意見価格",VLOOKUP(A47,見込価格一覧データ,11,FALSE)))),"─── ")</f>
        <v xml:space="preserve">─── </v>
      </c>
      <c r="X47" s="52" t="str">
        <f t="shared" ca="1" si="85"/>
        <v xml:space="preserve">─── </v>
      </c>
      <c r="Y47" s="66" t="str">
        <f t="shared" ca="1" si="86"/>
        <v xml:space="preserve">─── </v>
      </c>
      <c r="Z47" s="52" t="str">
        <f t="shared" ca="1" si="87"/>
        <v xml:space="preserve">─── </v>
      </c>
      <c r="AA47" s="52" t="str">
        <f t="shared" ca="1" si="88"/>
        <v xml:space="preserve">─── </v>
      </c>
      <c r="AB47" s="53" t="str">
        <f t="shared" ca="1" si="56"/>
        <v xml:space="preserve">─── </v>
      </c>
      <c r="AC47" s="53" t="str">
        <f t="shared" ca="1" si="57"/>
        <v xml:space="preserve">─── </v>
      </c>
      <c r="AD47" s="52" t="str">
        <f t="shared" ca="1" si="89"/>
        <v xml:space="preserve">─── </v>
      </c>
      <c r="AE47" s="66" t="str">
        <f t="shared" ca="1" si="90"/>
        <v xml:space="preserve">─── </v>
      </c>
      <c r="AF47" s="54" t="str">
        <f t="shared" ca="1" si="91"/>
        <v xml:space="preserve">─── </v>
      </c>
      <c r="AG47" s="66" t="str">
        <f t="shared" ca="1" si="92"/>
        <v xml:space="preserve">─── </v>
      </c>
      <c r="AH47" s="54" t="str">
        <f t="shared" ca="1" si="93"/>
        <v xml:space="preserve">─── </v>
      </c>
      <c r="AI47" s="52" t="str">
        <f t="shared" ca="1" si="61"/>
        <v xml:space="preserve">─── </v>
      </c>
      <c r="AJ47" s="52">
        <f t="shared" si="94"/>
        <v>2</v>
      </c>
      <c r="AK47" s="57" t="str">
        <f t="shared" si="95"/>
        <v>高嶋　俊幸</v>
      </c>
      <c r="AL47" s="57" t="str">
        <f t="shared" si="96"/>
        <v>赤藤　元玄</v>
      </c>
      <c r="AM47" s="53">
        <f t="shared" si="97"/>
        <v>2.4E-2</v>
      </c>
      <c r="AN47" s="55">
        <f t="shared" si="98"/>
        <v>25800</v>
      </c>
      <c r="AO47" s="48" t="str">
        <f t="shared" si="63"/>
        <v/>
      </c>
      <c r="AP47" s="56">
        <f t="shared" si="64"/>
        <v>99</v>
      </c>
      <c r="AQ47" s="70" t="str">
        <f t="shared" ca="1" si="99"/>
        <v xml:space="preserve">─── </v>
      </c>
      <c r="AR47" s="62" t="str">
        <f t="shared" ca="1" si="65"/>
        <v xml:space="preserve">─── </v>
      </c>
      <c r="AS47" s="62" t="str">
        <f ca="1">IF(AR47="─── ","─── ",VALUE(AR47&amp;COUNTIFS(AR$1:AR47,AR47)))</f>
        <v xml:space="preserve">─── </v>
      </c>
      <c r="AT47" s="62" t="str">
        <f t="shared" ca="1" si="66"/>
        <v xml:space="preserve">─── </v>
      </c>
      <c r="AU47" s="65" t="str">
        <f t="shared" ca="1" si="100"/>
        <v xml:space="preserve">─── </v>
      </c>
      <c r="AV47" s="62" t="str">
        <f t="shared" ca="1" si="67"/>
        <v xml:space="preserve">─── </v>
      </c>
      <c r="AW47" s="73" t="str">
        <f t="shared" ca="1" si="68"/>
        <v xml:space="preserve">─── </v>
      </c>
      <c r="AX47" s="74" t="str">
        <f t="shared" ca="1" si="101"/>
        <v xml:space="preserve">─── </v>
      </c>
      <c r="AY47" s="75" t="str">
        <f t="shared" ca="1" si="69"/>
        <v xml:space="preserve">─── </v>
      </c>
      <c r="AZ47" s="76" t="str">
        <f t="shared" ca="1" si="102"/>
        <v xml:space="preserve">─── </v>
      </c>
      <c r="BA47" s="77" t="str">
        <f t="shared" ca="1" si="70"/>
        <v xml:space="preserve">─── </v>
      </c>
      <c r="BB47" s="80" t="str">
        <f t="shared" ca="1" si="71"/>
        <v xml:space="preserve">─── </v>
      </c>
      <c r="BC47" s="71" t="str">
        <f t="shared" si="103"/>
        <v/>
      </c>
      <c r="BD47" s="2" t="s">
        <v>2124</v>
      </c>
      <c r="BG47" s="2" t="str">
        <f t="shared" ca="1" si="104"/>
        <v xml:space="preserve">─── </v>
      </c>
      <c r="BJ47" s="63">
        <v>47</v>
      </c>
      <c r="BK47" s="63" t="str">
        <f t="shared" ca="1" si="105"/>
        <v/>
      </c>
      <c r="BL47" s="63" t="str">
        <f t="shared" ca="1" si="76"/>
        <v/>
      </c>
      <c r="BM47" s="64"/>
    </row>
    <row r="48" spans="1:65">
      <c r="A48" s="85" t="s">
        <v>1487</v>
      </c>
      <c r="B48" s="57" t="str">
        <f t="shared" si="77"/>
        <v>米沢市</v>
      </c>
      <c r="C48" s="57" t="str">
        <f t="shared" si="78"/>
        <v>住宅地</v>
      </c>
      <c r="D48" s="48"/>
      <c r="E48" s="50" t="str">
        <f t="shared" si="79"/>
        <v>置賜地域</v>
      </c>
      <c r="F48" s="50" t="str">
        <f t="shared" si="80"/>
        <v>城西３丁目５２５９番</v>
      </c>
      <c r="G48" s="50" t="str">
        <f t="shared" si="81"/>
        <v>「城西３－２－７」</v>
      </c>
      <c r="H48" s="50" t="str">
        <f t="shared" si="82"/>
        <v/>
      </c>
      <c r="I48" s="48" t="str">
        <f t="shared" si="83"/>
        <v>○</v>
      </c>
      <c r="J48" s="48" t="str">
        <f>IFERROR(IF(L48="───── ","",IF(VLOOKUP(A48,kanji001前年データ,19,FALSE)=62,"共同",IF(A48="山形9-3","工業",IF(A48="鶴岡5-2","観光",IF(OR(C48="宅地見込地",C48="工業地"),"",IF(OR(AND(C48="住宅地",M48=2),AND(C48="商業地",M48=1)),"最高",IF(OR(AND(C48="住宅地",COUNTIFS(前年用途区分,C48,前年価格,"&gt;0")=M48),AND(C48="商業地",COUNTIFS(前年用途区分,C48,前年価格,"&gt;0")=M48)),"最低",IF(fals,"")))))))),"")</f>
        <v/>
      </c>
      <c r="K48" s="48" t="str">
        <f ca="1">IFERROR(IF(W48="───── ","",IF(VLOOKUP(A48,kanji001データ,19,FALSE)=62,"共同",IF(A48="山形9-3","工業",IF(A48="鶴岡5-2","観光",IF(OR(C48="宅地見込地",C48="工業地"),"",IF(AND(C48="住宅地",X48=2),"最高",IF(AND(C48="住宅地",COUNTIFS(用途区分,C48,幹事意見価格,"&gt;0")=X48),"最低",IF(AND(C48="商業地",X48=1),"最高",IF(AND(C48="商業地",COUNTIFS(用途区分,C48,幹事意見価格,"&gt;0")=X48),"最低",IF(fals,"")))))))))),"")</f>
        <v/>
      </c>
      <c r="L48" s="51">
        <f t="shared" si="74"/>
        <v>23400</v>
      </c>
      <c r="M48" s="52">
        <f t="shared" si="84"/>
        <v>62</v>
      </c>
      <c r="N48" s="52">
        <f>IFERROR(IF(A48="","",VALUE(M48&amp;COUNTIFS($M$1:M48,M48))),"─── ")</f>
        <v>621</v>
      </c>
      <c r="O48" s="53">
        <f t="shared" si="53"/>
        <v>0</v>
      </c>
      <c r="P48" s="53">
        <f t="shared" si="54"/>
        <v>0</v>
      </c>
      <c r="Q48" s="52">
        <f t="shared" si="55"/>
        <v>59</v>
      </c>
      <c r="R48" s="52">
        <f>IFERROR(IF(A48="","",VALUE(Q48&amp;COUNTIFS($Q$1:Q48,Q48))),"─── ")</f>
        <v>596</v>
      </c>
      <c r="S48" s="51" t="e">
        <f t="shared" ca="1" si="35"/>
        <v>#REF!</v>
      </c>
      <c r="T48" s="53" t="e">
        <f t="shared" ca="1" si="36"/>
        <v>#REF!</v>
      </c>
      <c r="U48" s="51" t="e">
        <f t="shared" ca="1" si="37"/>
        <v>#REF!</v>
      </c>
      <c r="V48" s="53" t="e">
        <f t="shared" ca="1" si="38"/>
        <v>#REF!</v>
      </c>
      <c r="W48" s="88" t="str">
        <f ca="1">IFERROR(IF(OR($S48="─── ",$U48="─── "),"─── ",IF(#REF!="見込価格",VLOOKUP(A48,見込価格一覧データ,9,FALSE),IF(#REF!="意見価格",VLOOKUP(A48,見込価格一覧データ,11,FALSE)))),"─── ")</f>
        <v xml:space="preserve">─── </v>
      </c>
      <c r="X48" s="52" t="str">
        <f t="shared" ca="1" si="85"/>
        <v xml:space="preserve">─── </v>
      </c>
      <c r="Y48" s="66" t="str">
        <f t="shared" ca="1" si="86"/>
        <v xml:space="preserve">─── </v>
      </c>
      <c r="Z48" s="52" t="str">
        <f t="shared" ca="1" si="87"/>
        <v xml:space="preserve">─── </v>
      </c>
      <c r="AA48" s="52" t="str">
        <f t="shared" ca="1" si="88"/>
        <v xml:space="preserve">─── </v>
      </c>
      <c r="AB48" s="53" t="str">
        <f t="shared" ca="1" si="56"/>
        <v xml:space="preserve">─── </v>
      </c>
      <c r="AC48" s="53" t="str">
        <f t="shared" ca="1" si="57"/>
        <v xml:space="preserve">─── </v>
      </c>
      <c r="AD48" s="52" t="str">
        <f t="shared" ca="1" si="89"/>
        <v xml:space="preserve">─── </v>
      </c>
      <c r="AE48" s="66" t="str">
        <f t="shared" ca="1" si="90"/>
        <v xml:space="preserve">─── </v>
      </c>
      <c r="AF48" s="54" t="str">
        <f t="shared" ca="1" si="91"/>
        <v xml:space="preserve">─── </v>
      </c>
      <c r="AG48" s="66" t="str">
        <f t="shared" ca="1" si="92"/>
        <v xml:space="preserve">─── </v>
      </c>
      <c r="AH48" s="54" t="str">
        <f t="shared" ca="1" si="93"/>
        <v xml:space="preserve">─── </v>
      </c>
      <c r="AI48" s="52" t="str">
        <f t="shared" ca="1" si="61"/>
        <v xml:space="preserve">─── </v>
      </c>
      <c r="AJ48" s="52">
        <f t="shared" si="94"/>
        <v>2</v>
      </c>
      <c r="AK48" s="57" t="str">
        <f t="shared" si="95"/>
        <v>高嶋　俊幸</v>
      </c>
      <c r="AL48" s="57" t="str">
        <f t="shared" si="96"/>
        <v>月田　真吾</v>
      </c>
      <c r="AM48" s="53">
        <f t="shared" si="97"/>
        <v>0</v>
      </c>
      <c r="AN48" s="55">
        <f t="shared" si="98"/>
        <v>23400</v>
      </c>
      <c r="AO48" s="48" t="str">
        <f t="shared" si="63"/>
        <v/>
      </c>
      <c r="AP48" s="56">
        <f t="shared" si="64"/>
        <v>102</v>
      </c>
      <c r="AQ48" s="70" t="str">
        <f t="shared" ca="1" si="99"/>
        <v xml:space="preserve">─── </v>
      </c>
      <c r="AR48" s="62" t="str">
        <f t="shared" ca="1" si="65"/>
        <v xml:space="preserve">─── </v>
      </c>
      <c r="AS48" s="62" t="str">
        <f ca="1">IF(AR48="─── ","─── ",VALUE(AR48&amp;COUNTIFS(AR$1:AR48,AR48)))</f>
        <v xml:space="preserve">─── </v>
      </c>
      <c r="AT48" s="62" t="str">
        <f t="shared" ca="1" si="66"/>
        <v xml:space="preserve">─── </v>
      </c>
      <c r="AU48" s="65" t="str">
        <f t="shared" ca="1" si="100"/>
        <v xml:space="preserve">─── </v>
      </c>
      <c r="AV48" s="62" t="str">
        <f t="shared" ca="1" si="67"/>
        <v xml:space="preserve">─── </v>
      </c>
      <c r="AW48" s="73" t="str">
        <f t="shared" ca="1" si="68"/>
        <v xml:space="preserve">─── </v>
      </c>
      <c r="AX48" s="74" t="str">
        <f t="shared" ca="1" si="101"/>
        <v xml:space="preserve">─── </v>
      </c>
      <c r="AY48" s="75" t="str">
        <f t="shared" ca="1" si="69"/>
        <v xml:space="preserve">─── </v>
      </c>
      <c r="AZ48" s="76" t="str">
        <f t="shared" ca="1" si="102"/>
        <v xml:space="preserve">─── </v>
      </c>
      <c r="BA48" s="77" t="str">
        <f t="shared" ca="1" si="70"/>
        <v xml:space="preserve">─── </v>
      </c>
      <c r="BB48" s="80" t="str">
        <f t="shared" ca="1" si="71"/>
        <v xml:space="preserve">─── </v>
      </c>
      <c r="BC48" s="71" t="str">
        <f t="shared" si="103"/>
        <v>○</v>
      </c>
      <c r="BD48" s="2" t="s">
        <v>2124</v>
      </c>
      <c r="BG48" s="2" t="str">
        <f t="shared" ca="1" si="104"/>
        <v xml:space="preserve">─── </v>
      </c>
      <c r="BJ48" s="63">
        <v>48</v>
      </c>
      <c r="BK48" s="63" t="str">
        <f t="shared" ca="1" si="105"/>
        <v/>
      </c>
      <c r="BL48" s="63" t="str">
        <f t="shared" ca="1" si="76"/>
        <v/>
      </c>
      <c r="BM48" s="64"/>
    </row>
    <row r="49" spans="1:65">
      <c r="A49" s="85" t="s">
        <v>1488</v>
      </c>
      <c r="B49" s="57" t="str">
        <f t="shared" si="77"/>
        <v>米沢市</v>
      </c>
      <c r="C49" s="57" t="str">
        <f t="shared" si="78"/>
        <v>住宅地</v>
      </c>
      <c r="D49" s="48"/>
      <c r="E49" s="50" t="str">
        <f t="shared" si="79"/>
        <v>置賜地域</v>
      </c>
      <c r="F49" s="50" t="str">
        <f t="shared" si="80"/>
        <v>通町４丁目１２番４</v>
      </c>
      <c r="G49" s="50" t="str">
        <f t="shared" si="81"/>
        <v>「通町４－１２－４」</v>
      </c>
      <c r="H49" s="50" t="str">
        <f t="shared" si="82"/>
        <v/>
      </c>
      <c r="I49" s="48" t="str">
        <f t="shared" si="83"/>
        <v/>
      </c>
      <c r="J49" s="48" t="str">
        <f>IFERROR(IF(L49="───── ","",IF(VLOOKUP(A49,kanji001前年データ,19,FALSE)=62,"共同",IF(A49="山形9-3","工業",IF(A49="鶴岡5-2","観光",IF(OR(C49="宅地見込地",C49="工業地"),"",IF(OR(AND(C49="住宅地",M49=2),AND(C49="商業地",M49=1)),"最高",IF(OR(AND(C49="住宅地",COUNTIFS(前年用途区分,C49,前年価格,"&gt;0")=M49),AND(C49="商業地",COUNTIFS(前年用途区分,C49,前年価格,"&gt;0")=M49)),"最低",IF(fals,"")))))))),"")</f>
        <v/>
      </c>
      <c r="K49" s="48" t="str">
        <f ca="1">IFERROR(IF(W49="───── ","",IF(VLOOKUP(A49,kanji001データ,19,FALSE)=62,"共同",IF(A49="山形9-3","工業",IF(A49="鶴岡5-2","観光",IF(OR(C49="宅地見込地",C49="工業地"),"",IF(AND(C49="住宅地",X49=2),"最高",IF(AND(C49="住宅地",COUNTIFS(用途区分,C49,幹事意見価格,"&gt;0")=X49),"最低",IF(AND(C49="商業地",X49=1),"最高",IF(AND(C49="商業地",COUNTIFS(用途区分,C49,幹事意見価格,"&gt;0")=X49),"最低",IF(fals,"")))))))))),"")</f>
        <v/>
      </c>
      <c r="L49" s="51">
        <f t="shared" si="74"/>
        <v>17500</v>
      </c>
      <c r="M49" s="52">
        <f t="shared" si="84"/>
        <v>77</v>
      </c>
      <c r="N49" s="52">
        <f>IFERROR(IF(A49="","",VALUE(M49&amp;COUNTIFS($M$1:M49,M49))),"─── ")</f>
        <v>771</v>
      </c>
      <c r="O49" s="53">
        <f t="shared" si="53"/>
        <v>6.0000000000000001E-3</v>
      </c>
      <c r="P49" s="53">
        <f t="shared" si="54"/>
        <v>5.7471264367816091E-3</v>
      </c>
      <c r="Q49" s="52">
        <f t="shared" si="55"/>
        <v>43</v>
      </c>
      <c r="R49" s="52">
        <f>IFERROR(IF(A49="","",VALUE(Q49&amp;COUNTIFS($Q$1:Q49,Q49))),"─── ")</f>
        <v>431</v>
      </c>
      <c r="S49" s="51" t="e">
        <f t="shared" ca="1" si="35"/>
        <v>#REF!</v>
      </c>
      <c r="T49" s="53" t="e">
        <f t="shared" ca="1" si="36"/>
        <v>#REF!</v>
      </c>
      <c r="U49" s="51" t="e">
        <f t="shared" ca="1" si="37"/>
        <v>#REF!</v>
      </c>
      <c r="V49" s="53" t="e">
        <f t="shared" ca="1" si="38"/>
        <v>#REF!</v>
      </c>
      <c r="W49" s="88" t="str">
        <f ca="1">IFERROR(IF(OR($S49="─── ",$U49="─── "),"─── ",IF(#REF!="見込価格",VLOOKUP(A49,見込価格一覧データ,9,FALSE),IF(#REF!="意見価格",VLOOKUP(A49,見込価格一覧データ,11,FALSE)))),"─── ")</f>
        <v xml:space="preserve">─── </v>
      </c>
      <c r="X49" s="52" t="str">
        <f t="shared" ca="1" si="85"/>
        <v xml:space="preserve">─── </v>
      </c>
      <c r="Y49" s="66" t="str">
        <f t="shared" ca="1" si="86"/>
        <v xml:space="preserve">─── </v>
      </c>
      <c r="Z49" s="52" t="str">
        <f t="shared" ca="1" si="87"/>
        <v xml:space="preserve">─── </v>
      </c>
      <c r="AA49" s="52" t="str">
        <f t="shared" ca="1" si="88"/>
        <v xml:space="preserve">─── </v>
      </c>
      <c r="AB49" s="53" t="str">
        <f t="shared" ca="1" si="56"/>
        <v xml:space="preserve">─── </v>
      </c>
      <c r="AC49" s="53" t="str">
        <f t="shared" ca="1" si="57"/>
        <v xml:space="preserve">─── </v>
      </c>
      <c r="AD49" s="52" t="str">
        <f t="shared" ca="1" si="89"/>
        <v xml:space="preserve">─── </v>
      </c>
      <c r="AE49" s="66" t="str">
        <f t="shared" ca="1" si="90"/>
        <v xml:space="preserve">─── </v>
      </c>
      <c r="AF49" s="54" t="str">
        <f t="shared" ca="1" si="91"/>
        <v xml:space="preserve">─── </v>
      </c>
      <c r="AG49" s="66" t="str">
        <f t="shared" ca="1" si="92"/>
        <v xml:space="preserve">─── </v>
      </c>
      <c r="AH49" s="54" t="str">
        <f t="shared" ca="1" si="93"/>
        <v xml:space="preserve">─── </v>
      </c>
      <c r="AI49" s="52" t="str">
        <f t="shared" ca="1" si="61"/>
        <v xml:space="preserve">─── </v>
      </c>
      <c r="AJ49" s="52">
        <f t="shared" si="94"/>
        <v>3</v>
      </c>
      <c r="AK49" s="57" t="str">
        <f t="shared" si="95"/>
        <v>福山　善智</v>
      </c>
      <c r="AL49" s="57" t="str">
        <f t="shared" si="96"/>
        <v>臼井　晶</v>
      </c>
      <c r="AM49" s="53">
        <f t="shared" si="97"/>
        <v>6.0000000000000001E-3</v>
      </c>
      <c r="AN49" s="55">
        <f t="shared" si="98"/>
        <v>17500</v>
      </c>
      <c r="AO49" s="48" t="str">
        <f t="shared" si="63"/>
        <v/>
      </c>
      <c r="AP49" s="56">
        <f t="shared" si="64"/>
        <v>102</v>
      </c>
      <c r="AQ49" s="70" t="str">
        <f t="shared" ca="1" si="99"/>
        <v xml:space="preserve">─── </v>
      </c>
      <c r="AR49" s="62" t="str">
        <f t="shared" ca="1" si="65"/>
        <v xml:space="preserve">─── </v>
      </c>
      <c r="AS49" s="62" t="str">
        <f ca="1">IF(AR49="─── ","─── ",VALUE(AR49&amp;COUNTIFS(AR$1:AR49,AR49)))</f>
        <v xml:space="preserve">─── </v>
      </c>
      <c r="AT49" s="62" t="str">
        <f t="shared" ca="1" si="66"/>
        <v xml:space="preserve">─── </v>
      </c>
      <c r="AU49" s="65" t="str">
        <f t="shared" ca="1" si="100"/>
        <v xml:space="preserve">─── </v>
      </c>
      <c r="AV49" s="62" t="str">
        <f t="shared" ca="1" si="67"/>
        <v xml:space="preserve">─── </v>
      </c>
      <c r="AW49" s="73" t="str">
        <f t="shared" ca="1" si="68"/>
        <v xml:space="preserve">─── </v>
      </c>
      <c r="AX49" s="74" t="str">
        <f t="shared" ca="1" si="101"/>
        <v xml:space="preserve">─── </v>
      </c>
      <c r="AY49" s="75" t="str">
        <f t="shared" ca="1" si="69"/>
        <v xml:space="preserve">─── </v>
      </c>
      <c r="AZ49" s="76" t="str">
        <f t="shared" ca="1" si="102"/>
        <v xml:space="preserve">─── </v>
      </c>
      <c r="BA49" s="77" t="str">
        <f t="shared" ca="1" si="70"/>
        <v xml:space="preserve">─── </v>
      </c>
      <c r="BB49" s="80" t="str">
        <f t="shared" ca="1" si="71"/>
        <v xml:space="preserve">─── </v>
      </c>
      <c r="BC49" s="71" t="str">
        <f t="shared" si="103"/>
        <v>○</v>
      </c>
      <c r="BD49" s="2" t="s">
        <v>2124</v>
      </c>
      <c r="BG49" s="2" t="str">
        <f t="shared" ca="1" si="104"/>
        <v xml:space="preserve">─── </v>
      </c>
      <c r="BJ49" s="63">
        <v>49</v>
      </c>
      <c r="BK49" s="63" t="str">
        <f t="shared" ca="1" si="105"/>
        <v/>
      </c>
      <c r="BL49" s="63" t="str">
        <f t="shared" ca="1" si="76"/>
        <v/>
      </c>
      <c r="BM49" s="64"/>
    </row>
    <row r="50" spans="1:65">
      <c r="A50" s="85" t="s">
        <v>1489</v>
      </c>
      <c r="B50" s="57" t="str">
        <f t="shared" si="77"/>
        <v>米沢市</v>
      </c>
      <c r="C50" s="57" t="str">
        <f t="shared" si="78"/>
        <v>住宅地</v>
      </c>
      <c r="D50" s="48"/>
      <c r="E50" s="50" t="str">
        <f t="shared" si="79"/>
        <v>置賜地域</v>
      </c>
      <c r="F50" s="50" t="str">
        <f t="shared" si="80"/>
        <v>大町５丁目４４２４番７外</v>
      </c>
      <c r="G50" s="50" t="str">
        <f t="shared" si="81"/>
        <v>「大町５－１－５８」</v>
      </c>
      <c r="H50" s="50" t="str">
        <f t="shared" si="82"/>
        <v/>
      </c>
      <c r="I50" s="48" t="str">
        <f t="shared" si="83"/>
        <v/>
      </c>
      <c r="J50" s="48" t="str">
        <f>IFERROR(IF(L50="───── ","",IF(VLOOKUP(A50,kanji001前年データ,19,FALSE)=62,"共同",IF(A50="山形9-3","工業",IF(A50="鶴岡5-2","観光",IF(OR(C50="宅地見込地",C50="工業地"),"",IF(OR(AND(C50="住宅地",M50=2),AND(C50="商業地",M50=1)),"最高",IF(OR(AND(C50="住宅地",COUNTIFS(前年用途区分,C50,前年価格,"&gt;0")=M50),AND(C50="商業地",COUNTIFS(前年用途区分,C50,前年価格,"&gt;0")=M50)),"最低",IF(fals,"")))))))),"")</f>
        <v/>
      </c>
      <c r="K50" s="48" t="str">
        <f ca="1">IFERROR(IF(W50="───── ","",IF(VLOOKUP(A50,kanji001データ,19,FALSE)=62,"共同",IF(A50="山形9-3","工業",IF(A50="鶴岡5-2","観光",IF(OR(C50="宅地見込地",C50="工業地"),"",IF(AND(C50="住宅地",X50=2),"最高",IF(AND(C50="住宅地",COUNTIFS(用途区分,C50,幹事意見価格,"&gt;0")=X50),"最低",IF(AND(C50="商業地",X50=1),"最高",IF(AND(C50="商業地",COUNTIFS(用途区分,C50,幹事意見価格,"&gt;0")=X50),"最低",IF(fals,"")))))))))),"")</f>
        <v/>
      </c>
      <c r="L50" s="51">
        <f t="shared" si="74"/>
        <v>26900</v>
      </c>
      <c r="M50" s="52">
        <f t="shared" si="84"/>
        <v>52</v>
      </c>
      <c r="N50" s="52">
        <f>IFERROR(IF(A50="","",VALUE(M50&amp;COUNTIFS($M$1:M50,M50))),"─── ")</f>
        <v>521</v>
      </c>
      <c r="O50" s="53">
        <f t="shared" si="53"/>
        <v>0</v>
      </c>
      <c r="P50" s="53">
        <f t="shared" si="54"/>
        <v>0</v>
      </c>
      <c r="Q50" s="52">
        <f t="shared" si="55"/>
        <v>59</v>
      </c>
      <c r="R50" s="52">
        <f>IFERROR(IF(A50="","",VALUE(Q50&amp;COUNTIFS($Q$1:Q50,Q50))),"─── ")</f>
        <v>597</v>
      </c>
      <c r="S50" s="51" t="e">
        <f t="shared" ca="1" si="35"/>
        <v>#REF!</v>
      </c>
      <c r="T50" s="53" t="e">
        <f t="shared" ca="1" si="36"/>
        <v>#REF!</v>
      </c>
      <c r="U50" s="51" t="e">
        <f t="shared" ca="1" si="37"/>
        <v>#REF!</v>
      </c>
      <c r="V50" s="53" t="e">
        <f t="shared" ca="1" si="38"/>
        <v>#REF!</v>
      </c>
      <c r="W50" s="88" t="str">
        <f ca="1">IFERROR(IF(OR($S50="─── ",$U50="─── "),"─── ",IF(#REF!="見込価格",VLOOKUP(A50,見込価格一覧データ,9,FALSE),IF(#REF!="意見価格",VLOOKUP(A50,見込価格一覧データ,11,FALSE)))),"─── ")</f>
        <v xml:space="preserve">─── </v>
      </c>
      <c r="X50" s="52" t="str">
        <f t="shared" ca="1" si="85"/>
        <v xml:space="preserve">─── </v>
      </c>
      <c r="Y50" s="66" t="str">
        <f t="shared" ca="1" si="86"/>
        <v xml:space="preserve">─── </v>
      </c>
      <c r="Z50" s="52" t="str">
        <f t="shared" ca="1" si="87"/>
        <v xml:space="preserve">─── </v>
      </c>
      <c r="AA50" s="52" t="str">
        <f t="shared" ca="1" si="88"/>
        <v xml:space="preserve">─── </v>
      </c>
      <c r="AB50" s="53" t="str">
        <f t="shared" ca="1" si="56"/>
        <v xml:space="preserve">─── </v>
      </c>
      <c r="AC50" s="53" t="str">
        <f t="shared" ca="1" si="57"/>
        <v xml:space="preserve">─── </v>
      </c>
      <c r="AD50" s="52" t="str">
        <f t="shared" ca="1" si="89"/>
        <v xml:space="preserve">─── </v>
      </c>
      <c r="AE50" s="66" t="str">
        <f t="shared" ca="1" si="90"/>
        <v xml:space="preserve">─── </v>
      </c>
      <c r="AF50" s="54" t="str">
        <f t="shared" ca="1" si="91"/>
        <v xml:space="preserve">─── </v>
      </c>
      <c r="AG50" s="66" t="str">
        <f t="shared" ca="1" si="92"/>
        <v xml:space="preserve">─── </v>
      </c>
      <c r="AH50" s="54" t="str">
        <f t="shared" ca="1" si="93"/>
        <v xml:space="preserve">─── </v>
      </c>
      <c r="AI50" s="52" t="str">
        <f t="shared" ca="1" si="61"/>
        <v xml:space="preserve">─── </v>
      </c>
      <c r="AJ50" s="52">
        <f t="shared" si="94"/>
        <v>1</v>
      </c>
      <c r="AK50" s="57" t="str">
        <f t="shared" si="95"/>
        <v>福山　善智</v>
      </c>
      <c r="AL50" s="57" t="str">
        <f t="shared" si="96"/>
        <v>月田　真吾</v>
      </c>
      <c r="AM50" s="53">
        <f t="shared" si="97"/>
        <v>0</v>
      </c>
      <c r="AN50" s="55">
        <f t="shared" si="98"/>
        <v>26900</v>
      </c>
      <c r="AO50" s="48" t="str">
        <f t="shared" si="63"/>
        <v/>
      </c>
      <c r="AP50" s="56">
        <f t="shared" si="64"/>
        <v>101</v>
      </c>
      <c r="AQ50" s="70" t="str">
        <f t="shared" ca="1" si="99"/>
        <v xml:space="preserve">─── </v>
      </c>
      <c r="AR50" s="62" t="str">
        <f t="shared" ca="1" si="65"/>
        <v xml:space="preserve">─── </v>
      </c>
      <c r="AS50" s="62" t="str">
        <f ca="1">IF(AR50="─── ","─── ",VALUE(AR50&amp;COUNTIFS(AR$1:AR50,AR50)))</f>
        <v xml:space="preserve">─── </v>
      </c>
      <c r="AT50" s="62" t="str">
        <f t="shared" ca="1" si="66"/>
        <v xml:space="preserve">─── </v>
      </c>
      <c r="AU50" s="65" t="str">
        <f t="shared" ca="1" si="100"/>
        <v xml:space="preserve">─── </v>
      </c>
      <c r="AV50" s="62" t="str">
        <f t="shared" ca="1" si="67"/>
        <v xml:space="preserve">─── </v>
      </c>
      <c r="AW50" s="73" t="str">
        <f t="shared" ca="1" si="68"/>
        <v xml:space="preserve">─── </v>
      </c>
      <c r="AX50" s="74" t="str">
        <f t="shared" ca="1" si="101"/>
        <v xml:space="preserve">─── </v>
      </c>
      <c r="AY50" s="75" t="str">
        <f t="shared" ca="1" si="69"/>
        <v xml:space="preserve">─── </v>
      </c>
      <c r="AZ50" s="76" t="str">
        <f t="shared" ca="1" si="102"/>
        <v xml:space="preserve">─── </v>
      </c>
      <c r="BA50" s="77" t="str">
        <f t="shared" ca="1" si="70"/>
        <v xml:space="preserve">─── </v>
      </c>
      <c r="BB50" s="80" t="str">
        <f t="shared" ca="1" si="71"/>
        <v xml:space="preserve">─── </v>
      </c>
      <c r="BC50" s="71" t="str">
        <f t="shared" si="103"/>
        <v>○</v>
      </c>
      <c r="BD50" s="2" t="s">
        <v>2124</v>
      </c>
      <c r="BG50" s="2" t="str">
        <f t="shared" ca="1" si="104"/>
        <v xml:space="preserve">─── </v>
      </c>
      <c r="BJ50" s="63">
        <v>50</v>
      </c>
      <c r="BK50" s="63" t="str">
        <f t="shared" ca="1" si="105"/>
        <v/>
      </c>
      <c r="BL50" s="63" t="str">
        <f t="shared" ca="1" si="76"/>
        <v/>
      </c>
      <c r="BM50" s="64"/>
    </row>
    <row r="51" spans="1:65">
      <c r="A51" s="85" t="s">
        <v>1490</v>
      </c>
      <c r="B51" s="57" t="str">
        <f t="shared" si="77"/>
        <v>米沢市</v>
      </c>
      <c r="C51" s="57" t="str">
        <f t="shared" si="78"/>
        <v>住宅地</v>
      </c>
      <c r="D51" s="48"/>
      <c r="E51" s="50" t="str">
        <f t="shared" si="79"/>
        <v>置賜地域</v>
      </c>
      <c r="F51" s="50" t="str">
        <f t="shared" si="80"/>
        <v>窪田町窪田字堰場５９６番４３</v>
      </c>
      <c r="G51" s="50" t="str">
        <f t="shared" si="81"/>
        <v/>
      </c>
      <c r="H51" s="50" t="str">
        <f t="shared" si="82"/>
        <v/>
      </c>
      <c r="I51" s="48" t="str">
        <f t="shared" si="83"/>
        <v/>
      </c>
      <c r="J51" s="48" t="str">
        <f>IFERROR(IF(L51="───── ","",IF(VLOOKUP(A51,kanji001前年データ,19,FALSE)=62,"共同",IF(A51="山形9-3","工業",IF(A51="鶴岡5-2","観光",IF(OR(C51="宅地見込地",C51="工業地"),"",IF(OR(AND(C51="住宅地",M51=2),AND(C51="商業地",M51=1)),"最高",IF(OR(AND(C51="住宅地",COUNTIFS(前年用途区分,C51,前年価格,"&gt;0")=M51),AND(C51="商業地",COUNTIFS(前年用途区分,C51,前年価格,"&gt;0")=M51)),"最低",IF(fals,"")))))))),"")</f>
        <v/>
      </c>
      <c r="K51" s="48" t="str">
        <f ca="1">IFERROR(IF(W51="───── ","",IF(VLOOKUP(A51,kanji001データ,19,FALSE)=62,"共同",IF(A51="山形9-3","工業",IF(A51="鶴岡5-2","観光",IF(OR(C51="宅地見込地",C51="工業地"),"",IF(AND(C51="住宅地",X51=2),"最高",IF(AND(C51="住宅地",COUNTIFS(用途区分,C51,幹事意見価格,"&gt;0")=X51),"最低",IF(AND(C51="商業地",X51=1),"最高",IF(AND(C51="商業地",COUNTIFS(用途区分,C51,幹事意見価格,"&gt;0")=X51),"最低",IF(fals,"")))))))))),"")</f>
        <v/>
      </c>
      <c r="L51" s="51">
        <f t="shared" si="74"/>
        <v>14300</v>
      </c>
      <c r="M51" s="52">
        <f t="shared" si="84"/>
        <v>86</v>
      </c>
      <c r="N51" s="52">
        <f>IFERROR(IF(A51="","",VALUE(M51&amp;COUNTIFS($M$1:M51,M51))),"─── ")</f>
        <v>861</v>
      </c>
      <c r="O51" s="53">
        <f t="shared" si="53"/>
        <v>0</v>
      </c>
      <c r="P51" s="53">
        <f t="shared" si="54"/>
        <v>0</v>
      </c>
      <c r="Q51" s="52">
        <f t="shared" si="55"/>
        <v>59</v>
      </c>
      <c r="R51" s="52">
        <f>IFERROR(IF(A51="","",VALUE(Q51&amp;COUNTIFS($Q$1:Q51,Q51))),"─── ")</f>
        <v>598</v>
      </c>
      <c r="S51" s="51" t="e">
        <f t="shared" ca="1" si="35"/>
        <v>#REF!</v>
      </c>
      <c r="T51" s="53" t="e">
        <f t="shared" ca="1" si="36"/>
        <v>#REF!</v>
      </c>
      <c r="U51" s="51" t="e">
        <f t="shared" ca="1" si="37"/>
        <v>#REF!</v>
      </c>
      <c r="V51" s="53" t="e">
        <f t="shared" ca="1" si="38"/>
        <v>#REF!</v>
      </c>
      <c r="W51" s="88" t="str">
        <f ca="1">IFERROR(IF(OR($S51="─── ",$U51="─── "),"─── ",IF(#REF!="見込価格",VLOOKUP(A51,見込価格一覧データ,9,FALSE),IF(#REF!="意見価格",VLOOKUP(A51,見込価格一覧データ,11,FALSE)))),"─── ")</f>
        <v xml:space="preserve">─── </v>
      </c>
      <c r="X51" s="52" t="str">
        <f t="shared" ca="1" si="85"/>
        <v xml:space="preserve">─── </v>
      </c>
      <c r="Y51" s="66" t="str">
        <f t="shared" ca="1" si="86"/>
        <v xml:space="preserve">─── </v>
      </c>
      <c r="Z51" s="52" t="str">
        <f t="shared" ca="1" si="87"/>
        <v xml:space="preserve">─── </v>
      </c>
      <c r="AA51" s="52" t="str">
        <f t="shared" ca="1" si="88"/>
        <v xml:space="preserve">─── </v>
      </c>
      <c r="AB51" s="53" t="str">
        <f t="shared" ca="1" si="56"/>
        <v xml:space="preserve">─── </v>
      </c>
      <c r="AC51" s="53" t="str">
        <f t="shared" ca="1" si="57"/>
        <v xml:space="preserve">─── </v>
      </c>
      <c r="AD51" s="52" t="str">
        <f t="shared" ca="1" si="89"/>
        <v xml:space="preserve">─── </v>
      </c>
      <c r="AE51" s="66" t="str">
        <f t="shared" ca="1" si="90"/>
        <v xml:space="preserve">─── </v>
      </c>
      <c r="AF51" s="54" t="str">
        <f t="shared" ca="1" si="91"/>
        <v xml:space="preserve">─── </v>
      </c>
      <c r="AG51" s="66" t="str">
        <f t="shared" ca="1" si="92"/>
        <v xml:space="preserve">─── </v>
      </c>
      <c r="AH51" s="54" t="str">
        <f t="shared" ca="1" si="93"/>
        <v xml:space="preserve">─── </v>
      </c>
      <c r="AI51" s="52" t="str">
        <f t="shared" ca="1" si="61"/>
        <v xml:space="preserve">─── </v>
      </c>
      <c r="AJ51" s="52">
        <f t="shared" si="94"/>
        <v>4</v>
      </c>
      <c r="AK51" s="57" t="str">
        <f t="shared" si="95"/>
        <v>高嶋　俊幸</v>
      </c>
      <c r="AL51" s="57" t="str">
        <f t="shared" si="96"/>
        <v>臼井　晶</v>
      </c>
      <c r="AM51" s="53">
        <f t="shared" si="97"/>
        <v>0</v>
      </c>
      <c r="AN51" s="55">
        <f t="shared" si="98"/>
        <v>14300</v>
      </c>
      <c r="AO51" s="48" t="str">
        <f t="shared" si="63"/>
        <v/>
      </c>
      <c r="AP51" s="56">
        <f t="shared" si="64"/>
        <v>101</v>
      </c>
      <c r="AQ51" s="70" t="str">
        <f t="shared" ca="1" si="99"/>
        <v xml:space="preserve">─── </v>
      </c>
      <c r="AR51" s="62" t="str">
        <f t="shared" ca="1" si="65"/>
        <v xml:space="preserve">─── </v>
      </c>
      <c r="AS51" s="62" t="str">
        <f ca="1">IF(AR51="─── ","─── ",VALUE(AR51&amp;COUNTIFS(AR$1:AR51,AR51)))</f>
        <v xml:space="preserve">─── </v>
      </c>
      <c r="AT51" s="62" t="str">
        <f t="shared" ca="1" si="66"/>
        <v xml:space="preserve">─── </v>
      </c>
      <c r="AU51" s="65" t="str">
        <f t="shared" ca="1" si="100"/>
        <v xml:space="preserve">─── </v>
      </c>
      <c r="AV51" s="62" t="str">
        <f t="shared" ca="1" si="67"/>
        <v xml:space="preserve">─── </v>
      </c>
      <c r="AW51" s="73" t="str">
        <f t="shared" ca="1" si="68"/>
        <v xml:space="preserve">─── </v>
      </c>
      <c r="AX51" s="74" t="str">
        <f t="shared" ca="1" si="101"/>
        <v xml:space="preserve">─── </v>
      </c>
      <c r="AY51" s="75" t="str">
        <f t="shared" ca="1" si="69"/>
        <v xml:space="preserve">─── </v>
      </c>
      <c r="AZ51" s="76" t="str">
        <f t="shared" ca="1" si="102"/>
        <v xml:space="preserve">─── </v>
      </c>
      <c r="BA51" s="77" t="str">
        <f t="shared" ca="1" si="70"/>
        <v xml:space="preserve">─── </v>
      </c>
      <c r="BB51" s="80" t="str">
        <f t="shared" ca="1" si="71"/>
        <v xml:space="preserve">─── </v>
      </c>
      <c r="BC51" s="71" t="str">
        <f t="shared" si="103"/>
        <v/>
      </c>
      <c r="BD51" s="2" t="s">
        <v>2124</v>
      </c>
      <c r="BG51" s="2" t="str">
        <f t="shared" ca="1" si="104"/>
        <v xml:space="preserve">─── </v>
      </c>
      <c r="BJ51" s="63">
        <v>51</v>
      </c>
      <c r="BK51" s="63" t="str">
        <f t="shared" ca="1" si="105"/>
        <v/>
      </c>
      <c r="BL51" s="63" t="str">
        <f t="shared" ca="1" si="76"/>
        <v/>
      </c>
      <c r="BM51" s="64"/>
    </row>
    <row r="52" spans="1:65">
      <c r="A52" s="85" t="s">
        <v>1491</v>
      </c>
      <c r="B52" s="57" t="str">
        <f t="shared" si="77"/>
        <v>米沢市</v>
      </c>
      <c r="C52" s="57" t="str">
        <f t="shared" si="78"/>
        <v>住宅地</v>
      </c>
      <c r="D52" s="48"/>
      <c r="E52" s="50" t="str">
        <f t="shared" si="79"/>
        <v>置賜地域</v>
      </c>
      <c r="F52" s="50" t="str">
        <f t="shared" si="80"/>
        <v>舘山５丁目６５１５番３</v>
      </c>
      <c r="G52" s="50" t="str">
        <f t="shared" si="81"/>
        <v>「舘山５－１－５１－３」</v>
      </c>
      <c r="H52" s="50" t="str">
        <f t="shared" si="82"/>
        <v/>
      </c>
      <c r="I52" s="48" t="str">
        <f t="shared" si="83"/>
        <v/>
      </c>
      <c r="J52" s="48" t="str">
        <f>IFERROR(IF(L52="───── ","",IF(VLOOKUP(A52,kanji001前年データ,19,FALSE)=62,"共同",IF(A52="山形9-3","工業",IF(A52="鶴岡5-2","観光",IF(OR(C52="宅地見込地",C52="工業地"),"",IF(OR(AND(C52="住宅地",M52=2),AND(C52="商業地",M52=1)),"最高",IF(OR(AND(C52="住宅地",COUNTIFS(前年用途区分,C52,前年価格,"&gt;0")=M52),AND(C52="商業地",COUNTIFS(前年用途区分,C52,前年価格,"&gt;0")=M52)),"最低",IF(fals,"")))))))),"")</f>
        <v/>
      </c>
      <c r="K52" s="48" t="str">
        <f ca="1">IFERROR(IF(W52="───── ","",IF(VLOOKUP(A52,kanji001データ,19,FALSE)=62,"共同",IF(A52="山形9-3","工業",IF(A52="鶴岡5-2","観光",IF(OR(C52="宅地見込地",C52="工業地"),"",IF(AND(C52="住宅地",X52=2),"最高",IF(AND(C52="住宅地",COUNTIFS(用途区分,C52,幹事意見価格,"&gt;0")=X52),"最低",IF(AND(C52="商業地",X52=1),"最高",IF(AND(C52="商業地",COUNTIFS(用途区分,C52,幹事意見価格,"&gt;0")=X52),"最低",IF(fals,"")))))))))),"")</f>
        <v/>
      </c>
      <c r="L52" s="51">
        <f t="shared" si="74"/>
        <v>12200</v>
      </c>
      <c r="M52" s="52">
        <f t="shared" si="84"/>
        <v>90</v>
      </c>
      <c r="N52" s="52">
        <f>IFERROR(IF(A52="","",VALUE(M52&amp;COUNTIFS($M$1:M52,M52))),"─── ")</f>
        <v>901</v>
      </c>
      <c r="O52" s="53">
        <f t="shared" si="53"/>
        <v>0</v>
      </c>
      <c r="P52" s="53">
        <f t="shared" si="54"/>
        <v>0</v>
      </c>
      <c r="Q52" s="52">
        <f t="shared" si="55"/>
        <v>59</v>
      </c>
      <c r="R52" s="52">
        <f>IFERROR(IF(A52="","",VALUE(Q52&amp;COUNTIFS($Q$1:Q52,Q52))),"─── ")</f>
        <v>599</v>
      </c>
      <c r="S52" s="51" t="e">
        <f t="shared" ca="1" si="35"/>
        <v>#REF!</v>
      </c>
      <c r="T52" s="53" t="e">
        <f t="shared" ca="1" si="36"/>
        <v>#REF!</v>
      </c>
      <c r="U52" s="51" t="e">
        <f t="shared" ca="1" si="37"/>
        <v>#REF!</v>
      </c>
      <c r="V52" s="53" t="e">
        <f t="shared" ca="1" si="38"/>
        <v>#REF!</v>
      </c>
      <c r="W52" s="88" t="str">
        <f ca="1">IFERROR(IF(OR($S52="─── ",$U52="─── "),"─── ",IF(#REF!="見込価格",VLOOKUP(A52,見込価格一覧データ,9,FALSE),IF(#REF!="意見価格",VLOOKUP(A52,見込価格一覧データ,11,FALSE)))),"─── ")</f>
        <v xml:space="preserve">─── </v>
      </c>
      <c r="X52" s="52" t="str">
        <f t="shared" ca="1" si="85"/>
        <v xml:space="preserve">─── </v>
      </c>
      <c r="Y52" s="66" t="str">
        <f t="shared" ca="1" si="86"/>
        <v xml:space="preserve">─── </v>
      </c>
      <c r="Z52" s="52" t="str">
        <f t="shared" ca="1" si="87"/>
        <v xml:space="preserve">─── </v>
      </c>
      <c r="AA52" s="52" t="str">
        <f t="shared" ca="1" si="88"/>
        <v xml:space="preserve">─── </v>
      </c>
      <c r="AB52" s="53" t="str">
        <f t="shared" ca="1" si="56"/>
        <v xml:space="preserve">─── </v>
      </c>
      <c r="AC52" s="53" t="str">
        <f t="shared" ca="1" si="57"/>
        <v xml:space="preserve">─── </v>
      </c>
      <c r="AD52" s="52" t="str">
        <f t="shared" ca="1" si="89"/>
        <v xml:space="preserve">─── </v>
      </c>
      <c r="AE52" s="66" t="str">
        <f t="shared" ca="1" si="90"/>
        <v xml:space="preserve">─── </v>
      </c>
      <c r="AF52" s="54" t="str">
        <f t="shared" ca="1" si="91"/>
        <v xml:space="preserve">─── </v>
      </c>
      <c r="AG52" s="66" t="str">
        <f t="shared" ca="1" si="92"/>
        <v xml:space="preserve">─── </v>
      </c>
      <c r="AH52" s="54" t="str">
        <f t="shared" ca="1" si="93"/>
        <v xml:space="preserve">─── </v>
      </c>
      <c r="AI52" s="52" t="str">
        <f t="shared" ca="1" si="61"/>
        <v xml:space="preserve">─── </v>
      </c>
      <c r="AJ52" s="52">
        <f t="shared" si="94"/>
        <v>5</v>
      </c>
      <c r="AK52" s="57" t="str">
        <f t="shared" si="95"/>
        <v>高嶋　俊幸</v>
      </c>
      <c r="AL52" s="57" t="str">
        <f t="shared" si="96"/>
        <v>臼井　晶</v>
      </c>
      <c r="AM52" s="53">
        <f t="shared" si="97"/>
        <v>0</v>
      </c>
      <c r="AN52" s="55">
        <f t="shared" si="98"/>
        <v>12200</v>
      </c>
      <c r="AO52" s="48" t="str">
        <f t="shared" si="63"/>
        <v/>
      </c>
      <c r="AP52" s="56">
        <f t="shared" si="64"/>
        <v>101</v>
      </c>
      <c r="AQ52" s="70" t="str">
        <f t="shared" ca="1" si="99"/>
        <v xml:space="preserve">─── </v>
      </c>
      <c r="AR52" s="62" t="str">
        <f t="shared" ca="1" si="65"/>
        <v xml:space="preserve">─── </v>
      </c>
      <c r="AS52" s="62" t="str">
        <f ca="1">IF(AR52="─── ","─── ",VALUE(AR52&amp;COUNTIFS(AR$1:AR52,AR52)))</f>
        <v xml:space="preserve">─── </v>
      </c>
      <c r="AT52" s="62" t="str">
        <f t="shared" ca="1" si="66"/>
        <v xml:space="preserve">─── </v>
      </c>
      <c r="AU52" s="65" t="str">
        <f t="shared" ca="1" si="100"/>
        <v xml:space="preserve">─── </v>
      </c>
      <c r="AV52" s="62" t="str">
        <f t="shared" ca="1" si="67"/>
        <v xml:space="preserve">─── </v>
      </c>
      <c r="AW52" s="73" t="str">
        <f t="shared" ca="1" si="68"/>
        <v xml:space="preserve">─── </v>
      </c>
      <c r="AX52" s="74" t="str">
        <f t="shared" ca="1" si="101"/>
        <v xml:space="preserve">─── </v>
      </c>
      <c r="AY52" s="75" t="str">
        <f t="shared" ca="1" si="69"/>
        <v xml:space="preserve">─── </v>
      </c>
      <c r="AZ52" s="76" t="str">
        <f t="shared" ca="1" si="102"/>
        <v xml:space="preserve">─── </v>
      </c>
      <c r="BA52" s="77" t="str">
        <f t="shared" ca="1" si="70"/>
        <v xml:space="preserve">─── </v>
      </c>
      <c r="BB52" s="80" t="str">
        <f t="shared" ca="1" si="71"/>
        <v xml:space="preserve">─── </v>
      </c>
      <c r="BC52" s="71" t="str">
        <f t="shared" si="103"/>
        <v/>
      </c>
      <c r="BD52" s="2" t="s">
        <v>2124</v>
      </c>
      <c r="BG52" s="2" t="str">
        <f t="shared" ca="1" si="104"/>
        <v xml:space="preserve">─── </v>
      </c>
      <c r="BJ52" s="63">
        <v>52</v>
      </c>
      <c r="BK52" s="63" t="str">
        <f t="shared" ca="1" si="105"/>
        <v/>
      </c>
      <c r="BL52" s="63" t="str">
        <f t="shared" ca="1" si="76"/>
        <v/>
      </c>
      <c r="BM52" s="64"/>
    </row>
    <row r="53" spans="1:65">
      <c r="A53" s="85" t="s">
        <v>1416</v>
      </c>
      <c r="B53" s="57" t="str">
        <f t="shared" si="77"/>
        <v>米沢市</v>
      </c>
      <c r="C53" s="57" t="str">
        <f t="shared" si="78"/>
        <v>商業地</v>
      </c>
      <c r="D53" s="48"/>
      <c r="E53" s="50" t="str">
        <f t="shared" si="79"/>
        <v>置賜地域</v>
      </c>
      <c r="F53" s="50" t="str">
        <f t="shared" si="80"/>
        <v>門東町３丁目２９９７番１１外</v>
      </c>
      <c r="G53" s="50" t="str">
        <f t="shared" si="81"/>
        <v>「門東町３－２－５８」</v>
      </c>
      <c r="H53" s="50" t="str">
        <f t="shared" si="82"/>
        <v>（モンテローザ米沢ビル）</v>
      </c>
      <c r="I53" s="48" t="str">
        <f t="shared" si="83"/>
        <v/>
      </c>
      <c r="J53" s="48" t="str">
        <f>IFERROR(IF(L53="───── ","",IF(VLOOKUP(A53,kanji001前年データ,19,FALSE)=62,"共同",IF(A53="山形9-3","工業",IF(A53="鶴岡5-2","観光",IF(OR(C53="宅地見込地",C53="工業地"),"",IF(OR(AND(C53="住宅地",M53=2),AND(C53="商業地",M53=1)),"最高",IF(OR(AND(C53="住宅地",COUNTIFS(前年用途区分,C53,前年価格,"&gt;0")=M53),AND(C53="商業地",COUNTIFS(前年用途区分,C53,前年価格,"&gt;0")=M53)),"最低",IF(fals,"")))))))),"")</f>
        <v/>
      </c>
      <c r="K53" s="48" t="str">
        <f ca="1">IFERROR(IF(W53="───── ","",IF(VLOOKUP(A53,kanji001データ,19,FALSE)=62,"共同",IF(A53="山形9-3","工業",IF(A53="鶴岡5-2","観光",IF(OR(C53="宅地見込地",C53="工業地"),"",IF(AND(C53="住宅地",X53=2),"最高",IF(AND(C53="住宅地",COUNTIFS(用途区分,C53,幹事意見価格,"&gt;0")=X53),"最低",IF(AND(C53="商業地",X53=1),"最高",IF(AND(C53="商業地",COUNTIFS(用途区分,C53,幹事意見価格,"&gt;0")=X53),"最低",IF(fals,"")))))))))),"")</f>
        <v/>
      </c>
      <c r="L53" s="51">
        <f t="shared" si="74"/>
        <v>45900</v>
      </c>
      <c r="M53" s="52">
        <f t="shared" si="84"/>
        <v>23</v>
      </c>
      <c r="N53" s="52">
        <f>IFERROR(IF(A53="","",VALUE(M53&amp;COUNTIFS($M$1:M53,M53))),"─── ")</f>
        <v>232</v>
      </c>
      <c r="O53" s="53">
        <f t="shared" si="53"/>
        <v>0</v>
      </c>
      <c r="P53" s="53">
        <f t="shared" si="54"/>
        <v>0</v>
      </c>
      <c r="Q53" s="52">
        <f t="shared" si="55"/>
        <v>27</v>
      </c>
      <c r="R53" s="52">
        <f>IFERROR(IF(A53="","",VALUE(Q53&amp;COUNTIFS($Q$1:Q53,Q53))),"─── ")</f>
        <v>271</v>
      </c>
      <c r="S53" s="51" t="e">
        <f t="shared" ca="1" si="35"/>
        <v>#REF!</v>
      </c>
      <c r="T53" s="53" t="e">
        <f t="shared" ca="1" si="36"/>
        <v>#REF!</v>
      </c>
      <c r="U53" s="51" t="e">
        <f t="shared" ca="1" si="37"/>
        <v>#REF!</v>
      </c>
      <c r="V53" s="53" t="e">
        <f t="shared" ca="1" si="38"/>
        <v>#REF!</v>
      </c>
      <c r="W53" s="88" t="str">
        <f ca="1">IFERROR(IF(OR($S53="─── ",$U53="─── "),"─── ",IF(#REF!="見込価格",VLOOKUP(A53,見込価格一覧データ,9,FALSE),IF(#REF!="意見価格",VLOOKUP(A53,見込価格一覧データ,11,FALSE)))),"─── ")</f>
        <v xml:space="preserve">─── </v>
      </c>
      <c r="X53" s="52" t="str">
        <f t="shared" ca="1" si="85"/>
        <v xml:space="preserve">─── </v>
      </c>
      <c r="Y53" s="66" t="str">
        <f t="shared" ca="1" si="86"/>
        <v xml:space="preserve">─── </v>
      </c>
      <c r="Z53" s="52" t="str">
        <f t="shared" ca="1" si="87"/>
        <v xml:space="preserve">─── </v>
      </c>
      <c r="AA53" s="52" t="str">
        <f t="shared" ca="1" si="88"/>
        <v xml:space="preserve">─── </v>
      </c>
      <c r="AB53" s="53" t="str">
        <f t="shared" ca="1" si="56"/>
        <v xml:space="preserve">─── </v>
      </c>
      <c r="AC53" s="53" t="str">
        <f t="shared" ca="1" si="57"/>
        <v xml:space="preserve">─── </v>
      </c>
      <c r="AD53" s="52" t="str">
        <f t="shared" ca="1" si="89"/>
        <v xml:space="preserve">─── </v>
      </c>
      <c r="AE53" s="66" t="str">
        <f t="shared" ca="1" si="90"/>
        <v xml:space="preserve">─── </v>
      </c>
      <c r="AF53" s="54" t="str">
        <f t="shared" ca="1" si="91"/>
        <v xml:space="preserve">─── </v>
      </c>
      <c r="AG53" s="66" t="str">
        <f t="shared" ca="1" si="92"/>
        <v xml:space="preserve">─── </v>
      </c>
      <c r="AH53" s="54" t="str">
        <f t="shared" ca="1" si="93"/>
        <v xml:space="preserve">─── </v>
      </c>
      <c r="AI53" s="52" t="str">
        <f t="shared" ca="1" si="61"/>
        <v xml:space="preserve">─── </v>
      </c>
      <c r="AJ53" s="52">
        <f t="shared" si="94"/>
        <v>1</v>
      </c>
      <c r="AK53" s="57" t="str">
        <f t="shared" si="95"/>
        <v>福山　善智</v>
      </c>
      <c r="AL53" s="57" t="str">
        <f t="shared" si="96"/>
        <v>臼井　晶</v>
      </c>
      <c r="AM53" s="53">
        <f t="shared" si="97"/>
        <v>0</v>
      </c>
      <c r="AN53" s="55">
        <f t="shared" si="98"/>
        <v>45900</v>
      </c>
      <c r="AO53" s="48" t="str">
        <f t="shared" si="63"/>
        <v/>
      </c>
      <c r="AP53" s="56">
        <f t="shared" si="64"/>
        <v>100</v>
      </c>
      <c r="AQ53" s="70" t="str">
        <f t="shared" ca="1" si="99"/>
        <v xml:space="preserve">─── </v>
      </c>
      <c r="AR53" s="62" t="str">
        <f t="shared" ca="1" si="65"/>
        <v xml:space="preserve">─── </v>
      </c>
      <c r="AS53" s="62" t="str">
        <f ca="1">IF(AR53="─── ","─── ",VALUE(AR53&amp;COUNTIFS(AR$1:AR53,AR53)))</f>
        <v xml:space="preserve">─── </v>
      </c>
      <c r="AT53" s="62" t="str">
        <f t="shared" ca="1" si="66"/>
        <v xml:space="preserve">─── </v>
      </c>
      <c r="AU53" s="65" t="str">
        <f t="shared" ca="1" si="100"/>
        <v xml:space="preserve">─── </v>
      </c>
      <c r="AV53" s="62" t="str">
        <f t="shared" ca="1" si="67"/>
        <v xml:space="preserve">─── </v>
      </c>
      <c r="AW53" s="73" t="str">
        <f t="shared" ca="1" si="68"/>
        <v xml:space="preserve">─── </v>
      </c>
      <c r="AX53" s="74" t="str">
        <f t="shared" ca="1" si="101"/>
        <v xml:space="preserve">─── </v>
      </c>
      <c r="AY53" s="75" t="str">
        <f t="shared" ca="1" si="69"/>
        <v xml:space="preserve">─── </v>
      </c>
      <c r="AZ53" s="76" t="str">
        <f t="shared" ca="1" si="102"/>
        <v xml:space="preserve">─── </v>
      </c>
      <c r="BA53" s="77" t="str">
        <f t="shared" ca="1" si="70"/>
        <v xml:space="preserve">─── </v>
      </c>
      <c r="BB53" s="80" t="str">
        <f t="shared" ca="1" si="71"/>
        <v xml:space="preserve">─── </v>
      </c>
      <c r="BC53" s="71" t="str">
        <f t="shared" si="103"/>
        <v>○</v>
      </c>
      <c r="BD53" s="2" t="s">
        <v>2124</v>
      </c>
      <c r="BG53" s="2" t="str">
        <f t="shared" ca="1" si="104"/>
        <v xml:space="preserve">─── </v>
      </c>
      <c r="BJ53" s="63">
        <v>53</v>
      </c>
      <c r="BK53" s="63" t="str">
        <f t="shared" ca="1" si="105"/>
        <v/>
      </c>
      <c r="BL53" s="63" t="str">
        <f t="shared" ca="1" si="76"/>
        <v/>
      </c>
      <c r="BM53" s="64"/>
    </row>
    <row r="54" spans="1:65">
      <c r="A54" s="85" t="s">
        <v>1417</v>
      </c>
      <c r="B54" s="57" t="str">
        <f t="shared" si="77"/>
        <v>米沢市</v>
      </c>
      <c r="C54" s="57" t="str">
        <f t="shared" si="78"/>
        <v>商業地</v>
      </c>
      <c r="D54" s="48"/>
      <c r="E54" s="50" t="str">
        <f t="shared" si="79"/>
        <v>置賜地域</v>
      </c>
      <c r="F54" s="50" t="str">
        <f t="shared" si="80"/>
        <v>門東町２丁目３００１番２１</v>
      </c>
      <c r="G54" s="50" t="str">
        <f t="shared" si="81"/>
        <v>「門東町２－５－２６」</v>
      </c>
      <c r="H54" s="50" t="str">
        <f t="shared" si="82"/>
        <v>（空室）</v>
      </c>
      <c r="I54" s="48" t="str">
        <f t="shared" si="83"/>
        <v>○</v>
      </c>
      <c r="J54" s="48" t="str">
        <f>IFERROR(IF(L54="───── ","",IF(VLOOKUP(A54,kanji001前年データ,19,FALSE)=62,"共同",IF(A54="山形9-3","工業",IF(A54="鶴岡5-2","観光",IF(OR(C54="宅地見込地",C54="工業地"),"",IF(OR(AND(C54="住宅地",M54=2),AND(C54="商業地",M54=1)),"最高",IF(OR(AND(C54="住宅地",COUNTIFS(前年用途区分,C54,前年価格,"&gt;0")=M54),AND(C54="商業地",COUNTIFS(前年用途区分,C54,前年価格,"&gt;0")=M54)),"最低",IF(fals,"")))))))),"")</f>
        <v/>
      </c>
      <c r="K54" s="48" t="str">
        <f ca="1">IFERROR(IF(W54="───── ","",IF(VLOOKUP(A54,kanji001データ,19,FALSE)=62,"共同",IF(A54="山形9-3","工業",IF(A54="鶴岡5-2","観光",IF(OR(C54="宅地見込地",C54="工業地"),"",IF(AND(C54="住宅地",X54=2),"最高",IF(AND(C54="住宅地",COUNTIFS(用途区分,C54,幹事意見価格,"&gt;0")=X54),"最低",IF(AND(C54="商業地",X54=1),"最高",IF(AND(C54="商業地",COUNTIFS(用途区分,C54,幹事意見価格,"&gt;0")=X54),"最低",IF(fals,"")))))))))),"")</f>
        <v/>
      </c>
      <c r="L54" s="51">
        <f t="shared" si="74"/>
        <v>32500</v>
      </c>
      <c r="M54" s="52">
        <f t="shared" si="84"/>
        <v>35</v>
      </c>
      <c r="N54" s="52">
        <f>IFERROR(IF(A54="","",VALUE(M54&amp;COUNTIFS($M$1:M54,M54))),"─── ")</f>
        <v>351</v>
      </c>
      <c r="O54" s="53">
        <f t="shared" si="53"/>
        <v>-3.0000000000000001E-3</v>
      </c>
      <c r="P54" s="53">
        <f t="shared" si="54"/>
        <v>-3.0674846625766872E-3</v>
      </c>
      <c r="Q54" s="52">
        <f t="shared" si="55"/>
        <v>40</v>
      </c>
      <c r="R54" s="52">
        <f>IFERROR(IF(A54="","",VALUE(Q54&amp;COUNTIFS($Q$1:Q54,Q54))),"─── ")</f>
        <v>401</v>
      </c>
      <c r="S54" s="51" t="e">
        <f t="shared" ca="1" si="35"/>
        <v>#REF!</v>
      </c>
      <c r="T54" s="53" t="e">
        <f t="shared" ca="1" si="36"/>
        <v>#REF!</v>
      </c>
      <c r="U54" s="51" t="e">
        <f t="shared" ca="1" si="37"/>
        <v>#REF!</v>
      </c>
      <c r="V54" s="53" t="e">
        <f t="shared" ca="1" si="38"/>
        <v>#REF!</v>
      </c>
      <c r="W54" s="88" t="str">
        <f ca="1">IFERROR(IF(OR($S54="─── ",$U54="─── "),"─── ",IF(#REF!="見込価格",VLOOKUP(A54,見込価格一覧データ,9,FALSE),IF(#REF!="意見価格",VLOOKUP(A54,見込価格一覧データ,11,FALSE)))),"─── ")</f>
        <v xml:space="preserve">─── </v>
      </c>
      <c r="X54" s="52" t="str">
        <f t="shared" ca="1" si="85"/>
        <v xml:space="preserve">─── </v>
      </c>
      <c r="Y54" s="66" t="str">
        <f t="shared" ca="1" si="86"/>
        <v xml:space="preserve">─── </v>
      </c>
      <c r="Z54" s="52" t="str">
        <f t="shared" ca="1" si="87"/>
        <v xml:space="preserve">─── </v>
      </c>
      <c r="AA54" s="52" t="str">
        <f t="shared" ca="1" si="88"/>
        <v xml:space="preserve">─── </v>
      </c>
      <c r="AB54" s="53" t="str">
        <f t="shared" ca="1" si="56"/>
        <v xml:space="preserve">─── </v>
      </c>
      <c r="AC54" s="53" t="str">
        <f t="shared" ca="1" si="57"/>
        <v xml:space="preserve">─── </v>
      </c>
      <c r="AD54" s="52" t="str">
        <f t="shared" ca="1" si="89"/>
        <v xml:space="preserve">─── </v>
      </c>
      <c r="AE54" s="66" t="str">
        <f t="shared" ca="1" si="90"/>
        <v xml:space="preserve">─── </v>
      </c>
      <c r="AF54" s="54" t="str">
        <f t="shared" ca="1" si="91"/>
        <v xml:space="preserve">─── </v>
      </c>
      <c r="AG54" s="66" t="str">
        <f t="shared" ca="1" si="92"/>
        <v xml:space="preserve">─── </v>
      </c>
      <c r="AH54" s="54" t="str">
        <f t="shared" ca="1" si="93"/>
        <v xml:space="preserve">─── </v>
      </c>
      <c r="AI54" s="52" t="str">
        <f t="shared" ca="1" si="61"/>
        <v xml:space="preserve">─── </v>
      </c>
      <c r="AJ54" s="52">
        <f t="shared" si="94"/>
        <v>2</v>
      </c>
      <c r="AK54" s="57" t="str">
        <f t="shared" si="95"/>
        <v>高嶋　俊幸</v>
      </c>
      <c r="AL54" s="57" t="str">
        <f t="shared" si="96"/>
        <v>月田　真吾</v>
      </c>
      <c r="AM54" s="53">
        <f t="shared" si="97"/>
        <v>-3.0000000000000001E-3</v>
      </c>
      <c r="AN54" s="55">
        <f t="shared" si="98"/>
        <v>32500</v>
      </c>
      <c r="AO54" s="48" t="str">
        <f t="shared" si="63"/>
        <v/>
      </c>
      <c r="AP54" s="56">
        <f t="shared" si="64"/>
        <v>100</v>
      </c>
      <c r="AQ54" s="70" t="str">
        <f t="shared" ca="1" si="99"/>
        <v xml:space="preserve">─── </v>
      </c>
      <c r="AR54" s="62" t="str">
        <f t="shared" ca="1" si="65"/>
        <v xml:space="preserve">─── </v>
      </c>
      <c r="AS54" s="62" t="str">
        <f ca="1">IF(AR54="─── ","─── ",VALUE(AR54&amp;COUNTIFS(AR$1:AR54,AR54)))</f>
        <v xml:space="preserve">─── </v>
      </c>
      <c r="AT54" s="62" t="str">
        <f t="shared" ca="1" si="66"/>
        <v xml:space="preserve">─── </v>
      </c>
      <c r="AU54" s="65" t="str">
        <f t="shared" ca="1" si="100"/>
        <v xml:space="preserve">─── </v>
      </c>
      <c r="AV54" s="62" t="str">
        <f t="shared" ca="1" si="67"/>
        <v xml:space="preserve">─── </v>
      </c>
      <c r="AW54" s="73" t="str">
        <f t="shared" ca="1" si="68"/>
        <v xml:space="preserve">─── </v>
      </c>
      <c r="AX54" s="74" t="str">
        <f t="shared" ca="1" si="101"/>
        <v xml:space="preserve">─── </v>
      </c>
      <c r="AY54" s="75" t="str">
        <f t="shared" ca="1" si="69"/>
        <v xml:space="preserve">─── </v>
      </c>
      <c r="AZ54" s="76" t="str">
        <f t="shared" ca="1" si="102"/>
        <v xml:space="preserve">─── </v>
      </c>
      <c r="BA54" s="77" t="str">
        <f t="shared" ca="1" si="70"/>
        <v xml:space="preserve">─── </v>
      </c>
      <c r="BB54" s="80" t="str">
        <f t="shared" ca="1" si="71"/>
        <v xml:space="preserve">─── </v>
      </c>
      <c r="BC54" s="71" t="str">
        <f t="shared" si="103"/>
        <v>○</v>
      </c>
      <c r="BD54" s="2" t="s">
        <v>2124</v>
      </c>
      <c r="BG54" s="2" t="str">
        <f t="shared" ca="1" si="104"/>
        <v xml:space="preserve">─── </v>
      </c>
      <c r="BJ54" s="63">
        <v>54</v>
      </c>
      <c r="BK54" s="63" t="str">
        <f t="shared" ca="1" si="105"/>
        <v/>
      </c>
      <c r="BL54" s="63" t="str">
        <f t="shared" ca="1" si="76"/>
        <v/>
      </c>
      <c r="BM54" s="64"/>
    </row>
    <row r="55" spans="1:65">
      <c r="A55" s="85" t="s">
        <v>1418</v>
      </c>
      <c r="B55" s="57" t="str">
        <f t="shared" si="77"/>
        <v>米沢市</v>
      </c>
      <c r="C55" s="57" t="str">
        <f t="shared" si="78"/>
        <v>商業地</v>
      </c>
      <c r="D55" s="48"/>
      <c r="E55" s="50" t="str">
        <f t="shared" si="79"/>
        <v>置賜地域</v>
      </c>
      <c r="F55" s="50" t="str">
        <f t="shared" si="80"/>
        <v>中央７丁目３５８４番外</v>
      </c>
      <c r="G55" s="50" t="str">
        <f t="shared" si="81"/>
        <v>「中央７－３－１８」</v>
      </c>
      <c r="H55" s="50" t="str">
        <f t="shared" si="82"/>
        <v>（親玉まんじゅう）</v>
      </c>
      <c r="I55" s="48" t="str">
        <f t="shared" si="83"/>
        <v/>
      </c>
      <c r="J55" s="48" t="str">
        <f>IFERROR(IF(L55="───── ","",IF(VLOOKUP(A55,kanji001前年データ,19,FALSE)=62,"共同",IF(A55="山形9-3","工業",IF(A55="鶴岡5-2","観光",IF(OR(C55="宅地見込地",C55="工業地"),"",IF(OR(AND(C55="住宅地",M55=2),AND(C55="商業地",M55=1)),"最高",IF(OR(AND(C55="住宅地",COUNTIFS(前年用途区分,C55,前年価格,"&gt;0")=M55),AND(C55="商業地",COUNTIFS(前年用途区分,C55,前年価格,"&gt;0")=M55)),"最低",IF(fals,"")))))))),"")</f>
        <v/>
      </c>
      <c r="K55" s="48" t="str">
        <f ca="1">IFERROR(IF(W55="───── ","",IF(VLOOKUP(A55,kanji001データ,19,FALSE)=62,"共同",IF(A55="山形9-3","工業",IF(A55="鶴岡5-2","観光",IF(OR(C55="宅地見込地",C55="工業地"),"",IF(AND(C55="住宅地",X55=2),"最高",IF(AND(C55="住宅地",COUNTIFS(用途区分,C55,幹事意見価格,"&gt;0")=X55),"最低",IF(AND(C55="商業地",X55=1),"最高",IF(AND(C55="商業地",COUNTIFS(用途区分,C55,幹事意見価格,"&gt;0")=X55),"最低",IF(fals,"")))))))))),"")</f>
        <v/>
      </c>
      <c r="L55" s="51">
        <f t="shared" si="74"/>
        <v>25400</v>
      </c>
      <c r="M55" s="52">
        <f t="shared" si="84"/>
        <v>42</v>
      </c>
      <c r="N55" s="52">
        <f>IFERROR(IF(A55="","",VALUE(M55&amp;COUNTIFS($M$1:M55,M55))),"─── ")</f>
        <v>421</v>
      </c>
      <c r="O55" s="53">
        <f t="shared" si="53"/>
        <v>-4.0000000000000001E-3</v>
      </c>
      <c r="P55" s="53">
        <f t="shared" si="54"/>
        <v>-3.9215686274509803E-3</v>
      </c>
      <c r="Q55" s="52">
        <f t="shared" si="55"/>
        <v>42</v>
      </c>
      <c r="R55" s="52">
        <f>IFERROR(IF(A55="","",VALUE(Q55&amp;COUNTIFS($Q$1:Q55,Q55))),"─── ")</f>
        <v>421</v>
      </c>
      <c r="S55" s="51" t="e">
        <f t="shared" ca="1" si="35"/>
        <v>#REF!</v>
      </c>
      <c r="T55" s="53" t="e">
        <f t="shared" ca="1" si="36"/>
        <v>#REF!</v>
      </c>
      <c r="U55" s="51" t="e">
        <f t="shared" ca="1" si="37"/>
        <v>#REF!</v>
      </c>
      <c r="V55" s="53" t="e">
        <f t="shared" ca="1" si="38"/>
        <v>#REF!</v>
      </c>
      <c r="W55" s="88" t="str">
        <f ca="1">IFERROR(IF(OR($S55="─── ",$U55="─── "),"─── ",IF(#REF!="見込価格",VLOOKUP(A55,見込価格一覧データ,9,FALSE),IF(#REF!="意見価格",VLOOKUP(A55,見込価格一覧データ,11,FALSE)))),"─── ")</f>
        <v xml:space="preserve">─── </v>
      </c>
      <c r="X55" s="52" t="str">
        <f t="shared" ca="1" si="85"/>
        <v xml:space="preserve">─── </v>
      </c>
      <c r="Y55" s="66" t="str">
        <f t="shared" ca="1" si="86"/>
        <v xml:space="preserve">─── </v>
      </c>
      <c r="Z55" s="52" t="str">
        <f t="shared" ca="1" si="87"/>
        <v xml:space="preserve">─── </v>
      </c>
      <c r="AA55" s="52" t="str">
        <f t="shared" ca="1" si="88"/>
        <v xml:space="preserve">─── </v>
      </c>
      <c r="AB55" s="53" t="str">
        <f t="shared" ca="1" si="56"/>
        <v xml:space="preserve">─── </v>
      </c>
      <c r="AC55" s="53" t="str">
        <f t="shared" ca="1" si="57"/>
        <v xml:space="preserve">─── </v>
      </c>
      <c r="AD55" s="52" t="str">
        <f t="shared" ca="1" si="89"/>
        <v xml:space="preserve">─── </v>
      </c>
      <c r="AE55" s="66" t="str">
        <f t="shared" ca="1" si="90"/>
        <v xml:space="preserve">─── </v>
      </c>
      <c r="AF55" s="54" t="str">
        <f t="shared" ca="1" si="91"/>
        <v xml:space="preserve">─── </v>
      </c>
      <c r="AG55" s="66" t="str">
        <f t="shared" ca="1" si="92"/>
        <v xml:space="preserve">─── </v>
      </c>
      <c r="AH55" s="54" t="str">
        <f t="shared" ca="1" si="93"/>
        <v xml:space="preserve">─── </v>
      </c>
      <c r="AI55" s="52" t="str">
        <f t="shared" ca="1" si="61"/>
        <v xml:space="preserve">─── </v>
      </c>
      <c r="AJ55" s="52">
        <f t="shared" si="94"/>
        <v>3</v>
      </c>
      <c r="AK55" s="57" t="str">
        <f t="shared" si="95"/>
        <v>福山　善智</v>
      </c>
      <c r="AL55" s="57" t="str">
        <f t="shared" si="96"/>
        <v>月田　真吾</v>
      </c>
      <c r="AM55" s="53">
        <f t="shared" si="97"/>
        <v>-4.0000000000000001E-3</v>
      </c>
      <c r="AN55" s="55">
        <f t="shared" si="98"/>
        <v>25400</v>
      </c>
      <c r="AO55" s="48" t="str">
        <f t="shared" si="63"/>
        <v/>
      </c>
      <c r="AP55" s="56">
        <f t="shared" si="64"/>
        <v>100</v>
      </c>
      <c r="AQ55" s="70" t="str">
        <f t="shared" ca="1" si="99"/>
        <v xml:space="preserve">─── </v>
      </c>
      <c r="AR55" s="62" t="str">
        <f t="shared" ca="1" si="65"/>
        <v xml:space="preserve">─── </v>
      </c>
      <c r="AS55" s="62" t="str">
        <f ca="1">IF(AR55="─── ","─── ",VALUE(AR55&amp;COUNTIFS(AR$1:AR55,AR55)))</f>
        <v xml:space="preserve">─── </v>
      </c>
      <c r="AT55" s="62" t="str">
        <f t="shared" ca="1" si="66"/>
        <v xml:space="preserve">─── </v>
      </c>
      <c r="AU55" s="65" t="str">
        <f t="shared" ca="1" si="100"/>
        <v xml:space="preserve">─── </v>
      </c>
      <c r="AV55" s="62" t="str">
        <f t="shared" ca="1" si="67"/>
        <v xml:space="preserve">─── </v>
      </c>
      <c r="AW55" s="73" t="str">
        <f t="shared" ca="1" si="68"/>
        <v xml:space="preserve">─── </v>
      </c>
      <c r="AX55" s="74" t="str">
        <f t="shared" ca="1" si="101"/>
        <v xml:space="preserve">─── </v>
      </c>
      <c r="AY55" s="75" t="str">
        <f t="shared" ca="1" si="69"/>
        <v xml:space="preserve">─── </v>
      </c>
      <c r="AZ55" s="76" t="str">
        <f t="shared" ca="1" si="102"/>
        <v xml:space="preserve">─── </v>
      </c>
      <c r="BA55" s="77" t="str">
        <f t="shared" ca="1" si="70"/>
        <v xml:space="preserve">─── </v>
      </c>
      <c r="BB55" s="80" t="str">
        <f t="shared" ca="1" si="71"/>
        <v xml:space="preserve">─── </v>
      </c>
      <c r="BC55" s="71" t="str">
        <f t="shared" si="103"/>
        <v>○</v>
      </c>
      <c r="BD55" s="2" t="s">
        <v>2124</v>
      </c>
      <c r="BG55" s="2" t="str">
        <f t="shared" ca="1" si="104"/>
        <v xml:space="preserve">─── </v>
      </c>
      <c r="BJ55" s="63">
        <v>55</v>
      </c>
      <c r="BK55" s="63" t="str">
        <f t="shared" ca="1" si="105"/>
        <v/>
      </c>
      <c r="BL55" s="63" t="str">
        <f t="shared" ca="1" si="76"/>
        <v/>
      </c>
      <c r="BM55" s="64"/>
    </row>
    <row r="56" spans="1:65">
      <c r="A56" s="85" t="s">
        <v>1492</v>
      </c>
      <c r="B56" s="57" t="str">
        <f t="shared" si="77"/>
        <v>鶴岡市</v>
      </c>
      <c r="C56" s="57" t="str">
        <f t="shared" si="78"/>
        <v>住宅地</v>
      </c>
      <c r="D56" s="48"/>
      <c r="E56" s="50" t="str">
        <f t="shared" si="79"/>
        <v>庄内地域</v>
      </c>
      <c r="F56" s="50" t="str">
        <f t="shared" si="80"/>
        <v>家中新町６番３</v>
      </c>
      <c r="G56" s="50" t="str">
        <f t="shared" si="81"/>
        <v>「家中新町６－４５」</v>
      </c>
      <c r="H56" s="50" t="str">
        <f t="shared" si="82"/>
        <v/>
      </c>
      <c r="I56" s="48" t="str">
        <f t="shared" si="83"/>
        <v/>
      </c>
      <c r="J56" s="48" t="str">
        <f>IFERROR(IF(L56="───── ","",IF(VLOOKUP(A56,kanji001前年データ,19,FALSE)=62,"共同",IF(A56="山形9-3","工業",IF(A56="鶴岡5-2","観光",IF(OR(C56="宅地見込地",C56="工業地"),"",IF(OR(AND(C56="住宅地",M56=2),AND(C56="商業地",M56=1)),"最高",IF(OR(AND(C56="住宅地",COUNTIFS(前年用途区分,C56,前年価格,"&gt;0")=M56),AND(C56="商業地",COUNTIFS(前年用途区分,C56,前年価格,"&gt;0")=M56)),"最低",IF(fals,"")))))))),"")</f>
        <v/>
      </c>
      <c r="K56" s="48" t="str">
        <f ca="1">IFERROR(IF(W56="───── ","",IF(VLOOKUP(A56,kanji001データ,19,FALSE)=62,"共同",IF(A56="山形9-3","工業",IF(A56="鶴岡5-2","観光",IF(OR(C56="宅地見込地",C56="工業地"),"",IF(AND(C56="住宅地",X56=2),"最高",IF(AND(C56="住宅地",COUNTIFS(用途区分,C56,幹事意見価格,"&gt;0")=X56),"最低",IF(AND(C56="商業地",X56=1),"最高",IF(AND(C56="商業地",COUNTIFS(用途区分,C56,幹事意見価格,"&gt;0")=X56),"最低",IF(fals,"")))))))))),"")</f>
        <v/>
      </c>
      <c r="L56" s="51">
        <f t="shared" si="74"/>
        <v>31000</v>
      </c>
      <c r="M56" s="52">
        <f t="shared" si="84"/>
        <v>37</v>
      </c>
      <c r="N56" s="52">
        <f>IFERROR(IF(A56="","",VALUE(M56&amp;COUNTIFS($M$1:M56,M56))),"─── ")</f>
        <v>371</v>
      </c>
      <c r="O56" s="53">
        <f t="shared" si="53"/>
        <v>0</v>
      </c>
      <c r="P56" s="53">
        <f t="shared" si="54"/>
        <v>0</v>
      </c>
      <c r="Q56" s="52">
        <f t="shared" si="55"/>
        <v>59</v>
      </c>
      <c r="R56" s="52">
        <f>IFERROR(IF(A56="","",VALUE(Q56&amp;COUNTIFS($Q$1:Q56,Q56))),"─── ")</f>
        <v>5910</v>
      </c>
      <c r="S56" s="51" t="e">
        <f t="shared" ca="1" si="35"/>
        <v>#REF!</v>
      </c>
      <c r="T56" s="53" t="e">
        <f t="shared" ca="1" si="36"/>
        <v>#REF!</v>
      </c>
      <c r="U56" s="51" t="e">
        <f t="shared" ca="1" si="37"/>
        <v>#REF!</v>
      </c>
      <c r="V56" s="53" t="e">
        <f t="shared" ca="1" si="38"/>
        <v>#REF!</v>
      </c>
      <c r="W56" s="88" t="str">
        <f ca="1">IFERROR(IF(OR($S56="─── ",$U56="─── "),"─── ",IF(#REF!="見込価格",VLOOKUP(A56,見込価格一覧データ,9,FALSE),IF(#REF!="意見価格",VLOOKUP(A56,見込価格一覧データ,11,FALSE)))),"─── ")</f>
        <v xml:space="preserve">─── </v>
      </c>
      <c r="X56" s="52" t="str">
        <f t="shared" ca="1" si="85"/>
        <v xml:space="preserve">─── </v>
      </c>
      <c r="Y56" s="66" t="str">
        <f t="shared" ca="1" si="86"/>
        <v xml:space="preserve">─── </v>
      </c>
      <c r="Z56" s="52" t="str">
        <f t="shared" ca="1" si="87"/>
        <v xml:space="preserve">─── </v>
      </c>
      <c r="AA56" s="52" t="str">
        <f t="shared" ca="1" si="88"/>
        <v xml:space="preserve">─── </v>
      </c>
      <c r="AB56" s="53" t="str">
        <f t="shared" ca="1" si="56"/>
        <v xml:space="preserve">─── </v>
      </c>
      <c r="AC56" s="53" t="str">
        <f t="shared" ca="1" si="57"/>
        <v xml:space="preserve">─── </v>
      </c>
      <c r="AD56" s="52" t="str">
        <f t="shared" ca="1" si="89"/>
        <v xml:space="preserve">─── </v>
      </c>
      <c r="AE56" s="66" t="str">
        <f t="shared" ca="1" si="90"/>
        <v xml:space="preserve">─── </v>
      </c>
      <c r="AF56" s="54" t="str">
        <f t="shared" ca="1" si="91"/>
        <v xml:space="preserve">─── </v>
      </c>
      <c r="AG56" s="66" t="str">
        <f t="shared" ca="1" si="92"/>
        <v xml:space="preserve">─── </v>
      </c>
      <c r="AH56" s="54" t="str">
        <f t="shared" ca="1" si="93"/>
        <v xml:space="preserve">─── </v>
      </c>
      <c r="AI56" s="52" t="str">
        <f t="shared" ca="1" si="61"/>
        <v xml:space="preserve">─── </v>
      </c>
      <c r="AJ56" s="52">
        <f t="shared" si="94"/>
        <v>2</v>
      </c>
      <c r="AK56" s="57" t="str">
        <f t="shared" si="95"/>
        <v>赤藤　元玄</v>
      </c>
      <c r="AL56" s="57" t="str">
        <f t="shared" si="96"/>
        <v>植松　広央</v>
      </c>
      <c r="AM56" s="53">
        <f t="shared" si="97"/>
        <v>0</v>
      </c>
      <c r="AN56" s="55">
        <f t="shared" si="98"/>
        <v>31000</v>
      </c>
      <c r="AO56" s="48" t="str">
        <f t="shared" si="63"/>
        <v/>
      </c>
      <c r="AP56" s="56">
        <f t="shared" si="64"/>
        <v>100</v>
      </c>
      <c r="AQ56" s="70" t="str">
        <f t="shared" ca="1" si="99"/>
        <v xml:space="preserve">─── </v>
      </c>
      <c r="AR56" s="62" t="str">
        <f t="shared" ca="1" si="65"/>
        <v xml:space="preserve">─── </v>
      </c>
      <c r="AS56" s="62" t="str">
        <f ca="1">IF(AR56="─── ","─── ",VALUE(AR56&amp;COUNTIFS(AR$1:AR56,AR56)))</f>
        <v xml:space="preserve">─── </v>
      </c>
      <c r="AT56" s="62" t="str">
        <f t="shared" ca="1" si="66"/>
        <v xml:space="preserve">─── </v>
      </c>
      <c r="AU56" s="65" t="str">
        <f t="shared" ca="1" si="100"/>
        <v xml:space="preserve">─── </v>
      </c>
      <c r="AV56" s="62" t="str">
        <f t="shared" ca="1" si="67"/>
        <v xml:space="preserve">─── </v>
      </c>
      <c r="AW56" s="73" t="str">
        <f t="shared" ca="1" si="68"/>
        <v xml:space="preserve">─── </v>
      </c>
      <c r="AX56" s="74" t="str">
        <f t="shared" ca="1" si="101"/>
        <v xml:space="preserve">─── </v>
      </c>
      <c r="AY56" s="75" t="str">
        <f t="shared" ca="1" si="69"/>
        <v xml:space="preserve">─── </v>
      </c>
      <c r="AZ56" s="76" t="str">
        <f t="shared" ca="1" si="102"/>
        <v xml:space="preserve">─── </v>
      </c>
      <c r="BA56" s="77" t="str">
        <f t="shared" ca="1" si="70"/>
        <v xml:space="preserve">─── </v>
      </c>
      <c r="BB56" s="80" t="str">
        <f t="shared" ca="1" si="71"/>
        <v xml:space="preserve">─── </v>
      </c>
      <c r="BC56" s="71" t="str">
        <f t="shared" si="103"/>
        <v/>
      </c>
      <c r="BD56" s="2" t="s">
        <v>2124</v>
      </c>
      <c r="BG56" s="2" t="str">
        <f t="shared" ca="1" si="104"/>
        <v xml:space="preserve">─── </v>
      </c>
      <c r="BJ56" s="63">
        <v>56</v>
      </c>
      <c r="BK56" s="63" t="str">
        <f t="shared" ca="1" si="105"/>
        <v/>
      </c>
      <c r="BL56" s="63" t="str">
        <f t="shared" ca="1" si="76"/>
        <v/>
      </c>
      <c r="BM56" s="64"/>
    </row>
    <row r="57" spans="1:65">
      <c r="A57" s="85" t="s">
        <v>1493</v>
      </c>
      <c r="B57" s="57" t="str">
        <f t="shared" si="77"/>
        <v>鶴岡市</v>
      </c>
      <c r="C57" s="57" t="str">
        <f t="shared" si="78"/>
        <v>住宅地</v>
      </c>
      <c r="D57" s="48"/>
      <c r="E57" s="50" t="str">
        <f t="shared" si="79"/>
        <v>庄内地域</v>
      </c>
      <c r="F57" s="50" t="str">
        <f t="shared" si="80"/>
        <v>苗津町７番１３</v>
      </c>
      <c r="G57" s="50" t="str">
        <f t="shared" si="81"/>
        <v>「苗津町７－５」</v>
      </c>
      <c r="H57" s="50" t="str">
        <f t="shared" si="82"/>
        <v/>
      </c>
      <c r="I57" s="48" t="str">
        <f t="shared" si="83"/>
        <v>○</v>
      </c>
      <c r="J57" s="48" t="str">
        <f>IFERROR(IF(L57="───── ","",IF(VLOOKUP(A57,kanji001前年データ,19,FALSE)=62,"共同",IF(A57="山形9-3","工業",IF(A57="鶴岡5-2","観光",IF(OR(C57="宅地見込地",C57="工業地"),"",IF(OR(AND(C57="住宅地",M57=2),AND(C57="商業地",M57=1)),"最高",IF(OR(AND(C57="住宅地",COUNTIFS(前年用途区分,C57,前年価格,"&gt;0")=M57),AND(C57="商業地",COUNTIFS(前年用途区分,C57,前年価格,"&gt;0")=M57)),"最低",IF(fals,"")))))))),"")</f>
        <v/>
      </c>
      <c r="K57" s="48" t="str">
        <f ca="1">IFERROR(IF(W57="───── ","",IF(VLOOKUP(A57,kanji001データ,19,FALSE)=62,"共同",IF(A57="山形9-3","工業",IF(A57="鶴岡5-2","観光",IF(OR(C57="宅地見込地",C57="工業地"),"",IF(AND(C57="住宅地",X57=2),"最高",IF(AND(C57="住宅地",COUNTIFS(用途区分,C57,幹事意見価格,"&gt;0")=X57),"最低",IF(AND(C57="商業地",X57=1),"最高",IF(AND(C57="商業地",COUNTIFS(用途区分,C57,幹事意見価格,"&gt;0")=X57),"最低",IF(fals,"")))))))))),"")</f>
        <v/>
      </c>
      <c r="L57" s="51">
        <f t="shared" si="74"/>
        <v>29000</v>
      </c>
      <c r="M57" s="52">
        <f t="shared" si="84"/>
        <v>44</v>
      </c>
      <c r="N57" s="52">
        <f>IFERROR(IF(A57="","",VALUE(M57&amp;COUNTIFS($M$1:M57,M57))),"─── ")</f>
        <v>442</v>
      </c>
      <c r="O57" s="53">
        <f t="shared" si="53"/>
        <v>7.0000000000000001E-3</v>
      </c>
      <c r="P57" s="53">
        <f t="shared" si="54"/>
        <v>6.9444444444444441E-3</v>
      </c>
      <c r="Q57" s="52">
        <f t="shared" si="55"/>
        <v>36</v>
      </c>
      <c r="R57" s="52">
        <f>IFERROR(IF(A57="","",VALUE(Q57&amp;COUNTIFS($Q$1:Q57,Q57))),"─── ")</f>
        <v>361</v>
      </c>
      <c r="S57" s="51" t="e">
        <f t="shared" ca="1" si="35"/>
        <v>#REF!</v>
      </c>
      <c r="T57" s="53" t="e">
        <f t="shared" ca="1" si="36"/>
        <v>#REF!</v>
      </c>
      <c r="U57" s="51" t="e">
        <f t="shared" ca="1" si="37"/>
        <v>#REF!</v>
      </c>
      <c r="V57" s="53" t="e">
        <f t="shared" ca="1" si="38"/>
        <v>#REF!</v>
      </c>
      <c r="W57" s="88" t="str">
        <f ca="1">IFERROR(IF(OR($S57="─── ",$U57="─── "),"─── ",IF(#REF!="見込価格",VLOOKUP(A57,見込価格一覧データ,9,FALSE),IF(#REF!="意見価格",VLOOKUP(A57,見込価格一覧データ,11,FALSE)))),"─── ")</f>
        <v xml:space="preserve">─── </v>
      </c>
      <c r="X57" s="52" t="str">
        <f t="shared" ca="1" si="85"/>
        <v xml:space="preserve">─── </v>
      </c>
      <c r="Y57" s="66" t="str">
        <f t="shared" ca="1" si="86"/>
        <v xml:space="preserve">─── </v>
      </c>
      <c r="Z57" s="52" t="str">
        <f t="shared" ca="1" si="87"/>
        <v xml:space="preserve">─── </v>
      </c>
      <c r="AA57" s="52" t="str">
        <f t="shared" ca="1" si="88"/>
        <v xml:space="preserve">─── </v>
      </c>
      <c r="AB57" s="53" t="str">
        <f t="shared" ca="1" si="56"/>
        <v xml:space="preserve">─── </v>
      </c>
      <c r="AC57" s="53" t="str">
        <f t="shared" ca="1" si="57"/>
        <v xml:space="preserve">─── </v>
      </c>
      <c r="AD57" s="52" t="str">
        <f t="shared" ca="1" si="89"/>
        <v xml:space="preserve">─── </v>
      </c>
      <c r="AE57" s="66" t="str">
        <f t="shared" ca="1" si="90"/>
        <v xml:space="preserve">─── </v>
      </c>
      <c r="AF57" s="54" t="str">
        <f t="shared" ca="1" si="91"/>
        <v xml:space="preserve">─── </v>
      </c>
      <c r="AG57" s="66" t="str">
        <f t="shared" ca="1" si="92"/>
        <v xml:space="preserve">─── </v>
      </c>
      <c r="AH57" s="54" t="str">
        <f t="shared" ca="1" si="93"/>
        <v xml:space="preserve">─── </v>
      </c>
      <c r="AI57" s="52" t="str">
        <f t="shared" ca="1" si="61"/>
        <v xml:space="preserve">─── </v>
      </c>
      <c r="AJ57" s="52">
        <f t="shared" si="94"/>
        <v>3</v>
      </c>
      <c r="AK57" s="57" t="str">
        <f t="shared" si="95"/>
        <v>赤藤　元玄</v>
      </c>
      <c r="AL57" s="57" t="str">
        <f t="shared" si="96"/>
        <v>植松　広央</v>
      </c>
      <c r="AM57" s="53">
        <f t="shared" si="97"/>
        <v>7.0000000000000001E-3</v>
      </c>
      <c r="AN57" s="55">
        <f t="shared" si="98"/>
        <v>29000</v>
      </c>
      <c r="AO57" s="48" t="str">
        <f t="shared" si="63"/>
        <v/>
      </c>
      <c r="AP57" s="56">
        <f t="shared" si="64"/>
        <v>103</v>
      </c>
      <c r="AQ57" s="70" t="str">
        <f t="shared" ca="1" si="99"/>
        <v xml:space="preserve">─── </v>
      </c>
      <c r="AR57" s="62" t="str">
        <f t="shared" ca="1" si="65"/>
        <v xml:space="preserve">─── </v>
      </c>
      <c r="AS57" s="62" t="str">
        <f ca="1">IF(AR57="─── ","─── ",VALUE(AR57&amp;COUNTIFS(AR$1:AR57,AR57)))</f>
        <v xml:space="preserve">─── </v>
      </c>
      <c r="AT57" s="62" t="str">
        <f t="shared" ca="1" si="66"/>
        <v xml:space="preserve">─── </v>
      </c>
      <c r="AU57" s="65" t="str">
        <f t="shared" ca="1" si="100"/>
        <v xml:space="preserve">─── </v>
      </c>
      <c r="AV57" s="62" t="str">
        <f t="shared" ca="1" si="67"/>
        <v xml:space="preserve">─── </v>
      </c>
      <c r="AW57" s="73" t="str">
        <f t="shared" ca="1" si="68"/>
        <v xml:space="preserve">─── </v>
      </c>
      <c r="AX57" s="74" t="str">
        <f t="shared" ca="1" si="101"/>
        <v xml:space="preserve">─── </v>
      </c>
      <c r="AY57" s="75" t="str">
        <f t="shared" ca="1" si="69"/>
        <v xml:space="preserve">─── </v>
      </c>
      <c r="AZ57" s="76" t="str">
        <f t="shared" ca="1" si="102"/>
        <v xml:space="preserve">─── </v>
      </c>
      <c r="BA57" s="77" t="str">
        <f t="shared" ca="1" si="70"/>
        <v xml:space="preserve">─── </v>
      </c>
      <c r="BB57" s="80" t="str">
        <f t="shared" ca="1" si="71"/>
        <v xml:space="preserve">─── </v>
      </c>
      <c r="BC57" s="71" t="str">
        <f t="shared" si="103"/>
        <v/>
      </c>
      <c r="BD57" s="2" t="s">
        <v>2124</v>
      </c>
      <c r="BG57" s="2" t="str">
        <f t="shared" ca="1" si="104"/>
        <v xml:space="preserve">─── </v>
      </c>
      <c r="BJ57" s="63">
        <v>57</v>
      </c>
      <c r="BK57" s="63" t="str">
        <f t="shared" ca="1" si="105"/>
        <v/>
      </c>
      <c r="BL57" s="63" t="str">
        <f t="shared" ca="1" si="76"/>
        <v/>
      </c>
      <c r="BM57" s="64"/>
    </row>
    <row r="58" spans="1:65">
      <c r="A58" s="85" t="s">
        <v>1494</v>
      </c>
      <c r="B58" s="57" t="str">
        <f t="shared" si="77"/>
        <v>鶴岡市</v>
      </c>
      <c r="C58" s="57" t="str">
        <f t="shared" si="78"/>
        <v>住宅地</v>
      </c>
      <c r="D58" s="48"/>
      <c r="E58" s="50" t="str">
        <f t="shared" si="79"/>
        <v>庄内地域</v>
      </c>
      <c r="F58" s="50" t="str">
        <f t="shared" si="80"/>
        <v>城南町８番２０</v>
      </c>
      <c r="G58" s="50" t="str">
        <f t="shared" si="81"/>
        <v>「城南町８－９」</v>
      </c>
      <c r="H58" s="50" t="str">
        <f t="shared" si="82"/>
        <v/>
      </c>
      <c r="I58" s="48" t="str">
        <f t="shared" si="83"/>
        <v/>
      </c>
      <c r="J58" s="48" t="str">
        <f>IFERROR(IF(L58="───── ","",IF(VLOOKUP(A58,kanji001前年データ,19,FALSE)=62,"共同",IF(A58="山形9-3","工業",IF(A58="鶴岡5-2","観光",IF(OR(C58="宅地見込地",C58="工業地"),"",IF(OR(AND(C58="住宅地",M58=2),AND(C58="商業地",M58=1)),"最高",IF(OR(AND(C58="住宅地",COUNTIFS(前年用途区分,C58,前年価格,"&gt;0")=M58),AND(C58="商業地",COUNTIFS(前年用途区分,C58,前年価格,"&gt;0")=M58)),"最低",IF(fals,"")))))))),"")</f>
        <v/>
      </c>
      <c r="K58" s="48" t="str">
        <f ca="1">IFERROR(IF(W58="───── ","",IF(VLOOKUP(A58,kanji001データ,19,FALSE)=62,"共同",IF(A58="山形9-3","工業",IF(A58="鶴岡5-2","観光",IF(OR(C58="宅地見込地",C58="工業地"),"",IF(AND(C58="住宅地",X58=2),"最高",IF(AND(C58="住宅地",COUNTIFS(用途区分,C58,幹事意見価格,"&gt;0")=X58),"最低",IF(AND(C58="商業地",X58=1),"最高",IF(AND(C58="商業地",COUNTIFS(用途区分,C58,幹事意見価格,"&gt;0")=X58),"最低",IF(fals,"")))))))))),"")</f>
        <v/>
      </c>
      <c r="L58" s="51" t="str">
        <f t="shared" si="74"/>
        <v xml:space="preserve">─── </v>
      </c>
      <c r="M58" s="52" t="str">
        <f t="shared" si="84"/>
        <v xml:space="preserve">─── </v>
      </c>
      <c r="N58" s="52" t="str">
        <f>IFERROR(IF(A58="","",VALUE(M58&amp;COUNTIFS($M$1:M58,M58))),"─── ")</f>
        <v xml:space="preserve">─── </v>
      </c>
      <c r="O58" s="53" t="str">
        <f t="shared" si="53"/>
        <v xml:space="preserve">─── </v>
      </c>
      <c r="P58" s="53" t="str">
        <f t="shared" si="54"/>
        <v xml:space="preserve">─── </v>
      </c>
      <c r="Q58" s="52" t="str">
        <f t="shared" si="55"/>
        <v xml:space="preserve">─── </v>
      </c>
      <c r="R58" s="52" t="str">
        <f>IFERROR(IF(A58="","",VALUE(Q58&amp;COUNTIFS($Q$1:Q58,Q58))),"─── ")</f>
        <v xml:space="preserve">─── </v>
      </c>
      <c r="S58" s="51" t="e">
        <f t="shared" ca="1" si="35"/>
        <v>#REF!</v>
      </c>
      <c r="T58" s="53" t="e">
        <f t="shared" ca="1" si="36"/>
        <v>#REF!</v>
      </c>
      <c r="U58" s="51" t="e">
        <f t="shared" ca="1" si="37"/>
        <v>#REF!</v>
      </c>
      <c r="V58" s="53" t="e">
        <f t="shared" ca="1" si="38"/>
        <v>#REF!</v>
      </c>
      <c r="W58" s="88" t="str">
        <f ca="1">IFERROR(IF(OR($S58="─── ",$U58="─── "),"─── ",IF(#REF!="見込価格",VLOOKUP(A58,見込価格一覧データ,9,FALSE),IF(#REF!="意見価格",VLOOKUP(A58,見込価格一覧データ,11,FALSE)))),"─── ")</f>
        <v xml:space="preserve">─── </v>
      </c>
      <c r="X58" s="52" t="str">
        <f t="shared" ca="1" si="85"/>
        <v xml:space="preserve">─── </v>
      </c>
      <c r="Y58" s="66" t="str">
        <f t="shared" ca="1" si="86"/>
        <v xml:space="preserve">─── </v>
      </c>
      <c r="Z58" s="52" t="str">
        <f t="shared" ca="1" si="87"/>
        <v xml:space="preserve">─── </v>
      </c>
      <c r="AA58" s="52" t="str">
        <f t="shared" ca="1" si="88"/>
        <v xml:space="preserve">─── </v>
      </c>
      <c r="AB58" s="53" t="str">
        <f t="shared" ca="1" si="56"/>
        <v xml:space="preserve">─── </v>
      </c>
      <c r="AC58" s="53" t="str">
        <f t="shared" ca="1" si="57"/>
        <v xml:space="preserve">─── </v>
      </c>
      <c r="AD58" s="52" t="str">
        <f t="shared" ca="1" si="89"/>
        <v xml:space="preserve">─── </v>
      </c>
      <c r="AE58" s="66" t="str">
        <f t="shared" ca="1" si="90"/>
        <v xml:space="preserve">─── </v>
      </c>
      <c r="AF58" s="54" t="str">
        <f t="shared" ca="1" si="91"/>
        <v xml:space="preserve">─── </v>
      </c>
      <c r="AG58" s="66" t="str">
        <f t="shared" ca="1" si="92"/>
        <v xml:space="preserve">─── </v>
      </c>
      <c r="AH58" s="54" t="str">
        <f t="shared" ca="1" si="93"/>
        <v xml:space="preserve">─── </v>
      </c>
      <c r="AI58" s="52" t="str">
        <f t="shared" ca="1" si="61"/>
        <v xml:space="preserve">─── </v>
      </c>
      <c r="AJ58" s="52" t="str">
        <f t="shared" si="94"/>
        <v xml:space="preserve">─── </v>
      </c>
      <c r="AK58" s="57" t="str">
        <f t="shared" si="95"/>
        <v>中村　剛</v>
      </c>
      <c r="AL58" s="57" t="str">
        <f t="shared" si="96"/>
        <v>臼井　晶</v>
      </c>
      <c r="AM58" s="53" t="str">
        <f t="shared" si="97"/>
        <v xml:space="preserve">─── </v>
      </c>
      <c r="AN58" s="55" t="str">
        <f t="shared" si="98"/>
        <v xml:space="preserve">─── </v>
      </c>
      <c r="AO58" s="48" t="str">
        <f t="shared" si="63"/>
        <v>隔</v>
      </c>
      <c r="AP58" s="56">
        <f t="shared" si="64"/>
        <v>103</v>
      </c>
      <c r="AQ58" s="70" t="str">
        <f t="shared" ca="1" si="99"/>
        <v xml:space="preserve">─── </v>
      </c>
      <c r="AR58" s="62" t="str">
        <f t="shared" ca="1" si="65"/>
        <v xml:space="preserve">─── </v>
      </c>
      <c r="AS58" s="62" t="str">
        <f ca="1">IF(AR58="─── ","─── ",VALUE(AR58&amp;COUNTIFS(AR$1:AR58,AR58)))</f>
        <v xml:space="preserve">─── </v>
      </c>
      <c r="AT58" s="62" t="str">
        <f t="shared" ca="1" si="66"/>
        <v xml:space="preserve">─── </v>
      </c>
      <c r="AU58" s="65" t="str">
        <f t="shared" ca="1" si="100"/>
        <v xml:space="preserve">─── </v>
      </c>
      <c r="AV58" s="62" t="str">
        <f t="shared" ca="1" si="67"/>
        <v xml:space="preserve">─── </v>
      </c>
      <c r="AW58" s="73" t="str">
        <f t="shared" ca="1" si="68"/>
        <v xml:space="preserve">─── </v>
      </c>
      <c r="AX58" s="74" t="str">
        <f t="shared" ca="1" si="101"/>
        <v xml:space="preserve">─── </v>
      </c>
      <c r="AY58" s="75" t="str">
        <f t="shared" ca="1" si="69"/>
        <v xml:space="preserve">─── </v>
      </c>
      <c r="AZ58" s="76" t="str">
        <f t="shared" ca="1" si="102"/>
        <v xml:space="preserve">─── </v>
      </c>
      <c r="BA58" s="77" t="str">
        <f t="shared" ca="1" si="70"/>
        <v xml:space="preserve">─── </v>
      </c>
      <c r="BB58" s="80" t="str">
        <f t="shared" ca="1" si="71"/>
        <v xml:space="preserve">─── </v>
      </c>
      <c r="BC58" s="71" t="str">
        <f t="shared" si="103"/>
        <v/>
      </c>
      <c r="BD58" s="2" t="s">
        <v>2124</v>
      </c>
      <c r="BG58" s="2" t="str">
        <f t="shared" ca="1" si="104"/>
        <v xml:space="preserve">─── </v>
      </c>
      <c r="BJ58" s="63">
        <v>58</v>
      </c>
      <c r="BK58" s="63" t="str">
        <f t="shared" ref="BK58" ca="1" si="106">IFERROR(INDEX(基礎データ,MATCH(BJ58,本年変動率順位降順確定全用途,0),1),"")</f>
        <v/>
      </c>
      <c r="BL58" s="63" t="str">
        <f t="shared" ref="BL58" ca="1" si="107">IFERROR(IF(BK58="","",INDEX(基礎データ,MATCH(BK58,標準地番号,0),23)),"── ")</f>
        <v/>
      </c>
      <c r="BM58" s="64"/>
    </row>
    <row r="59" spans="1:65">
      <c r="A59" s="85" t="s">
        <v>1495</v>
      </c>
      <c r="B59" s="57" t="str">
        <f t="shared" si="77"/>
        <v>鶴岡市</v>
      </c>
      <c r="C59" s="57" t="str">
        <f t="shared" si="78"/>
        <v>住宅地</v>
      </c>
      <c r="D59" s="48"/>
      <c r="E59" s="50" t="str">
        <f t="shared" si="79"/>
        <v>庄内地域</v>
      </c>
      <c r="F59" s="50" t="str">
        <f t="shared" si="80"/>
        <v>白山字興野１２４番４</v>
      </c>
      <c r="G59" s="50" t="str">
        <f t="shared" si="81"/>
        <v/>
      </c>
      <c r="H59" s="50" t="str">
        <f t="shared" si="82"/>
        <v/>
      </c>
      <c r="I59" s="48" t="str">
        <f t="shared" si="83"/>
        <v>○</v>
      </c>
      <c r="J59" s="48" t="str">
        <f>IFERROR(IF(L59="───── ","",IF(VLOOKUP(A59,kanji001前年データ,19,FALSE)=62,"共同",IF(A59="山形9-3","工業",IF(A59="鶴岡5-2","観光",IF(OR(C59="宅地見込地",C59="工業地"),"",IF(OR(AND(C59="住宅地",M59=2),AND(C59="商業地",M59=1)),"最高",IF(OR(AND(C59="住宅地",COUNTIFS(前年用途区分,C59,前年価格,"&gt;0")=M59),AND(C59="商業地",COUNTIFS(前年用途区分,C59,前年価格,"&gt;0")=M59)),"最低",IF(fals,"")))))))),"")</f>
        <v/>
      </c>
      <c r="K59" s="48" t="str">
        <f ca="1">IFERROR(IF(W59="───── ","",IF(VLOOKUP(A59,kanji001データ,19,FALSE)=62,"共同",IF(A59="山形9-3","工業",IF(A59="鶴岡5-2","観光",IF(OR(C59="宅地見込地",C59="工業地"),"",IF(AND(C59="住宅地",X59=2),"最高",IF(AND(C59="住宅地",COUNTIFS(用途区分,C59,幹事意見価格,"&gt;0")=X59),"最低",IF(AND(C59="商業地",X59=1),"最高",IF(AND(C59="商業地",COUNTIFS(用途区分,C59,幹事意見価格,"&gt;0")=X59),"最低",IF(fals,"")))))))))),"")</f>
        <v/>
      </c>
      <c r="L59" s="51">
        <f t="shared" si="74"/>
        <v>17000</v>
      </c>
      <c r="M59" s="52">
        <f t="shared" si="84"/>
        <v>80</v>
      </c>
      <c r="N59" s="52">
        <f>IFERROR(IF(A59="","",VALUE(M59&amp;COUNTIFS($M$1:M59,M59))),"─── ")</f>
        <v>801</v>
      </c>
      <c r="O59" s="53">
        <f t="shared" si="53"/>
        <v>0</v>
      </c>
      <c r="P59" s="53">
        <f t="shared" si="54"/>
        <v>0</v>
      </c>
      <c r="Q59" s="52">
        <f t="shared" si="55"/>
        <v>59</v>
      </c>
      <c r="R59" s="52">
        <f>IFERROR(IF(A59="","",VALUE(Q59&amp;COUNTIFS($Q$1:Q59,Q59))),"─── ")</f>
        <v>5911</v>
      </c>
      <c r="S59" s="51" t="e">
        <f t="shared" ca="1" si="35"/>
        <v>#REF!</v>
      </c>
      <c r="T59" s="53" t="e">
        <f t="shared" ca="1" si="36"/>
        <v>#REF!</v>
      </c>
      <c r="U59" s="51" t="e">
        <f t="shared" ca="1" si="37"/>
        <v>#REF!</v>
      </c>
      <c r="V59" s="53" t="e">
        <f t="shared" ca="1" si="38"/>
        <v>#REF!</v>
      </c>
      <c r="W59" s="88" t="str">
        <f ca="1">IFERROR(IF(OR($S59="─── ",$U59="─── "),"─── ",IF(#REF!="見込価格",VLOOKUP(A59,見込価格一覧データ,9,FALSE),IF(#REF!="意見価格",VLOOKUP(A59,見込価格一覧データ,11,FALSE)))),"─── ")</f>
        <v xml:space="preserve">─── </v>
      </c>
      <c r="X59" s="52" t="str">
        <f t="shared" ca="1" si="85"/>
        <v xml:space="preserve">─── </v>
      </c>
      <c r="Y59" s="66" t="str">
        <f t="shared" ca="1" si="86"/>
        <v xml:space="preserve">─── </v>
      </c>
      <c r="Z59" s="52" t="str">
        <f t="shared" ca="1" si="87"/>
        <v xml:space="preserve">─── </v>
      </c>
      <c r="AA59" s="52" t="str">
        <f t="shared" ca="1" si="88"/>
        <v xml:space="preserve">─── </v>
      </c>
      <c r="AB59" s="53" t="str">
        <f t="shared" ca="1" si="56"/>
        <v xml:space="preserve">─── </v>
      </c>
      <c r="AC59" s="53" t="str">
        <f t="shared" ca="1" si="57"/>
        <v xml:space="preserve">─── </v>
      </c>
      <c r="AD59" s="52" t="str">
        <f t="shared" ca="1" si="89"/>
        <v xml:space="preserve">─── </v>
      </c>
      <c r="AE59" s="66" t="str">
        <f t="shared" ca="1" si="90"/>
        <v xml:space="preserve">─── </v>
      </c>
      <c r="AF59" s="54" t="str">
        <f t="shared" ca="1" si="91"/>
        <v xml:space="preserve">─── </v>
      </c>
      <c r="AG59" s="66" t="str">
        <f t="shared" ca="1" si="92"/>
        <v xml:space="preserve">─── </v>
      </c>
      <c r="AH59" s="54" t="str">
        <f t="shared" ca="1" si="93"/>
        <v xml:space="preserve">─── </v>
      </c>
      <c r="AI59" s="52" t="str">
        <f t="shared" ca="1" si="61"/>
        <v xml:space="preserve">─── </v>
      </c>
      <c r="AJ59" s="52">
        <f t="shared" si="94"/>
        <v>6</v>
      </c>
      <c r="AK59" s="57" t="str">
        <f t="shared" si="95"/>
        <v>石川　聡</v>
      </c>
      <c r="AL59" s="57" t="str">
        <f t="shared" si="96"/>
        <v>阿部　和宏</v>
      </c>
      <c r="AM59" s="53">
        <f t="shared" si="97"/>
        <v>0</v>
      </c>
      <c r="AN59" s="55">
        <f t="shared" si="98"/>
        <v>17000</v>
      </c>
      <c r="AO59" s="48" t="str">
        <f t="shared" si="63"/>
        <v/>
      </c>
      <c r="AP59" s="56">
        <f t="shared" si="64"/>
        <v>101</v>
      </c>
      <c r="AQ59" s="70" t="str">
        <f t="shared" ca="1" si="99"/>
        <v xml:space="preserve">─── </v>
      </c>
      <c r="AR59" s="62" t="str">
        <f t="shared" ca="1" si="65"/>
        <v xml:space="preserve">─── </v>
      </c>
      <c r="AS59" s="62" t="str">
        <f ca="1">IF(AR59="─── ","─── ",VALUE(AR59&amp;COUNTIFS(AR$1:AR59,AR59)))</f>
        <v xml:space="preserve">─── </v>
      </c>
      <c r="AT59" s="62" t="str">
        <f t="shared" ca="1" si="66"/>
        <v xml:space="preserve">─── </v>
      </c>
      <c r="AU59" s="65" t="str">
        <f t="shared" ca="1" si="100"/>
        <v xml:space="preserve">─── </v>
      </c>
      <c r="AV59" s="62" t="str">
        <f t="shared" ca="1" si="67"/>
        <v xml:space="preserve">─── </v>
      </c>
      <c r="AW59" s="73" t="str">
        <f t="shared" ca="1" si="68"/>
        <v xml:space="preserve">─── </v>
      </c>
      <c r="AX59" s="74" t="str">
        <f t="shared" ca="1" si="101"/>
        <v xml:space="preserve">─── </v>
      </c>
      <c r="AY59" s="75" t="str">
        <f t="shared" ca="1" si="69"/>
        <v xml:space="preserve">─── </v>
      </c>
      <c r="AZ59" s="76" t="str">
        <f t="shared" ca="1" si="102"/>
        <v xml:space="preserve">─── </v>
      </c>
      <c r="BA59" s="77" t="str">
        <f t="shared" ca="1" si="70"/>
        <v xml:space="preserve">─── </v>
      </c>
      <c r="BB59" s="80" t="str">
        <f t="shared" ca="1" si="71"/>
        <v xml:space="preserve">─── </v>
      </c>
      <c r="BC59" s="71" t="str">
        <f t="shared" si="103"/>
        <v/>
      </c>
      <c r="BD59" s="2" t="s">
        <v>2124</v>
      </c>
      <c r="BG59" s="2" t="str">
        <f t="shared" ca="1" si="104"/>
        <v xml:space="preserve">─── </v>
      </c>
      <c r="BJ59" s="63">
        <v>59</v>
      </c>
      <c r="BK59" s="63" t="str">
        <f t="shared" ca="1" si="105"/>
        <v/>
      </c>
      <c r="BL59" s="63" t="str">
        <f t="shared" ca="1" si="76"/>
        <v/>
      </c>
      <c r="BM59" s="64"/>
    </row>
    <row r="60" spans="1:65">
      <c r="A60" s="85" t="s">
        <v>1496</v>
      </c>
      <c r="B60" s="57" t="str">
        <f t="shared" si="77"/>
        <v>鶴岡市</v>
      </c>
      <c r="C60" s="57" t="str">
        <f t="shared" si="78"/>
        <v>住宅地</v>
      </c>
      <c r="D60" s="48"/>
      <c r="E60" s="50" t="str">
        <f t="shared" si="79"/>
        <v>庄内地域</v>
      </c>
      <c r="F60" s="50" t="str">
        <f t="shared" si="80"/>
        <v>城北町１６番７</v>
      </c>
      <c r="G60" s="50" t="str">
        <f t="shared" si="81"/>
        <v>「城北町１６－７」</v>
      </c>
      <c r="H60" s="50" t="str">
        <f t="shared" si="82"/>
        <v/>
      </c>
      <c r="I60" s="48" t="str">
        <f t="shared" si="83"/>
        <v/>
      </c>
      <c r="J60" s="48" t="str">
        <f>IFERROR(IF(L60="───── ","",IF(VLOOKUP(A60,kanji001前年データ,19,FALSE)=62,"共同",IF(A60="山形9-3","工業",IF(A60="鶴岡5-2","観光",IF(OR(C60="宅地見込地",C60="工業地"),"",IF(OR(AND(C60="住宅地",M60=2),AND(C60="商業地",M60=1)),"最高",IF(OR(AND(C60="住宅地",COUNTIFS(前年用途区分,C60,前年価格,"&gt;0")=M60),AND(C60="商業地",COUNTIFS(前年用途区分,C60,前年価格,"&gt;0")=M60)),"最低",IF(fals,"")))))))),"")</f>
        <v/>
      </c>
      <c r="K60" s="48" t="str">
        <f ca="1">IFERROR(IF(W60="───── ","",IF(VLOOKUP(A60,kanji001データ,19,FALSE)=62,"共同",IF(A60="山形9-3","工業",IF(A60="鶴岡5-2","観光",IF(OR(C60="宅地見込地",C60="工業地"),"",IF(AND(C60="住宅地",X60=2),"最高",IF(AND(C60="住宅地",COUNTIFS(用途区分,C60,幹事意見価格,"&gt;0")=X60),"最低",IF(AND(C60="商業地",X60=1),"最高",IF(AND(C60="商業地",COUNTIFS(用途区分,C60,幹事意見価格,"&gt;0")=X60),"最低",IF(fals,"")))))))))),"")</f>
        <v/>
      </c>
      <c r="L60" s="51">
        <f t="shared" si="74"/>
        <v>27200</v>
      </c>
      <c r="M60" s="52">
        <f t="shared" si="84"/>
        <v>50</v>
      </c>
      <c r="N60" s="52">
        <f>IFERROR(IF(A60="","",VALUE(M60&amp;COUNTIFS($M$1:M60,M60))),"─── ")</f>
        <v>501</v>
      </c>
      <c r="O60" s="53">
        <f t="shared" si="53"/>
        <v>4.0000000000000001E-3</v>
      </c>
      <c r="P60" s="53">
        <f t="shared" si="54"/>
        <v>3.6900369003690036E-3</v>
      </c>
      <c r="Q60" s="52">
        <f t="shared" si="55"/>
        <v>52</v>
      </c>
      <c r="R60" s="52">
        <f>IFERROR(IF(A60="","",VALUE(Q60&amp;COUNTIFS($Q$1:Q60,Q60))),"─── ")</f>
        <v>521</v>
      </c>
      <c r="S60" s="51" t="e">
        <f t="shared" ca="1" si="35"/>
        <v>#REF!</v>
      </c>
      <c r="T60" s="53" t="e">
        <f t="shared" ca="1" si="36"/>
        <v>#REF!</v>
      </c>
      <c r="U60" s="51" t="e">
        <f t="shared" ca="1" si="37"/>
        <v>#REF!</v>
      </c>
      <c r="V60" s="53" t="e">
        <f t="shared" ca="1" si="38"/>
        <v>#REF!</v>
      </c>
      <c r="W60" s="88" t="str">
        <f ca="1">IFERROR(IF(OR($S60="─── ",$U60="─── "),"─── ",IF(#REF!="見込価格",VLOOKUP(A60,見込価格一覧データ,9,FALSE),IF(#REF!="意見価格",VLOOKUP(A60,見込価格一覧データ,11,FALSE)))),"─── ")</f>
        <v xml:space="preserve">─── </v>
      </c>
      <c r="X60" s="52" t="str">
        <f t="shared" ca="1" si="85"/>
        <v xml:space="preserve">─── </v>
      </c>
      <c r="Y60" s="66" t="str">
        <f t="shared" ca="1" si="86"/>
        <v xml:space="preserve">─── </v>
      </c>
      <c r="Z60" s="52" t="str">
        <f t="shared" ca="1" si="87"/>
        <v xml:space="preserve">─── </v>
      </c>
      <c r="AA60" s="52" t="str">
        <f t="shared" ca="1" si="88"/>
        <v xml:space="preserve">─── </v>
      </c>
      <c r="AB60" s="53" t="str">
        <f t="shared" ca="1" si="56"/>
        <v xml:space="preserve">─── </v>
      </c>
      <c r="AC60" s="53" t="str">
        <f t="shared" ca="1" si="57"/>
        <v xml:space="preserve">─── </v>
      </c>
      <c r="AD60" s="52" t="str">
        <f t="shared" ca="1" si="89"/>
        <v xml:space="preserve">─── </v>
      </c>
      <c r="AE60" s="66" t="str">
        <f t="shared" ca="1" si="90"/>
        <v xml:space="preserve">─── </v>
      </c>
      <c r="AF60" s="54" t="str">
        <f t="shared" ca="1" si="91"/>
        <v xml:space="preserve">─── </v>
      </c>
      <c r="AG60" s="66" t="str">
        <f t="shared" ca="1" si="92"/>
        <v xml:space="preserve">─── </v>
      </c>
      <c r="AH60" s="54" t="str">
        <f t="shared" ca="1" si="93"/>
        <v xml:space="preserve">─── </v>
      </c>
      <c r="AI60" s="52" t="str">
        <f t="shared" ca="1" si="61"/>
        <v xml:space="preserve">─── </v>
      </c>
      <c r="AJ60" s="52">
        <f t="shared" si="94"/>
        <v>4</v>
      </c>
      <c r="AK60" s="57" t="str">
        <f t="shared" si="95"/>
        <v>赤藤　元玄</v>
      </c>
      <c r="AL60" s="57" t="str">
        <f t="shared" si="96"/>
        <v>植松　広央</v>
      </c>
      <c r="AM60" s="53">
        <f t="shared" si="97"/>
        <v>4.0000000000000001E-3</v>
      </c>
      <c r="AN60" s="55">
        <f t="shared" si="98"/>
        <v>27200</v>
      </c>
      <c r="AO60" s="48" t="str">
        <f t="shared" si="63"/>
        <v/>
      </c>
      <c r="AP60" s="56">
        <f t="shared" si="64"/>
        <v>103</v>
      </c>
      <c r="AQ60" s="70" t="str">
        <f t="shared" ca="1" si="99"/>
        <v xml:space="preserve">─── </v>
      </c>
      <c r="AR60" s="62" t="str">
        <f t="shared" ca="1" si="65"/>
        <v xml:space="preserve">─── </v>
      </c>
      <c r="AS60" s="62" t="str">
        <f ca="1">IF(AR60="─── ","─── ",VALUE(AR60&amp;COUNTIFS(AR$1:AR60,AR60)))</f>
        <v xml:space="preserve">─── </v>
      </c>
      <c r="AT60" s="62" t="str">
        <f t="shared" ca="1" si="66"/>
        <v xml:space="preserve">─── </v>
      </c>
      <c r="AU60" s="65" t="str">
        <f t="shared" ca="1" si="100"/>
        <v xml:space="preserve">─── </v>
      </c>
      <c r="AV60" s="62" t="str">
        <f t="shared" ca="1" si="67"/>
        <v xml:space="preserve">─── </v>
      </c>
      <c r="AW60" s="73" t="str">
        <f t="shared" ca="1" si="68"/>
        <v xml:space="preserve">─── </v>
      </c>
      <c r="AX60" s="74" t="str">
        <f t="shared" ca="1" si="101"/>
        <v xml:space="preserve">─── </v>
      </c>
      <c r="AY60" s="75" t="str">
        <f t="shared" ca="1" si="69"/>
        <v xml:space="preserve">─── </v>
      </c>
      <c r="AZ60" s="76" t="str">
        <f t="shared" ca="1" si="102"/>
        <v xml:space="preserve">─── </v>
      </c>
      <c r="BA60" s="77" t="str">
        <f t="shared" ca="1" si="70"/>
        <v xml:space="preserve">─── </v>
      </c>
      <c r="BB60" s="80" t="str">
        <f t="shared" ca="1" si="71"/>
        <v xml:space="preserve">─── </v>
      </c>
      <c r="BC60" s="71" t="str">
        <f t="shared" si="103"/>
        <v/>
      </c>
      <c r="BD60" s="2" t="s">
        <v>2124</v>
      </c>
      <c r="BG60" s="2" t="str">
        <f t="shared" ca="1" si="104"/>
        <v xml:space="preserve">─── </v>
      </c>
      <c r="BJ60" s="63">
        <v>60</v>
      </c>
      <c r="BK60" s="63" t="str">
        <f t="shared" ca="1" si="105"/>
        <v/>
      </c>
      <c r="BL60" s="63" t="str">
        <f t="shared" ca="1" si="76"/>
        <v/>
      </c>
      <c r="BM60" s="64"/>
    </row>
    <row r="61" spans="1:65">
      <c r="A61" s="85" t="s">
        <v>1497</v>
      </c>
      <c r="B61" s="57" t="str">
        <f t="shared" si="77"/>
        <v>鶴岡市</v>
      </c>
      <c r="C61" s="57" t="str">
        <f t="shared" si="78"/>
        <v>住宅地</v>
      </c>
      <c r="D61" s="48"/>
      <c r="E61" s="50" t="str">
        <f t="shared" si="79"/>
        <v>庄内地域</v>
      </c>
      <c r="F61" s="50" t="str">
        <f t="shared" si="80"/>
        <v>西荒屋字杉下４１番</v>
      </c>
      <c r="G61" s="50" t="str">
        <f t="shared" si="81"/>
        <v/>
      </c>
      <c r="H61" s="50" t="str">
        <f t="shared" si="82"/>
        <v/>
      </c>
      <c r="I61" s="48" t="str">
        <f t="shared" si="83"/>
        <v/>
      </c>
      <c r="J61" s="48" t="str">
        <f>IFERROR(IF(L61="───── ","",IF(VLOOKUP(A61,kanji001前年データ,19,FALSE)=62,"共同",IF(A61="山形9-3","工業",IF(A61="鶴岡5-2","観光",IF(OR(C61="宅地見込地",C61="工業地"),"",IF(OR(AND(C61="住宅地",M61=2),AND(C61="商業地",M61=1)),"最高",IF(OR(AND(C61="住宅地",COUNTIFS(前年用途区分,C61,前年価格,"&gt;0")=M61),AND(C61="商業地",COUNTIFS(前年用途区分,C61,前年価格,"&gt;0")=M61)),"最低",IF(fals,"")))))))),"")</f>
        <v/>
      </c>
      <c r="K61" s="48" t="str">
        <f ca="1">IFERROR(IF(W61="───── ","",IF(VLOOKUP(A61,kanji001データ,19,FALSE)=62,"共同",IF(A61="山形9-3","工業",IF(A61="鶴岡5-2","観光",IF(OR(C61="宅地見込地",C61="工業地"),"",IF(AND(C61="住宅地",X61=2),"最高",IF(AND(C61="住宅地",COUNTIFS(用途区分,C61,幹事意見価格,"&gt;0")=X61),"最低",IF(AND(C61="商業地",X61=1),"最高",IF(AND(C61="商業地",COUNTIFS(用途区分,C61,幹事意見価格,"&gt;0")=X61),"最低",IF(fals,"")))))))))),"")</f>
        <v/>
      </c>
      <c r="L61" s="51">
        <f t="shared" si="74"/>
        <v>4190</v>
      </c>
      <c r="M61" s="52">
        <f t="shared" si="84"/>
        <v>123</v>
      </c>
      <c r="N61" s="52">
        <f>IFERROR(IF(A61="","",VALUE(M61&amp;COUNTIFS($M$1:M61,M61))),"─── ")</f>
        <v>1231</v>
      </c>
      <c r="O61" s="53">
        <f t="shared" si="53"/>
        <v>-5.0000000000000001E-3</v>
      </c>
      <c r="P61" s="53">
        <f t="shared" si="54"/>
        <v>-4.7505938242280287E-3</v>
      </c>
      <c r="Q61" s="52">
        <f t="shared" si="55"/>
        <v>88</v>
      </c>
      <c r="R61" s="52">
        <f>IFERROR(IF(A61="","",VALUE(Q61&amp;COUNTIFS($Q$1:Q61,Q61))),"─── ")</f>
        <v>881</v>
      </c>
      <c r="S61" s="51" t="e">
        <f t="shared" ca="1" si="35"/>
        <v>#REF!</v>
      </c>
      <c r="T61" s="53" t="e">
        <f t="shared" ca="1" si="36"/>
        <v>#REF!</v>
      </c>
      <c r="U61" s="51" t="e">
        <f t="shared" ca="1" si="37"/>
        <v>#REF!</v>
      </c>
      <c r="V61" s="53" t="e">
        <f t="shared" ca="1" si="38"/>
        <v>#REF!</v>
      </c>
      <c r="W61" s="88" t="str">
        <f ca="1">IFERROR(IF(OR($S61="─── ",$U61="─── "),"─── ",IF(#REF!="見込価格",VLOOKUP(A61,見込価格一覧データ,9,FALSE),IF(#REF!="意見価格",VLOOKUP(A61,見込価格一覧データ,11,FALSE)))),"─── ")</f>
        <v xml:space="preserve">─── </v>
      </c>
      <c r="X61" s="52" t="str">
        <f t="shared" ca="1" si="85"/>
        <v xml:space="preserve">─── </v>
      </c>
      <c r="Y61" s="66" t="str">
        <f t="shared" ca="1" si="86"/>
        <v xml:space="preserve">─── </v>
      </c>
      <c r="Z61" s="52" t="str">
        <f t="shared" ca="1" si="87"/>
        <v xml:space="preserve">─── </v>
      </c>
      <c r="AA61" s="52" t="str">
        <f t="shared" ca="1" si="88"/>
        <v xml:space="preserve">─── </v>
      </c>
      <c r="AB61" s="53" t="str">
        <f t="shared" ca="1" si="56"/>
        <v xml:space="preserve">─── </v>
      </c>
      <c r="AC61" s="53" t="str">
        <f t="shared" ca="1" si="57"/>
        <v xml:space="preserve">─── </v>
      </c>
      <c r="AD61" s="52" t="str">
        <f t="shared" ca="1" si="89"/>
        <v xml:space="preserve">─── </v>
      </c>
      <c r="AE61" s="66" t="str">
        <f t="shared" ca="1" si="90"/>
        <v xml:space="preserve">─── </v>
      </c>
      <c r="AF61" s="54" t="str">
        <f t="shared" ca="1" si="91"/>
        <v xml:space="preserve">─── </v>
      </c>
      <c r="AG61" s="66" t="str">
        <f t="shared" ca="1" si="92"/>
        <v xml:space="preserve">─── </v>
      </c>
      <c r="AH61" s="54" t="str">
        <f t="shared" ca="1" si="93"/>
        <v xml:space="preserve">─── </v>
      </c>
      <c r="AI61" s="52" t="str">
        <f t="shared" ca="1" si="61"/>
        <v xml:space="preserve">─── </v>
      </c>
      <c r="AJ61" s="52">
        <f t="shared" si="94"/>
        <v>10</v>
      </c>
      <c r="AK61" s="57" t="str">
        <f t="shared" si="95"/>
        <v>中村　剛</v>
      </c>
      <c r="AL61" s="57" t="str">
        <f t="shared" si="96"/>
        <v>安孫子　直樹</v>
      </c>
      <c r="AM61" s="53">
        <f t="shared" si="97"/>
        <v>-5.0000000000000001E-3</v>
      </c>
      <c r="AN61" s="55">
        <f t="shared" si="98"/>
        <v>4190</v>
      </c>
      <c r="AO61" s="48" t="str">
        <f t="shared" si="63"/>
        <v/>
      </c>
      <c r="AP61" s="56">
        <f t="shared" si="64"/>
        <v>102</v>
      </c>
      <c r="AQ61" s="70" t="str">
        <f t="shared" ca="1" si="99"/>
        <v xml:space="preserve">─── </v>
      </c>
      <c r="AR61" s="62" t="str">
        <f t="shared" ca="1" si="65"/>
        <v xml:space="preserve">─── </v>
      </c>
      <c r="AS61" s="62" t="str">
        <f ca="1">IF(AR61="─── ","─── ",VALUE(AR61&amp;COUNTIFS(AR$1:AR61,AR61)))</f>
        <v xml:space="preserve">─── </v>
      </c>
      <c r="AT61" s="62" t="str">
        <f t="shared" ca="1" si="66"/>
        <v xml:space="preserve">─── </v>
      </c>
      <c r="AU61" s="65" t="str">
        <f t="shared" ca="1" si="100"/>
        <v xml:space="preserve">─── </v>
      </c>
      <c r="AV61" s="62" t="str">
        <f t="shared" ca="1" si="67"/>
        <v xml:space="preserve">─── </v>
      </c>
      <c r="AW61" s="73" t="str">
        <f t="shared" ca="1" si="68"/>
        <v xml:space="preserve">─── </v>
      </c>
      <c r="AX61" s="74" t="str">
        <f t="shared" ca="1" si="101"/>
        <v xml:space="preserve">─── </v>
      </c>
      <c r="AY61" s="75" t="str">
        <f t="shared" ca="1" si="69"/>
        <v xml:space="preserve">─── </v>
      </c>
      <c r="AZ61" s="76" t="str">
        <f t="shared" ca="1" si="102"/>
        <v xml:space="preserve">─── </v>
      </c>
      <c r="BA61" s="77" t="str">
        <f t="shared" ca="1" si="70"/>
        <v xml:space="preserve">─── </v>
      </c>
      <c r="BB61" s="80" t="str">
        <f t="shared" ca="1" si="71"/>
        <v xml:space="preserve">─── </v>
      </c>
      <c r="BC61" s="71" t="str">
        <f t="shared" si="103"/>
        <v/>
      </c>
      <c r="BD61" s="2" t="s">
        <v>2124</v>
      </c>
      <c r="BG61" s="2" t="str">
        <f t="shared" ca="1" si="104"/>
        <v xml:space="preserve">─── </v>
      </c>
      <c r="BJ61" s="63">
        <v>61</v>
      </c>
      <c r="BK61" s="63" t="str">
        <f t="shared" ca="1" si="105"/>
        <v/>
      </c>
      <c r="BL61" s="63" t="str">
        <f t="shared" ca="1" si="76"/>
        <v/>
      </c>
      <c r="BM61" s="64"/>
    </row>
    <row r="62" spans="1:65">
      <c r="A62" s="85" t="s">
        <v>1498</v>
      </c>
      <c r="B62" s="57" t="str">
        <f t="shared" si="77"/>
        <v>鶴岡市</v>
      </c>
      <c r="C62" s="57" t="str">
        <f t="shared" si="78"/>
        <v>住宅地</v>
      </c>
      <c r="D62" s="48"/>
      <c r="E62" s="50" t="str">
        <f t="shared" si="79"/>
        <v>庄内地域</v>
      </c>
      <c r="F62" s="50" t="str">
        <f t="shared" si="80"/>
        <v>道形町３６番３</v>
      </c>
      <c r="G62" s="50" t="str">
        <f t="shared" si="81"/>
        <v>「道形町３６－６」</v>
      </c>
      <c r="H62" s="50" t="str">
        <f t="shared" si="82"/>
        <v/>
      </c>
      <c r="I62" s="48" t="str">
        <f t="shared" si="83"/>
        <v/>
      </c>
      <c r="J62" s="48" t="str">
        <f>IFERROR(IF(L62="───── ","",IF(VLOOKUP(A62,kanji001前年データ,19,FALSE)=62,"共同",IF(A62="山形9-3","工業",IF(A62="鶴岡5-2","観光",IF(OR(C62="宅地見込地",C62="工業地"),"",IF(OR(AND(C62="住宅地",M62=2),AND(C62="商業地",M62=1)),"最高",IF(OR(AND(C62="住宅地",COUNTIFS(前年用途区分,C62,前年価格,"&gt;0")=M62),AND(C62="商業地",COUNTIFS(前年用途区分,C62,前年価格,"&gt;0")=M62)),"最低",IF(fals,"")))))))),"")</f>
        <v/>
      </c>
      <c r="K62" s="48" t="str">
        <f ca="1">IFERROR(IF(W62="───── ","",IF(VLOOKUP(A62,kanji001データ,19,FALSE)=62,"共同",IF(A62="山形9-3","工業",IF(A62="鶴岡5-2","観光",IF(OR(C62="宅地見込地",C62="工業地"),"",IF(AND(C62="住宅地",X62=2),"最高",IF(AND(C62="住宅地",COUNTIFS(用途区分,C62,幹事意見価格,"&gt;0")=X62),"最低",IF(AND(C62="商業地",X62=1),"最高",IF(AND(C62="商業地",COUNTIFS(用途区分,C62,幹事意見価格,"&gt;0")=X62),"最低",IF(fals,"")))))))))),"")</f>
        <v/>
      </c>
      <c r="L62" s="51">
        <f t="shared" si="74"/>
        <v>23500</v>
      </c>
      <c r="M62" s="52">
        <f t="shared" si="84"/>
        <v>60</v>
      </c>
      <c r="N62" s="52">
        <f>IFERROR(IF(A62="","",VALUE(M62&amp;COUNTIFS($M$1:M62,M62))),"─── ")</f>
        <v>601</v>
      </c>
      <c r="O62" s="53">
        <f t="shared" si="53"/>
        <v>4.0000000000000001E-3</v>
      </c>
      <c r="P62" s="53">
        <f t="shared" si="54"/>
        <v>4.2735042735042739E-3</v>
      </c>
      <c r="Q62" s="52">
        <f t="shared" si="55"/>
        <v>49</v>
      </c>
      <c r="R62" s="52">
        <f>IFERROR(IF(A62="","",VALUE(Q62&amp;COUNTIFS($Q$1:Q62,Q62))),"─── ")</f>
        <v>491</v>
      </c>
      <c r="S62" s="51" t="e">
        <f t="shared" ca="1" si="35"/>
        <v>#REF!</v>
      </c>
      <c r="T62" s="53" t="e">
        <f t="shared" ca="1" si="36"/>
        <v>#REF!</v>
      </c>
      <c r="U62" s="51" t="e">
        <f t="shared" ca="1" si="37"/>
        <v>#REF!</v>
      </c>
      <c r="V62" s="53" t="e">
        <f t="shared" ca="1" si="38"/>
        <v>#REF!</v>
      </c>
      <c r="W62" s="88" t="str">
        <f ca="1">IFERROR(IF(OR($S62="─── ",$U62="─── "),"─── ",IF(#REF!="見込価格",VLOOKUP(A62,見込価格一覧データ,9,FALSE),IF(#REF!="意見価格",VLOOKUP(A62,見込価格一覧データ,11,FALSE)))),"─── ")</f>
        <v xml:space="preserve">─── </v>
      </c>
      <c r="X62" s="52" t="str">
        <f t="shared" ca="1" si="85"/>
        <v xml:space="preserve">─── </v>
      </c>
      <c r="Y62" s="66" t="str">
        <f t="shared" ca="1" si="86"/>
        <v xml:space="preserve">─── </v>
      </c>
      <c r="Z62" s="52" t="str">
        <f t="shared" ca="1" si="87"/>
        <v xml:space="preserve">─── </v>
      </c>
      <c r="AA62" s="52" t="str">
        <f t="shared" ca="1" si="88"/>
        <v xml:space="preserve">─── </v>
      </c>
      <c r="AB62" s="53" t="str">
        <f t="shared" ca="1" si="56"/>
        <v xml:space="preserve">─── </v>
      </c>
      <c r="AC62" s="53" t="str">
        <f t="shared" ca="1" si="57"/>
        <v xml:space="preserve">─── </v>
      </c>
      <c r="AD62" s="52" t="str">
        <f t="shared" ca="1" si="89"/>
        <v xml:space="preserve">─── </v>
      </c>
      <c r="AE62" s="66" t="str">
        <f t="shared" ca="1" si="90"/>
        <v xml:space="preserve">─── </v>
      </c>
      <c r="AF62" s="54" t="str">
        <f t="shared" ca="1" si="91"/>
        <v xml:space="preserve">─── </v>
      </c>
      <c r="AG62" s="66" t="str">
        <f t="shared" ca="1" si="92"/>
        <v xml:space="preserve">─── </v>
      </c>
      <c r="AH62" s="54" t="str">
        <f t="shared" ca="1" si="93"/>
        <v xml:space="preserve">─── </v>
      </c>
      <c r="AI62" s="52" t="str">
        <f t="shared" ca="1" si="61"/>
        <v xml:space="preserve">─── </v>
      </c>
      <c r="AJ62" s="52">
        <f t="shared" si="94"/>
        <v>5</v>
      </c>
      <c r="AK62" s="57" t="str">
        <f t="shared" si="95"/>
        <v>赤藤　元玄</v>
      </c>
      <c r="AL62" s="57" t="str">
        <f t="shared" si="96"/>
        <v>阿部　和宏</v>
      </c>
      <c r="AM62" s="53">
        <f t="shared" si="97"/>
        <v>4.0000000000000001E-3</v>
      </c>
      <c r="AN62" s="55">
        <f t="shared" si="98"/>
        <v>23500</v>
      </c>
      <c r="AO62" s="48" t="str">
        <f t="shared" si="63"/>
        <v/>
      </c>
      <c r="AP62" s="56">
        <f t="shared" si="64"/>
        <v>100</v>
      </c>
      <c r="AQ62" s="70" t="str">
        <f t="shared" ca="1" si="99"/>
        <v xml:space="preserve">─── </v>
      </c>
      <c r="AR62" s="62" t="str">
        <f t="shared" ca="1" si="65"/>
        <v xml:space="preserve">─── </v>
      </c>
      <c r="AS62" s="62" t="str">
        <f ca="1">IF(AR62="─── ","─── ",VALUE(AR62&amp;COUNTIFS(AR$1:AR62,AR62)))</f>
        <v xml:space="preserve">─── </v>
      </c>
      <c r="AT62" s="62" t="str">
        <f t="shared" ca="1" si="66"/>
        <v xml:space="preserve">─── </v>
      </c>
      <c r="AU62" s="65" t="str">
        <f t="shared" ca="1" si="100"/>
        <v xml:space="preserve">─── </v>
      </c>
      <c r="AV62" s="62" t="str">
        <f t="shared" ca="1" si="67"/>
        <v xml:space="preserve">─── </v>
      </c>
      <c r="AW62" s="73" t="str">
        <f t="shared" ca="1" si="68"/>
        <v xml:space="preserve">─── </v>
      </c>
      <c r="AX62" s="74" t="str">
        <f t="shared" ca="1" si="101"/>
        <v xml:space="preserve">─── </v>
      </c>
      <c r="AY62" s="75" t="str">
        <f t="shared" ca="1" si="69"/>
        <v xml:space="preserve">─── </v>
      </c>
      <c r="AZ62" s="76" t="str">
        <f t="shared" ca="1" si="102"/>
        <v xml:space="preserve">─── </v>
      </c>
      <c r="BA62" s="77" t="str">
        <f t="shared" ca="1" si="70"/>
        <v xml:space="preserve">─── </v>
      </c>
      <c r="BB62" s="80" t="str">
        <f t="shared" ca="1" si="71"/>
        <v xml:space="preserve">─── </v>
      </c>
      <c r="BC62" s="71" t="str">
        <f t="shared" si="103"/>
        <v/>
      </c>
      <c r="BD62" s="2" t="s">
        <v>2124</v>
      </c>
      <c r="BG62" s="2" t="str">
        <f t="shared" ca="1" si="104"/>
        <v xml:space="preserve">─── </v>
      </c>
      <c r="BJ62" s="63">
        <v>62</v>
      </c>
      <c r="BK62" s="63" t="str">
        <f t="shared" ca="1" si="105"/>
        <v/>
      </c>
      <c r="BL62" s="63" t="str">
        <f t="shared" ca="1" si="76"/>
        <v/>
      </c>
      <c r="BM62" s="64"/>
    </row>
    <row r="63" spans="1:65">
      <c r="A63" s="85" t="s">
        <v>1499</v>
      </c>
      <c r="B63" s="57" t="str">
        <f t="shared" si="77"/>
        <v>鶴岡市</v>
      </c>
      <c r="C63" s="57" t="str">
        <f t="shared" si="78"/>
        <v>住宅地</v>
      </c>
      <c r="D63" s="48"/>
      <c r="E63" s="50" t="str">
        <f t="shared" si="79"/>
        <v>庄内地域</v>
      </c>
      <c r="F63" s="50" t="str">
        <f t="shared" si="80"/>
        <v>美咲町８番７</v>
      </c>
      <c r="G63" s="50" t="str">
        <f t="shared" si="81"/>
        <v>「美咲町８－７」</v>
      </c>
      <c r="H63" s="50" t="str">
        <f t="shared" si="82"/>
        <v/>
      </c>
      <c r="I63" s="48" t="str">
        <f t="shared" si="83"/>
        <v/>
      </c>
      <c r="J63" s="48" t="str">
        <f>IFERROR(IF(L63="───── ","",IF(VLOOKUP(A63,kanji001前年データ,19,FALSE)=62,"共同",IF(A63="山形9-3","工業",IF(A63="鶴岡5-2","観光",IF(OR(C63="宅地見込地",C63="工業地"),"",IF(OR(AND(C63="住宅地",M63=2),AND(C63="商業地",M63=1)),"最高",IF(OR(AND(C63="住宅地",COUNTIFS(前年用途区分,C63,前年価格,"&gt;0")=M63),AND(C63="商業地",COUNTIFS(前年用途区分,C63,前年価格,"&gt;0")=M63)),"最低",IF(fals,"")))))))),"")</f>
        <v/>
      </c>
      <c r="K63" s="48" t="str">
        <f ca="1">IFERROR(IF(W63="───── ","",IF(VLOOKUP(A63,kanji001データ,19,FALSE)=62,"共同",IF(A63="山形9-3","工業",IF(A63="鶴岡5-2","観光",IF(OR(C63="宅地見込地",C63="工業地"),"",IF(AND(C63="住宅地",X63=2),"最高",IF(AND(C63="住宅地",COUNTIFS(用途区分,C63,幹事意見価格,"&gt;0")=X63),"最低",IF(AND(C63="商業地",X63=1),"最高",IF(AND(C63="商業地",COUNTIFS(用途区分,C63,幹事意見価格,"&gt;0")=X63),"最低",IF(fals,"")))))))))),"")</f>
        <v/>
      </c>
      <c r="L63" s="51">
        <f t="shared" si="74"/>
        <v>38100</v>
      </c>
      <c r="M63" s="52">
        <f t="shared" si="84"/>
        <v>29</v>
      </c>
      <c r="N63" s="52">
        <f>IFERROR(IF(A63="","",VALUE(M63&amp;COUNTIFS($M$1:M63,M63))),"─── ")</f>
        <v>291</v>
      </c>
      <c r="O63" s="53">
        <f t="shared" si="53"/>
        <v>8.0000000000000002E-3</v>
      </c>
      <c r="P63" s="53">
        <f t="shared" si="54"/>
        <v>7.9365079365079361E-3</v>
      </c>
      <c r="Q63" s="52">
        <f t="shared" si="55"/>
        <v>34</v>
      </c>
      <c r="R63" s="52">
        <f>IFERROR(IF(A63="","",VALUE(Q63&amp;COUNTIFS($Q$1:Q63,Q63))),"─── ")</f>
        <v>341</v>
      </c>
      <c r="S63" s="51" t="e">
        <f t="shared" ca="1" si="35"/>
        <v>#REF!</v>
      </c>
      <c r="T63" s="53" t="e">
        <f t="shared" ca="1" si="36"/>
        <v>#REF!</v>
      </c>
      <c r="U63" s="51" t="e">
        <f t="shared" ca="1" si="37"/>
        <v>#REF!</v>
      </c>
      <c r="V63" s="53" t="e">
        <f t="shared" ca="1" si="38"/>
        <v>#REF!</v>
      </c>
      <c r="W63" s="88" t="str">
        <f ca="1">IFERROR(IF(OR($S63="─── ",$U63="─── "),"─── ",IF(#REF!="見込価格",VLOOKUP(A63,見込価格一覧データ,9,FALSE),IF(#REF!="意見価格",VLOOKUP(A63,見込価格一覧データ,11,FALSE)))),"─── ")</f>
        <v xml:space="preserve">─── </v>
      </c>
      <c r="X63" s="52" t="str">
        <f t="shared" ca="1" si="85"/>
        <v xml:space="preserve">─── </v>
      </c>
      <c r="Y63" s="66" t="str">
        <f t="shared" ca="1" si="86"/>
        <v xml:space="preserve">─── </v>
      </c>
      <c r="Z63" s="52" t="str">
        <f t="shared" ca="1" si="87"/>
        <v xml:space="preserve">─── </v>
      </c>
      <c r="AA63" s="52" t="str">
        <f t="shared" ca="1" si="88"/>
        <v xml:space="preserve">─── </v>
      </c>
      <c r="AB63" s="53" t="str">
        <f t="shared" ca="1" si="56"/>
        <v xml:space="preserve">─── </v>
      </c>
      <c r="AC63" s="53" t="str">
        <f t="shared" ca="1" si="57"/>
        <v xml:space="preserve">─── </v>
      </c>
      <c r="AD63" s="52" t="str">
        <f t="shared" ca="1" si="89"/>
        <v xml:space="preserve">─── </v>
      </c>
      <c r="AE63" s="66" t="str">
        <f t="shared" ca="1" si="90"/>
        <v xml:space="preserve">─── </v>
      </c>
      <c r="AF63" s="54" t="str">
        <f t="shared" ca="1" si="91"/>
        <v xml:space="preserve">─── </v>
      </c>
      <c r="AG63" s="66" t="str">
        <f t="shared" ca="1" si="92"/>
        <v xml:space="preserve">─── </v>
      </c>
      <c r="AH63" s="54" t="str">
        <f t="shared" ca="1" si="93"/>
        <v xml:space="preserve">─── </v>
      </c>
      <c r="AI63" s="52" t="str">
        <f t="shared" ca="1" si="61"/>
        <v xml:space="preserve">─── </v>
      </c>
      <c r="AJ63" s="52">
        <f t="shared" si="94"/>
        <v>1</v>
      </c>
      <c r="AK63" s="57" t="str">
        <f t="shared" si="95"/>
        <v>森谷　崇史</v>
      </c>
      <c r="AL63" s="57" t="str">
        <f t="shared" si="96"/>
        <v>安孫子　直樹</v>
      </c>
      <c r="AM63" s="53">
        <f t="shared" si="97"/>
        <v>8.0000000000000002E-3</v>
      </c>
      <c r="AN63" s="55">
        <f t="shared" si="98"/>
        <v>38100</v>
      </c>
      <c r="AO63" s="48" t="str">
        <f t="shared" si="63"/>
        <v/>
      </c>
      <c r="AP63" s="56">
        <f t="shared" si="64"/>
        <v>103</v>
      </c>
      <c r="AQ63" s="70" t="str">
        <f t="shared" ca="1" si="99"/>
        <v xml:space="preserve">─── </v>
      </c>
      <c r="AR63" s="62" t="str">
        <f t="shared" ca="1" si="65"/>
        <v xml:space="preserve">─── </v>
      </c>
      <c r="AS63" s="62" t="str">
        <f ca="1">IF(AR63="─── ","─── ",VALUE(AR63&amp;COUNTIFS(AR$1:AR63,AR63)))</f>
        <v xml:space="preserve">─── </v>
      </c>
      <c r="AT63" s="62" t="str">
        <f t="shared" ca="1" si="66"/>
        <v xml:space="preserve">─── </v>
      </c>
      <c r="AU63" s="65" t="str">
        <f t="shared" ca="1" si="100"/>
        <v xml:space="preserve">─── </v>
      </c>
      <c r="AV63" s="62" t="str">
        <f t="shared" ca="1" si="67"/>
        <v xml:space="preserve">─── </v>
      </c>
      <c r="AW63" s="73" t="str">
        <f t="shared" ca="1" si="68"/>
        <v xml:space="preserve">─── </v>
      </c>
      <c r="AX63" s="74" t="str">
        <f t="shared" ca="1" si="101"/>
        <v xml:space="preserve">─── </v>
      </c>
      <c r="AY63" s="75" t="str">
        <f t="shared" ca="1" si="69"/>
        <v xml:space="preserve">─── </v>
      </c>
      <c r="AZ63" s="76" t="str">
        <f t="shared" ca="1" si="102"/>
        <v xml:space="preserve">─── </v>
      </c>
      <c r="BA63" s="77" t="str">
        <f t="shared" ca="1" si="70"/>
        <v xml:space="preserve">─── </v>
      </c>
      <c r="BB63" s="80" t="str">
        <f t="shared" ca="1" si="71"/>
        <v xml:space="preserve">─── </v>
      </c>
      <c r="BC63" s="71" t="str">
        <f t="shared" si="103"/>
        <v>○</v>
      </c>
      <c r="BD63" s="2" t="s">
        <v>2124</v>
      </c>
      <c r="BG63" s="2" t="str">
        <f t="shared" ca="1" si="104"/>
        <v xml:space="preserve">─── </v>
      </c>
      <c r="BJ63" s="63">
        <v>63</v>
      </c>
      <c r="BK63" s="63" t="str">
        <f t="shared" ca="1" si="105"/>
        <v/>
      </c>
      <c r="BL63" s="63" t="str">
        <f t="shared" ca="1" si="76"/>
        <v/>
      </c>
      <c r="BM63" s="64"/>
    </row>
    <row r="64" spans="1:65">
      <c r="A64" s="85" t="s">
        <v>1500</v>
      </c>
      <c r="B64" s="57" t="str">
        <f t="shared" si="77"/>
        <v>鶴岡市</v>
      </c>
      <c r="C64" s="57" t="str">
        <f t="shared" si="78"/>
        <v>住宅地</v>
      </c>
      <c r="D64" s="48"/>
      <c r="E64" s="50" t="str">
        <f t="shared" si="79"/>
        <v>庄内地域</v>
      </c>
      <c r="F64" s="50" t="str">
        <f t="shared" si="80"/>
        <v>藤島字笹花５２番１６</v>
      </c>
      <c r="G64" s="50" t="str">
        <f t="shared" si="81"/>
        <v/>
      </c>
      <c r="H64" s="50" t="str">
        <f t="shared" si="82"/>
        <v/>
      </c>
      <c r="I64" s="48" t="str">
        <f t="shared" si="83"/>
        <v>○</v>
      </c>
      <c r="J64" s="48" t="str">
        <f>IFERROR(IF(L64="───── ","",IF(VLOOKUP(A64,kanji001前年データ,19,FALSE)=62,"共同",IF(A64="山形9-3","工業",IF(A64="鶴岡5-2","観光",IF(OR(C64="宅地見込地",C64="工業地"),"",IF(OR(AND(C64="住宅地",M64=2),AND(C64="商業地",M64=1)),"最高",IF(OR(AND(C64="住宅地",COUNTIFS(前年用途区分,C64,前年価格,"&gt;0")=M64),AND(C64="商業地",COUNTIFS(前年用途区分,C64,前年価格,"&gt;0")=M64)),"最低",IF(fals,"")))))))),"")</f>
        <v/>
      </c>
      <c r="K64" s="48" t="str">
        <f ca="1">IFERROR(IF(W64="───── ","",IF(VLOOKUP(A64,kanji001データ,19,FALSE)=62,"共同",IF(A64="山形9-3","工業",IF(A64="鶴岡5-2","観光",IF(OR(C64="宅地見込地",C64="工業地"),"",IF(AND(C64="住宅地",X64=2),"最高",IF(AND(C64="住宅地",COUNTIFS(用途区分,C64,幹事意見価格,"&gt;0")=X64),"最低",IF(AND(C64="商業地",X64=1),"最高",IF(AND(C64="商業地",COUNTIFS(用途区分,C64,幹事意見価格,"&gt;0")=X64),"最低",IF(fals,"")))))))))),"")</f>
        <v/>
      </c>
      <c r="L64" s="51">
        <f t="shared" si="74"/>
        <v>14600</v>
      </c>
      <c r="M64" s="52">
        <f t="shared" si="84"/>
        <v>85</v>
      </c>
      <c r="N64" s="52">
        <f>IFERROR(IF(A64="","",VALUE(M64&amp;COUNTIFS($M$1:M64,M64))),"─── ")</f>
        <v>851</v>
      </c>
      <c r="O64" s="53">
        <f t="shared" si="53"/>
        <v>0</v>
      </c>
      <c r="P64" s="53">
        <f t="shared" si="54"/>
        <v>0</v>
      </c>
      <c r="Q64" s="52">
        <f t="shared" si="55"/>
        <v>59</v>
      </c>
      <c r="R64" s="52">
        <f>IFERROR(IF(A64="","",VALUE(Q64&amp;COUNTIFS($Q$1:Q64,Q64))),"─── ")</f>
        <v>5912</v>
      </c>
      <c r="S64" s="51" t="e">
        <f t="shared" ca="1" si="35"/>
        <v>#REF!</v>
      </c>
      <c r="T64" s="53" t="e">
        <f t="shared" ca="1" si="36"/>
        <v>#REF!</v>
      </c>
      <c r="U64" s="51" t="e">
        <f t="shared" ca="1" si="37"/>
        <v>#REF!</v>
      </c>
      <c r="V64" s="53" t="e">
        <f t="shared" ca="1" si="38"/>
        <v>#REF!</v>
      </c>
      <c r="W64" s="88" t="str">
        <f ca="1">IFERROR(IF(OR($S64="─── ",$U64="─── "),"─── ",IF(#REF!="見込価格",VLOOKUP(A64,見込価格一覧データ,9,FALSE),IF(#REF!="意見価格",VLOOKUP(A64,見込価格一覧データ,11,FALSE)))),"─── ")</f>
        <v xml:space="preserve">─── </v>
      </c>
      <c r="X64" s="52" t="str">
        <f t="shared" ca="1" si="85"/>
        <v xml:space="preserve">─── </v>
      </c>
      <c r="Y64" s="66" t="str">
        <f t="shared" ca="1" si="86"/>
        <v xml:space="preserve">─── </v>
      </c>
      <c r="Z64" s="52" t="str">
        <f t="shared" ca="1" si="87"/>
        <v xml:space="preserve">─── </v>
      </c>
      <c r="AA64" s="52" t="str">
        <f t="shared" ca="1" si="88"/>
        <v xml:space="preserve">─── </v>
      </c>
      <c r="AB64" s="53" t="str">
        <f t="shared" ca="1" si="56"/>
        <v xml:space="preserve">─── </v>
      </c>
      <c r="AC64" s="53" t="str">
        <f t="shared" ca="1" si="57"/>
        <v xml:space="preserve">─── </v>
      </c>
      <c r="AD64" s="52" t="str">
        <f t="shared" ca="1" si="89"/>
        <v xml:space="preserve">─── </v>
      </c>
      <c r="AE64" s="66" t="str">
        <f t="shared" ca="1" si="90"/>
        <v xml:space="preserve">─── </v>
      </c>
      <c r="AF64" s="54" t="str">
        <f t="shared" ca="1" si="91"/>
        <v xml:space="preserve">─── </v>
      </c>
      <c r="AG64" s="66" t="str">
        <f t="shared" ca="1" si="92"/>
        <v xml:space="preserve">─── </v>
      </c>
      <c r="AH64" s="54" t="str">
        <f t="shared" ca="1" si="93"/>
        <v xml:space="preserve">─── </v>
      </c>
      <c r="AI64" s="52" t="str">
        <f t="shared" ca="1" si="61"/>
        <v xml:space="preserve">─── </v>
      </c>
      <c r="AJ64" s="52">
        <f t="shared" si="94"/>
        <v>8</v>
      </c>
      <c r="AK64" s="57" t="str">
        <f t="shared" si="95"/>
        <v>石川　聡</v>
      </c>
      <c r="AL64" s="57" t="str">
        <f t="shared" si="96"/>
        <v>臼井　晶</v>
      </c>
      <c r="AM64" s="53">
        <f t="shared" si="97"/>
        <v>0</v>
      </c>
      <c r="AN64" s="55">
        <f t="shared" si="98"/>
        <v>14600</v>
      </c>
      <c r="AO64" s="48" t="str">
        <f t="shared" si="63"/>
        <v/>
      </c>
      <c r="AP64" s="56">
        <f t="shared" si="64"/>
        <v>102</v>
      </c>
      <c r="AQ64" s="70" t="str">
        <f t="shared" ca="1" si="99"/>
        <v xml:space="preserve">─── </v>
      </c>
      <c r="AR64" s="62" t="str">
        <f t="shared" ca="1" si="65"/>
        <v xml:space="preserve">─── </v>
      </c>
      <c r="AS64" s="62" t="str">
        <f ca="1">IF(AR64="─── ","─── ",VALUE(AR64&amp;COUNTIFS(AR$1:AR64,AR64)))</f>
        <v xml:space="preserve">─── </v>
      </c>
      <c r="AT64" s="62" t="str">
        <f t="shared" ca="1" si="66"/>
        <v xml:space="preserve">─── </v>
      </c>
      <c r="AU64" s="65" t="str">
        <f t="shared" ca="1" si="100"/>
        <v xml:space="preserve">─── </v>
      </c>
      <c r="AV64" s="62" t="str">
        <f t="shared" ca="1" si="67"/>
        <v xml:space="preserve">─── </v>
      </c>
      <c r="AW64" s="73" t="str">
        <f t="shared" ca="1" si="68"/>
        <v xml:space="preserve">─── </v>
      </c>
      <c r="AX64" s="74" t="str">
        <f t="shared" ca="1" si="101"/>
        <v xml:space="preserve">─── </v>
      </c>
      <c r="AY64" s="75" t="str">
        <f t="shared" ca="1" si="69"/>
        <v xml:space="preserve">─── </v>
      </c>
      <c r="AZ64" s="76" t="str">
        <f t="shared" ca="1" si="102"/>
        <v xml:space="preserve">─── </v>
      </c>
      <c r="BA64" s="77" t="str">
        <f t="shared" ca="1" si="70"/>
        <v xml:space="preserve">─── </v>
      </c>
      <c r="BB64" s="80" t="str">
        <f t="shared" ca="1" si="71"/>
        <v xml:space="preserve">─── </v>
      </c>
      <c r="BC64" s="71" t="str">
        <f t="shared" si="103"/>
        <v/>
      </c>
      <c r="BD64" s="2" t="s">
        <v>2124</v>
      </c>
      <c r="BG64" s="2" t="str">
        <f t="shared" ca="1" si="104"/>
        <v xml:space="preserve">─── </v>
      </c>
      <c r="BJ64" s="63">
        <v>64</v>
      </c>
      <c r="BK64" s="63" t="str">
        <f t="shared" ca="1" si="105"/>
        <v/>
      </c>
      <c r="BL64" s="63" t="str">
        <f t="shared" ca="1" si="76"/>
        <v/>
      </c>
      <c r="BM64" s="64"/>
    </row>
    <row r="65" spans="1:65">
      <c r="A65" s="85" t="s">
        <v>1501</v>
      </c>
      <c r="B65" s="57" t="str">
        <f t="shared" si="77"/>
        <v>鶴岡市</v>
      </c>
      <c r="C65" s="57" t="str">
        <f t="shared" si="78"/>
        <v>住宅地</v>
      </c>
      <c r="D65" s="48"/>
      <c r="E65" s="50" t="str">
        <f t="shared" si="79"/>
        <v>庄内地域</v>
      </c>
      <c r="F65" s="50" t="str">
        <f t="shared" si="80"/>
        <v>鼠ヶ関字横路２９７番３</v>
      </c>
      <c r="G65" s="50" t="str">
        <f t="shared" si="81"/>
        <v/>
      </c>
      <c r="H65" s="50" t="str">
        <f t="shared" si="82"/>
        <v/>
      </c>
      <c r="I65" s="48" t="str">
        <f t="shared" si="83"/>
        <v/>
      </c>
      <c r="J65" s="48" t="str">
        <f>IFERROR(IF(L65="───── ","",IF(VLOOKUP(A65,kanji001前年データ,19,FALSE)=62,"共同",IF(A65="山形9-3","工業",IF(A65="鶴岡5-2","観光",IF(OR(C65="宅地見込地",C65="工業地"),"",IF(OR(AND(C65="住宅地",M65=2),AND(C65="商業地",M65=1)),"最高",IF(OR(AND(C65="住宅地",COUNTIFS(前年用途区分,C65,前年価格,"&gt;0")=M65),AND(C65="商業地",COUNTIFS(前年用途区分,C65,前年価格,"&gt;0")=M65)),"最低",IF(fals,"")))))))),"")</f>
        <v/>
      </c>
      <c r="K65" s="48" t="str">
        <f ca="1">IFERROR(IF(W65="───── ","",IF(VLOOKUP(A65,kanji001データ,19,FALSE)=62,"共同",IF(A65="山形9-3","工業",IF(A65="鶴岡5-2","観光",IF(OR(C65="宅地見込地",C65="工業地"),"",IF(AND(C65="住宅地",X65=2),"最高",IF(AND(C65="住宅地",COUNTIFS(用途区分,C65,幹事意見価格,"&gt;0")=X65),"最低",IF(AND(C65="商業地",X65=1),"最高",IF(AND(C65="商業地",COUNTIFS(用途区分,C65,幹事意見価格,"&gt;0")=X65),"最低",IF(fals,"")))))))))),"")</f>
        <v/>
      </c>
      <c r="L65" s="51">
        <f t="shared" si="74"/>
        <v>10900</v>
      </c>
      <c r="M65" s="52">
        <f t="shared" si="84"/>
        <v>100</v>
      </c>
      <c r="N65" s="52">
        <f>IFERROR(IF(A65="","",VALUE(M65&amp;COUNTIFS($M$1:M65,M65))),"─── ")</f>
        <v>1001</v>
      </c>
      <c r="O65" s="53">
        <f t="shared" si="53"/>
        <v>-8.9999999999999993E-3</v>
      </c>
      <c r="P65" s="53">
        <f t="shared" si="54"/>
        <v>-9.0909090909090905E-3</v>
      </c>
      <c r="Q65" s="52">
        <f t="shared" si="55"/>
        <v>115</v>
      </c>
      <c r="R65" s="52">
        <f>IFERROR(IF(A65="","",VALUE(Q65&amp;COUNTIFS($Q$1:Q65,Q65))),"─── ")</f>
        <v>1151</v>
      </c>
      <c r="S65" s="51" t="e">
        <f t="shared" ca="1" si="35"/>
        <v>#REF!</v>
      </c>
      <c r="T65" s="53" t="e">
        <f t="shared" ca="1" si="36"/>
        <v>#REF!</v>
      </c>
      <c r="U65" s="51" t="e">
        <f t="shared" ca="1" si="37"/>
        <v>#REF!</v>
      </c>
      <c r="V65" s="53" t="e">
        <f t="shared" ca="1" si="38"/>
        <v>#REF!</v>
      </c>
      <c r="W65" s="88" t="str">
        <f ca="1">IFERROR(IF(OR($S65="─── ",$U65="─── "),"─── ",IF(#REF!="見込価格",VLOOKUP(A65,見込価格一覧データ,9,FALSE),IF(#REF!="意見価格",VLOOKUP(A65,見込価格一覧データ,11,FALSE)))),"─── ")</f>
        <v xml:space="preserve">─── </v>
      </c>
      <c r="X65" s="52" t="str">
        <f t="shared" ca="1" si="85"/>
        <v xml:space="preserve">─── </v>
      </c>
      <c r="Y65" s="66" t="str">
        <f t="shared" ca="1" si="86"/>
        <v xml:space="preserve">─── </v>
      </c>
      <c r="Z65" s="52" t="str">
        <f t="shared" ca="1" si="87"/>
        <v xml:space="preserve">─── </v>
      </c>
      <c r="AA65" s="52" t="str">
        <f t="shared" ca="1" si="88"/>
        <v xml:space="preserve">─── </v>
      </c>
      <c r="AB65" s="53" t="str">
        <f t="shared" ca="1" si="56"/>
        <v xml:space="preserve">─── </v>
      </c>
      <c r="AC65" s="53" t="str">
        <f t="shared" ca="1" si="57"/>
        <v xml:space="preserve">─── </v>
      </c>
      <c r="AD65" s="52" t="str">
        <f t="shared" ca="1" si="89"/>
        <v xml:space="preserve">─── </v>
      </c>
      <c r="AE65" s="66" t="str">
        <f t="shared" ca="1" si="90"/>
        <v xml:space="preserve">─── </v>
      </c>
      <c r="AF65" s="54" t="str">
        <f t="shared" ca="1" si="91"/>
        <v xml:space="preserve">─── </v>
      </c>
      <c r="AG65" s="66" t="str">
        <f t="shared" ca="1" si="92"/>
        <v xml:space="preserve">─── </v>
      </c>
      <c r="AH65" s="54" t="str">
        <f t="shared" ca="1" si="93"/>
        <v xml:space="preserve">─── </v>
      </c>
      <c r="AI65" s="52" t="str">
        <f t="shared" ca="1" si="61"/>
        <v xml:space="preserve">─── </v>
      </c>
      <c r="AJ65" s="52">
        <f t="shared" si="94"/>
        <v>9</v>
      </c>
      <c r="AK65" s="57" t="str">
        <f t="shared" si="95"/>
        <v>森谷　崇史</v>
      </c>
      <c r="AL65" s="57" t="str">
        <f t="shared" si="96"/>
        <v>阿部　和宏</v>
      </c>
      <c r="AM65" s="53">
        <f t="shared" si="97"/>
        <v>-8.9999999999999993E-3</v>
      </c>
      <c r="AN65" s="55">
        <f t="shared" si="98"/>
        <v>10900</v>
      </c>
      <c r="AO65" s="48" t="str">
        <f t="shared" si="63"/>
        <v/>
      </c>
      <c r="AP65" s="56">
        <f t="shared" si="64"/>
        <v>101</v>
      </c>
      <c r="AQ65" s="70" t="str">
        <f t="shared" ca="1" si="99"/>
        <v xml:space="preserve">─── </v>
      </c>
      <c r="AR65" s="62" t="str">
        <f t="shared" ca="1" si="65"/>
        <v xml:space="preserve">─── </v>
      </c>
      <c r="AS65" s="62" t="str">
        <f ca="1">IF(AR65="─── ","─── ",VALUE(AR65&amp;COUNTIFS(AR$1:AR65,AR65)))</f>
        <v xml:space="preserve">─── </v>
      </c>
      <c r="AT65" s="62" t="str">
        <f t="shared" ca="1" si="66"/>
        <v xml:space="preserve">─── </v>
      </c>
      <c r="AU65" s="65" t="str">
        <f t="shared" ca="1" si="100"/>
        <v xml:space="preserve">─── </v>
      </c>
      <c r="AV65" s="62" t="str">
        <f t="shared" ca="1" si="67"/>
        <v xml:space="preserve">─── </v>
      </c>
      <c r="AW65" s="73" t="str">
        <f t="shared" ca="1" si="68"/>
        <v xml:space="preserve">─── </v>
      </c>
      <c r="AX65" s="74" t="str">
        <f t="shared" ca="1" si="101"/>
        <v xml:space="preserve">─── </v>
      </c>
      <c r="AY65" s="75" t="str">
        <f t="shared" ca="1" si="69"/>
        <v xml:space="preserve">─── </v>
      </c>
      <c r="AZ65" s="76" t="str">
        <f t="shared" ca="1" si="102"/>
        <v xml:space="preserve">─── </v>
      </c>
      <c r="BA65" s="77" t="str">
        <f t="shared" ca="1" si="70"/>
        <v xml:space="preserve">─── </v>
      </c>
      <c r="BB65" s="80" t="str">
        <f t="shared" ca="1" si="71"/>
        <v xml:space="preserve">─── </v>
      </c>
      <c r="BC65" s="71" t="str">
        <f t="shared" si="103"/>
        <v/>
      </c>
      <c r="BD65" s="2" t="s">
        <v>2124</v>
      </c>
      <c r="BG65" s="2" t="str">
        <f t="shared" ca="1" si="104"/>
        <v xml:space="preserve">─── </v>
      </c>
      <c r="BJ65" s="63">
        <v>65</v>
      </c>
      <c r="BK65" s="63" t="str">
        <f t="shared" ca="1" si="105"/>
        <v/>
      </c>
      <c r="BL65" s="63" t="str">
        <f t="shared" ref="BL65:BL95" ca="1" si="108">IFERROR(IF(BK65="","",INDEX(基礎データ,MATCH(BK65,標準地番号,0),23)),"── ")</f>
        <v/>
      </c>
      <c r="BM65" s="64"/>
    </row>
    <row r="66" spans="1:65">
      <c r="A66" s="85" t="s">
        <v>1502</v>
      </c>
      <c r="B66" s="57" t="str">
        <f t="shared" ref="B66:B97" si="109">IFERROR(VLOOKUP(VLOOKUP(A66,kanji001データ,4,FALSE),市町村,2,FALSE),"隔年調査地点")</f>
        <v>鶴岡市</v>
      </c>
      <c r="C66" s="57" t="str">
        <f t="shared" ref="C66:C97" si="110">IFERROR(IF(B66="隔年調査地点",VLOOKUP(VLOOKUP(A66,kanji001前年データ,6,FALSE),用途,3,FALSE),VLOOKUP(VLOOKUP(A66,kanji001データ,6,FALSE),用途,3,FALSE)),"")</f>
        <v>住宅地</v>
      </c>
      <c r="D66" s="48"/>
      <c r="E66" s="50" t="str">
        <f t="shared" ref="E66:E97" si="111">IFERROR(VLOOKUP(VLOOKUP(A66,kanji001データ,4,FALSE),市町村,3,FALSE),"")</f>
        <v>庄内地域</v>
      </c>
      <c r="F66" s="50" t="str">
        <f t="shared" ref="F66:F97" si="112">IFERROR(VLOOKUP(A66,kanji001データ,23,FALSE),VLOOKUP(A66,kanji001前年データ,23,FALSE))</f>
        <v>下山添字一里１６０番８</v>
      </c>
      <c r="G66" s="50" t="str">
        <f t="shared" ref="G66:G97" si="113">IFERROR(IF(A66="","",IF(VLOOKUP(A66,kanji001データ,24,FALSE)="","","「"&amp;VLOOKUP(A66,kanji001データ,24,FALSE)&amp;"」")),"「"&amp;VLOOKUP(A66,kanji001前年データ,24,FALSE)&amp;"」")</f>
        <v/>
      </c>
      <c r="H66" s="50" t="str">
        <f t="shared" ref="H66:H97" si="114">IFERROR(IF(OR(C66="住宅地",C66="宅地見込地"),"",IF(AND(C66&lt;&gt;"住宅地",VLOOKUP(A66,kanji001データ,60,FALSE)="",VLOOKUP(A66,kanji001データ,61,FALSE)=""),"",IF(AND(C66&lt;&gt;"住宅地",VLOOKUP(A66,kanji001データ,61,FALSE)=""),"（"&amp;VLOOKUP(A66,kanji001データ,60,FALSE)&amp;"）","（"&amp;VLOOKUP(A66,kanji001データ,61,FALSE)&amp;"）"))),"")</f>
        <v/>
      </c>
      <c r="I66" s="48" t="str">
        <f t="shared" ref="I66:I97" si="115">IFERROR(IF(AND(A66=VLOOKUP(A66,kanji007データ,1,FALSE),OR(VLOOKUP(A66,kanji007データ,7,FALSE)="06",VLOOKUP(A66,kanji007データ,7,FALSE)=6)),"◎",IF(AND(A66=VLOOKUP(A66,kanji007データ,1,FALSE),VLOOKUP(A66,kanji007データ,7,FALSE)=""),"○")),"")</f>
        <v/>
      </c>
      <c r="J66" s="48" t="str">
        <f>IFERROR(IF(L66="───── ","",IF(VLOOKUP(A66,kanji001前年データ,19,FALSE)=62,"共同",IF(A66="山形9-3","工業",IF(A66="鶴岡5-2","観光",IF(OR(C66="宅地見込地",C66="工業地"),"",IF(OR(AND(C66="住宅地",M66=2),AND(C66="商業地",M66=1)),"最高",IF(OR(AND(C66="住宅地",COUNTIFS(前年用途区分,C66,前年価格,"&gt;0")=M66),AND(C66="商業地",COUNTIFS(前年用途区分,C66,前年価格,"&gt;0")=M66)),"最低",IF(fals,"")))))))),"")</f>
        <v/>
      </c>
      <c r="K66" s="48" t="str">
        <f ca="1">IFERROR(IF(W66="───── ","",IF(VLOOKUP(A66,kanji001データ,19,FALSE)=62,"共同",IF(A66="山形9-3","工業",IF(A66="鶴岡5-2","観光",IF(OR(C66="宅地見込地",C66="工業地"),"",IF(AND(C66="住宅地",X66=2),"最高",IF(AND(C66="住宅地",COUNTIFS(用途区分,C66,幹事意見価格,"&gt;0")=X66),"最低",IF(AND(C66="商業地",X66=1),"最高",IF(AND(C66="商業地",COUNTIFS(用途区分,C66,幹事意見価格,"&gt;0")=X66),"最低",IF(fals,"")))))))))),"")</f>
        <v/>
      </c>
      <c r="L66" s="51">
        <f t="shared" si="74"/>
        <v>15000</v>
      </c>
      <c r="M66" s="52">
        <f t="shared" ref="M66:M97" si="116">IF(A66="","",IF(L66="─── ","─── ",COUNTIFS(前年用途区分,C66,前年価格,"&gt;"&amp;L66)+1))</f>
        <v>84</v>
      </c>
      <c r="N66" s="52">
        <f>IFERROR(IF(A66="","",VALUE(M66&amp;COUNTIFS($M$1:M66,M66))),"─── ")</f>
        <v>841</v>
      </c>
      <c r="O66" s="53">
        <f t="shared" si="53"/>
        <v>7.0000000000000001E-3</v>
      </c>
      <c r="P66" s="53">
        <f t="shared" si="54"/>
        <v>6.7114093959731542E-3</v>
      </c>
      <c r="Q66" s="52">
        <f t="shared" si="55"/>
        <v>39</v>
      </c>
      <c r="R66" s="52">
        <f>IFERROR(IF(A66="","",VALUE(Q66&amp;COUNTIFS($Q$1:Q66,Q66))),"─── ")</f>
        <v>391</v>
      </c>
      <c r="S66" s="51" t="e">
        <f t="shared" ca="1" si="35"/>
        <v>#REF!</v>
      </c>
      <c r="T66" s="53" t="e">
        <f t="shared" ca="1" si="36"/>
        <v>#REF!</v>
      </c>
      <c r="U66" s="51" t="e">
        <f t="shared" ca="1" si="37"/>
        <v>#REF!</v>
      </c>
      <c r="V66" s="53" t="e">
        <f t="shared" ca="1" si="38"/>
        <v>#REF!</v>
      </c>
      <c r="W66" s="88" t="str">
        <f ca="1">IFERROR(IF(OR($S66="─── ",$U66="─── "),"─── ",IF(#REF!="見込価格",VLOOKUP(A66,見込価格一覧データ,9,FALSE),IF(#REF!="意見価格",VLOOKUP(A66,見込価格一覧データ,11,FALSE)))),"─── ")</f>
        <v xml:space="preserve">─── </v>
      </c>
      <c r="X66" s="52" t="str">
        <f t="shared" ref="X66:X97" ca="1" si="117">IF(A66="","",IF(OR(W66="─── ",W66=""),"─── ",COUNTIFS(用途区分,C66,幹事意見価格,"&gt;"&amp;W66)+1))</f>
        <v xml:space="preserve">─── </v>
      </c>
      <c r="Y66" s="66" t="str">
        <f t="shared" ref="Y66:Y97" ca="1" si="118">IFERROR(IF(A66="","",VALUE(X66&amp;VLOOKUP(A66,kanji001データ,4,FALSE)&amp;VLOOKUP(A66,kanji001データ,6,FALSE)&amp;TEXT(VLOOKUP(A66,kanji001データ,7,FALSE),"000"))),"─── ")</f>
        <v xml:space="preserve">─── </v>
      </c>
      <c r="Z66" s="52" t="str">
        <f t="shared" ref="Z66:Z97" ca="1" si="119">IF(A66="","",IF(OR(W66="─── ",Y66="─── "),"─── ",COUNTIFS(用途区分,C66,本年価格順位コード,"&lt;"&amp;$Y66)+1))</f>
        <v xml:space="preserve">─── </v>
      </c>
      <c r="AA66" s="52" t="str">
        <f t="shared" ref="AA66:AA97" ca="1" si="120">IF(A66="","",IF(W66="─── ","─── ",COUNTIFS(用途区分,C66,本年価格降順順位コード,"&lt;"&amp;AQ66)+1))</f>
        <v xml:space="preserve">─── </v>
      </c>
      <c r="AB66" s="53" t="str">
        <f t="shared" ca="1" si="56"/>
        <v xml:space="preserve">─── </v>
      </c>
      <c r="AC66" s="53" t="str">
        <f t="shared" ca="1" si="57"/>
        <v xml:space="preserve">─── </v>
      </c>
      <c r="AD66" s="52" t="str">
        <f t="shared" ref="AD66:AD97" ca="1" si="121">IFERROR(IF(A66="","",IF(AC66="","─── ",IF(AC66="─── ","─── ",COUNTIFS(用途区分,C66,本年変動率四捨五入無,"&gt;"&amp;AC66)+1))),"─── ")</f>
        <v xml:space="preserve">─── </v>
      </c>
      <c r="AE66" s="66" t="str">
        <f t="shared" ref="AE66:AE97" ca="1" si="122">IFERROR(VALUE(AD66&amp;VLOOKUP(A66,kanji001データ,4,FALSE)&amp;VLOOKUP(A66,kanji001データ,6,FALSE)&amp;TEXT(VLOOKUP(A66,kanji001データ,7,FALSE),"000")),"─── ")</f>
        <v xml:space="preserve">─── </v>
      </c>
      <c r="AF66" s="54" t="str">
        <f t="shared" ref="AF66:AF97" ca="1" si="123">IFERROR(IF(A66="","",IF(AE66="─── ","─── ",COUNTIFS(用途区分,C66,本年変動率順位コード,"&lt;"&amp;$AE66)+1)),"─── ")</f>
        <v xml:space="preserve">─── </v>
      </c>
      <c r="AG66" s="66" t="str">
        <f t="shared" ref="AG66:AG97" ca="1" si="124">IFERROR(IF(A66="","",IF(OR(A66="",AC66=""),"",IF(AC66="─── ","─── ",VALUE(COUNTIFS(用途区分,C66,本年変動率四捨五入無,"&lt;"&amp;AC66)+1&amp;VLOOKUP(A66,kanji001データ,4,FALSE)&amp;VLOOKUP(A66,kanji001データ,6,FALSE)&amp;TEXT(VLOOKUP(A66,kanji001データ,7,FALSE),"000"))))),"─── ")</f>
        <v xml:space="preserve">─── </v>
      </c>
      <c r="AH66" s="54" t="str">
        <f t="shared" ref="AH66:AH97" ca="1" si="125">IFERROR(IF(A66="","",IF(AG66="─── ","─── ",COUNTIFS(用途区分,C66,本年変動率順位降順コード,"&lt;"&amp;AG66)+1)),"─── ")</f>
        <v xml:space="preserve">─── </v>
      </c>
      <c r="AI66" s="52" t="str">
        <f t="shared" ca="1" si="61"/>
        <v xml:space="preserve">─── </v>
      </c>
      <c r="AJ66" s="52">
        <f t="shared" ref="AJ66:AJ97" si="126">IF(A66="","",IF(L66="─── ","─── ",COUNTIFS(前年市町村名,B66,前年用途区分,C66,前年価格,"&gt;"&amp;L66)+1))</f>
        <v>7</v>
      </c>
      <c r="AK66" s="57" t="str">
        <f t="shared" ref="AK66:AK97" si="127">IFERROR(VLOOKUP(VLOOKUP(A66,kanji002データ,8,FALSE),評価員,2,FALSE),"─── ")</f>
        <v>中村　剛</v>
      </c>
      <c r="AL66" s="57" t="str">
        <f t="shared" ref="AL66:AL97" si="128">IFERROR(VLOOKUP(VLOOKUP(A66,kanji002データ,9,FALSE),評価員,2,FALSE),"─── ")</f>
        <v>安孫子　直樹</v>
      </c>
      <c r="AM66" s="53">
        <f t="shared" ref="AM66:AM97" si="129">IFERROR(IF(A66="","",IF(OR(VLOOKUP(A66,kanji002前年データ,31,FALSE)=0,VLOOKUP(A66,kanji002前年データ,31,FALSE)=""),"─── ",ROUND((VLOOKUP(A66,kanji002前年データ,26,FALSE)-VLOOKUP(A66,kanji002前年データ,31,FALSE))/VLOOKUP(A66,kanji002前年データ,31,FALSE),3))),"─── ")</f>
        <v>7.0000000000000001E-3</v>
      </c>
      <c r="AN66" s="55">
        <f t="shared" ref="AN66:AN97" si="130">IFERROR(IF(A66="","",IF(OR(A66="",VLOOKUP(A66,kanji002前年データ,26,FALSE)=0,VLOOKUP(A66,kanji002前年データ,26,FALSE)=""),"─── ",VLOOKUP(A66,kanji002前年データ,26,FALSE))),"─── ")</f>
        <v>15000</v>
      </c>
      <c r="AO66" s="48" t="str">
        <f t="shared" si="63"/>
        <v/>
      </c>
      <c r="AP66" s="56">
        <f t="shared" si="64"/>
        <v>101</v>
      </c>
      <c r="AQ66" s="70" t="str">
        <f t="shared" ref="AQ66:AQ97" ca="1" si="131">IFERROR(IF(W66="─── ","─── ",VALUE(COUNTIFS(用途区分,C66,幹事意見価格,"&lt;"&amp;W66)+1&amp;VLOOKUP(A66,kanji001データ,4,FALSE)&amp;VLOOKUP(A66,kanji001データ,6,FALSE)&amp;TEXT(VLOOKUP(A66,kanji001データ,7,FALSE),"000"))),"")</f>
        <v xml:space="preserve">─── </v>
      </c>
      <c r="AR66" s="62" t="str">
        <f t="shared" ca="1" si="65"/>
        <v xml:space="preserve">─── </v>
      </c>
      <c r="AS66" s="62" t="str">
        <f ca="1">IF(AR66="─── ","─── ",VALUE(AR66&amp;COUNTIFS(AR$1:AR66,AR66)))</f>
        <v xml:space="preserve">─── </v>
      </c>
      <c r="AT66" s="62" t="str">
        <f t="shared" ca="1" si="66"/>
        <v xml:space="preserve">─── </v>
      </c>
      <c r="AU66" s="65" t="str">
        <f t="shared" ref="AU66:AU97" ca="1" si="132">IFERROR(IF(A66="","",IF(W66="─── ","─── ",VALUE(COUNTIFS(幹事意見価格,"&lt;"&amp;W66)+1&amp;VLOOKUP(A66,kanji001データ,4,FALSE)&amp;VLOOKUP(A66,kanji001データ,6,FALSE)&amp;TEXT(VLOOKUP(A66,kanji001データ,7,FALSE),"000")))),"")</f>
        <v xml:space="preserve">─── </v>
      </c>
      <c r="AV66" s="62" t="str">
        <f t="shared" ca="1" si="67"/>
        <v xml:space="preserve">─── </v>
      </c>
      <c r="AW66" s="73" t="str">
        <f t="shared" ca="1" si="68"/>
        <v xml:space="preserve">─── </v>
      </c>
      <c r="AX66" s="74" t="str">
        <f t="shared" ref="AX66:AX97" ca="1" si="133">IFERROR(IF(A66="","",IF(AC66="","─── ",IF(AC66="─── ","─── ",VALUE(AW66&amp;VLOOKUP(A66,kanji001データ,4,FALSE)&amp;VLOOKUP(A66,kanji001データ,6,FALSE)&amp;TEXT(VLOOKUP(A66,kanji001データ,7,FALSE),"000"))))),"─── ")</f>
        <v xml:space="preserve">─── </v>
      </c>
      <c r="AY66" s="75" t="str">
        <f t="shared" ca="1" si="69"/>
        <v xml:space="preserve">─── </v>
      </c>
      <c r="AZ66" s="76" t="str">
        <f t="shared" ref="AZ66:AZ97" ca="1" si="134">IFERROR(IF(A66="","",IF(OR(A66="",AC66=""),"",IF(AC66="─── ","─── ",VALUE(COUNTIFS(本年変動率四捨五入無,"&lt;"&amp;AC66)+1&amp;VLOOKUP(A66,kanji001データ,4,FALSE)&amp;VLOOKUP(A66,kanji001データ,6,FALSE)&amp;TEXT(VLOOKUP(A66,kanji001データ,7,FALSE),"000"))))),"─── ")</f>
        <v xml:space="preserve">─── </v>
      </c>
      <c r="BA66" s="77" t="str">
        <f t="shared" ca="1" si="70"/>
        <v xml:space="preserve">─── </v>
      </c>
      <c r="BB66" s="80" t="str">
        <f t="shared" ca="1" si="71"/>
        <v xml:space="preserve">─── </v>
      </c>
      <c r="BC66" s="71" t="str">
        <f t="shared" ref="BC66:BC97" si="135">IFERROR(IF(VLOOKUP(A66,kanji003データ,12,FALSE)=1,"○",""),"不")</f>
        <v/>
      </c>
      <c r="BD66" s="2" t="s">
        <v>2124</v>
      </c>
      <c r="BG66" s="2" t="str">
        <f t="shared" ref="BG66:BG97" ca="1" si="136">IFERROR(IF(A66="","",IF(AC66="","─── ",IF(AC66="─── ","─── ",COUNTIFS(用途区分,C66,本年変動率四捨五入無,"&gt;"&amp;AC66)+1))),"─── ")</f>
        <v xml:space="preserve">─── </v>
      </c>
      <c r="BJ66" s="63">
        <v>66</v>
      </c>
      <c r="BK66" s="63" t="str">
        <f t="shared" ref="BK66:BK96" ca="1" si="137">IFERROR(INDEX(基礎データ,MATCH(BJ66,本年変動率順位降順確定全用途,0),1),"")</f>
        <v/>
      </c>
      <c r="BL66" s="63" t="str">
        <f t="shared" ca="1" si="108"/>
        <v/>
      </c>
      <c r="BM66" s="64"/>
    </row>
    <row r="67" spans="1:65">
      <c r="A67" s="85" t="s">
        <v>1419</v>
      </c>
      <c r="B67" s="57" t="str">
        <f t="shared" si="109"/>
        <v>鶴岡市</v>
      </c>
      <c r="C67" s="57" t="str">
        <f t="shared" si="110"/>
        <v>商業地</v>
      </c>
      <c r="D67" s="48"/>
      <c r="E67" s="50" t="str">
        <f t="shared" si="111"/>
        <v>庄内地域</v>
      </c>
      <c r="F67" s="50" t="str">
        <f t="shared" si="112"/>
        <v>末広町６番１４</v>
      </c>
      <c r="G67" s="50" t="str">
        <f t="shared" si="113"/>
        <v>「末広町６－４」</v>
      </c>
      <c r="H67" s="50" t="str">
        <f t="shared" si="114"/>
        <v>（宝石の柿崎）</v>
      </c>
      <c r="I67" s="48" t="str">
        <f t="shared" si="115"/>
        <v>○</v>
      </c>
      <c r="J67" s="48" t="str">
        <f>IFERROR(IF(L67="───── ","",IF(VLOOKUP(A67,kanji001前年データ,19,FALSE)=62,"共同",IF(A67="山形9-3","工業",IF(A67="鶴岡5-2","観光",IF(OR(C67="宅地見込地",C67="工業地"),"",IF(OR(AND(C67="住宅地",M67=2),AND(C67="商業地",M67=1)),"最高",IF(OR(AND(C67="住宅地",COUNTIFS(前年用途区分,C67,前年価格,"&gt;0")=M67),AND(C67="商業地",COUNTIFS(前年用途区分,C67,前年価格,"&gt;0")=M67)),"最低",IF(fals,"")))))))),"")</f>
        <v/>
      </c>
      <c r="K67" s="48" t="str">
        <f ca="1">IFERROR(IF(W67="───── ","",IF(VLOOKUP(A67,kanji001データ,19,FALSE)=62,"共同",IF(A67="山形9-3","工業",IF(A67="鶴岡5-2","観光",IF(OR(C67="宅地見込地",C67="工業地"),"",IF(AND(C67="住宅地",X67=2),"最高",IF(AND(C67="住宅地",COUNTIFS(用途区分,C67,幹事意見価格,"&gt;0")=X67),"最低",IF(AND(C67="商業地",X67=1),"最高",IF(AND(C67="商業地",COUNTIFS(用途区分,C67,幹事意見価格,"&gt;0")=X67),"最低",IF(fals,"")))))))))),"")</f>
        <v/>
      </c>
      <c r="L67" s="51">
        <f t="shared" si="74"/>
        <v>45900</v>
      </c>
      <c r="M67" s="52">
        <f t="shared" si="116"/>
        <v>23</v>
      </c>
      <c r="N67" s="52">
        <f>IFERROR(IF(A67="","",VALUE(M67&amp;COUNTIFS($M$1:M67,M67))),"─── ")</f>
        <v>233</v>
      </c>
      <c r="O67" s="53">
        <f t="shared" si="53"/>
        <v>4.0000000000000001E-3</v>
      </c>
      <c r="P67" s="53">
        <f t="shared" si="54"/>
        <v>4.3763676148796497E-3</v>
      </c>
      <c r="Q67" s="52">
        <f t="shared" si="55"/>
        <v>23</v>
      </c>
      <c r="R67" s="52">
        <f>IFERROR(IF(A67="","",VALUE(Q67&amp;COUNTIFS($Q$1:Q67,Q67))),"─── ")</f>
        <v>231</v>
      </c>
      <c r="S67" s="51" t="e">
        <f t="shared" ref="S67:S130" ca="1" si="138">IF(INDIRECT("見込価格一覧表!H"&amp;ROW(S66)*2)="","─── ",INDIRECT("見込価格一覧表!H"&amp;ROW(S66)*2))</f>
        <v>#REF!</v>
      </c>
      <c r="T67" s="53" t="e">
        <f t="shared" ref="T67:T130" ca="1" si="139">IF(INDIRECT("見込価格一覧表!I"&amp;ROW(T66)*2)="","─── ",INDIRECT("見込価格一覧表!I"&amp;ROW(T66)*2))</f>
        <v>#REF!</v>
      </c>
      <c r="U67" s="51" t="e">
        <f t="shared" ca="1" si="37"/>
        <v>#REF!</v>
      </c>
      <c r="V67" s="53" t="e">
        <f t="shared" ca="1" si="38"/>
        <v>#REF!</v>
      </c>
      <c r="W67" s="88" t="str">
        <f ca="1">IFERROR(IF(OR($S67="─── ",$U67="─── "),"─── ",IF(#REF!="見込価格",VLOOKUP(A67,見込価格一覧データ,9,FALSE),IF(#REF!="意見価格",VLOOKUP(A67,見込価格一覧データ,11,FALSE)))),"─── ")</f>
        <v xml:space="preserve">─── </v>
      </c>
      <c r="X67" s="52" t="str">
        <f t="shared" ca="1" si="117"/>
        <v xml:space="preserve">─── </v>
      </c>
      <c r="Y67" s="66" t="str">
        <f t="shared" ca="1" si="118"/>
        <v xml:space="preserve">─── </v>
      </c>
      <c r="Z67" s="52" t="str">
        <f t="shared" ca="1" si="119"/>
        <v xml:space="preserve">─── </v>
      </c>
      <c r="AA67" s="52" t="str">
        <f t="shared" ca="1" si="120"/>
        <v xml:space="preserve">─── </v>
      </c>
      <c r="AB67" s="53" t="str">
        <f t="shared" ca="1" si="56"/>
        <v xml:space="preserve">─── </v>
      </c>
      <c r="AC67" s="53" t="str">
        <f t="shared" ca="1" si="57"/>
        <v xml:space="preserve">─── </v>
      </c>
      <c r="AD67" s="52" t="str">
        <f t="shared" ca="1" si="121"/>
        <v xml:space="preserve">─── </v>
      </c>
      <c r="AE67" s="66" t="str">
        <f t="shared" ca="1" si="122"/>
        <v xml:space="preserve">─── </v>
      </c>
      <c r="AF67" s="54" t="str">
        <f t="shared" ca="1" si="123"/>
        <v xml:space="preserve">─── </v>
      </c>
      <c r="AG67" s="66" t="str">
        <f t="shared" ca="1" si="124"/>
        <v xml:space="preserve">─── </v>
      </c>
      <c r="AH67" s="54" t="str">
        <f t="shared" ca="1" si="125"/>
        <v xml:space="preserve">─── </v>
      </c>
      <c r="AI67" s="52" t="str">
        <f t="shared" ca="1" si="61"/>
        <v xml:space="preserve">─── </v>
      </c>
      <c r="AJ67" s="52">
        <f t="shared" si="126"/>
        <v>1</v>
      </c>
      <c r="AK67" s="57" t="str">
        <f t="shared" si="127"/>
        <v>中村　剛</v>
      </c>
      <c r="AL67" s="57" t="str">
        <f t="shared" si="128"/>
        <v>植松　広央</v>
      </c>
      <c r="AM67" s="53">
        <f t="shared" si="129"/>
        <v>4.0000000000000001E-3</v>
      </c>
      <c r="AN67" s="55">
        <f t="shared" si="130"/>
        <v>45900</v>
      </c>
      <c r="AO67" s="48" t="str">
        <f t="shared" si="63"/>
        <v/>
      </c>
      <c r="AP67" s="56">
        <f t="shared" si="64"/>
        <v>100</v>
      </c>
      <c r="AQ67" s="70" t="str">
        <f t="shared" ca="1" si="131"/>
        <v xml:space="preserve">─── </v>
      </c>
      <c r="AR67" s="62" t="str">
        <f t="shared" ca="1" si="65"/>
        <v xml:space="preserve">─── </v>
      </c>
      <c r="AS67" s="62" t="str">
        <f ca="1">IF(AR67="─── ","─── ",VALUE(AR67&amp;COUNTIFS(AR$1:AR67,AR67)))</f>
        <v xml:space="preserve">─── </v>
      </c>
      <c r="AT67" s="62" t="str">
        <f t="shared" ca="1" si="66"/>
        <v xml:space="preserve">─── </v>
      </c>
      <c r="AU67" s="65" t="str">
        <f t="shared" ca="1" si="132"/>
        <v xml:space="preserve">─── </v>
      </c>
      <c r="AV67" s="62" t="str">
        <f t="shared" ca="1" si="67"/>
        <v xml:space="preserve">─── </v>
      </c>
      <c r="AW67" s="73" t="str">
        <f t="shared" ca="1" si="68"/>
        <v xml:space="preserve">─── </v>
      </c>
      <c r="AX67" s="74" t="str">
        <f t="shared" ca="1" si="133"/>
        <v xml:space="preserve">─── </v>
      </c>
      <c r="AY67" s="75" t="str">
        <f t="shared" ca="1" si="69"/>
        <v xml:space="preserve">─── </v>
      </c>
      <c r="AZ67" s="76" t="str">
        <f t="shared" ca="1" si="134"/>
        <v xml:space="preserve">─── </v>
      </c>
      <c r="BA67" s="77" t="str">
        <f t="shared" ca="1" si="70"/>
        <v xml:space="preserve">─── </v>
      </c>
      <c r="BB67" s="80" t="str">
        <f t="shared" ca="1" si="71"/>
        <v xml:space="preserve">─── </v>
      </c>
      <c r="BC67" s="71" t="str">
        <f t="shared" si="135"/>
        <v>○</v>
      </c>
      <c r="BD67" s="2" t="s">
        <v>2124</v>
      </c>
      <c r="BG67" s="2" t="str">
        <f t="shared" ca="1" si="136"/>
        <v xml:space="preserve">─── </v>
      </c>
      <c r="BJ67" s="63">
        <v>67</v>
      </c>
      <c r="BK67" s="63" t="str">
        <f t="shared" ca="1" si="137"/>
        <v/>
      </c>
      <c r="BL67" s="63" t="str">
        <f t="shared" ca="1" si="108"/>
        <v/>
      </c>
      <c r="BM67" s="64"/>
    </row>
    <row r="68" spans="1:65">
      <c r="A68" s="85" t="s">
        <v>1420</v>
      </c>
      <c r="B68" s="57" t="str">
        <f t="shared" si="109"/>
        <v>鶴岡市</v>
      </c>
      <c r="C68" s="57" t="str">
        <f t="shared" si="110"/>
        <v>商業地</v>
      </c>
      <c r="D68" s="48"/>
      <c r="E68" s="50" t="str">
        <f t="shared" si="111"/>
        <v>庄内地域</v>
      </c>
      <c r="F68" s="50" t="str">
        <f t="shared" si="112"/>
        <v>湯温海字湯温海１９１番</v>
      </c>
      <c r="G68" s="50" t="str">
        <f t="shared" si="113"/>
        <v/>
      </c>
      <c r="H68" s="50" t="str">
        <f t="shared" si="114"/>
        <v>（かしわや）</v>
      </c>
      <c r="I68" s="48" t="str">
        <f t="shared" si="115"/>
        <v/>
      </c>
      <c r="J68" s="48" t="str">
        <f>IFERROR(IF(L68="───── ","",IF(VLOOKUP(A68,kanji001前年データ,19,FALSE)=62,"共同",IF(A68="山形9-3","工業",IF(A68="鶴岡5-2","観光",IF(OR(C68="宅地見込地",C68="工業地"),"",IF(OR(AND(C68="住宅地",M68=2),AND(C68="商業地",M68=1)),"最高",IF(OR(AND(C68="住宅地",COUNTIFS(前年用途区分,C68,前年価格,"&gt;0")=M68),AND(C68="商業地",COUNTIFS(前年用途区分,C68,前年価格,"&gt;0")=M68)),"最低",IF(fals,"")))))))),"")</f>
        <v>観光</v>
      </c>
      <c r="K68" s="48" t="str">
        <f ca="1">IFERROR(IF(W68="───── ","",IF(VLOOKUP(A68,kanji001データ,19,FALSE)=62,"共同",IF(A68="山形9-3","工業",IF(A68="鶴岡5-2","観光",IF(OR(C68="宅地見込地",C68="工業地"),"",IF(AND(C68="住宅地",X68=2),"最高",IF(AND(C68="住宅地",COUNTIFS(用途区分,C68,幹事意見価格,"&gt;0")=X68),"最低",IF(AND(C68="商業地",X68=1),"最高",IF(AND(C68="商業地",COUNTIFS(用途区分,C68,幹事意見価格,"&gt;0")=X68),"最低",IF(fals,"")))))))))),"")</f>
        <v>観光</v>
      </c>
      <c r="L68" s="51">
        <f t="shared" ref="L68:L131" si="140">IFERROR(IF(A68="","",IF(VLOOKUP(A68,kanji002データ,31,FALSE)=0,"─── ",VLOOKUP(A68,kanji002データ,31,FALSE))),"─── ")</f>
        <v>25000</v>
      </c>
      <c r="M68" s="52">
        <f t="shared" si="116"/>
        <v>43</v>
      </c>
      <c r="N68" s="52">
        <f>IFERROR(IF(A68="","",VALUE(M68&amp;COUNTIFS($M$1:M68,M68))),"─── ")</f>
        <v>431</v>
      </c>
      <c r="O68" s="53">
        <f t="shared" ref="O68:O131" si="141">IFERROR(IF(A68="","",ROUND((VLOOKUP(A68,kanji002データ,31,FALSE)-VLOOKUP(A68,kanji002データ,28,FALSE))/VLOOKUP(A68,kanji002データ,28,FALSE),3)),"─── ")</f>
        <v>-0.02</v>
      </c>
      <c r="P68" s="53">
        <f t="shared" ref="P68:P131" si="142">IFERROR(IF(A68="","",(VLOOKUP(A68,kanji002データ,31,FALSE)-VLOOKUP(A68,kanji002データ,28,FALSE))/VLOOKUP(A68,kanji002データ,28,FALSE)),"─── ")</f>
        <v>-1.9607843137254902E-2</v>
      </c>
      <c r="Q68" s="52">
        <f t="shared" ref="Q68:Q131" si="143">IF(A68="","",IF(P68="─── ","─── ",COUNTIFS(前年用途区分,C68,前年変動率四捨五入無,"&gt;"&amp;P68)+1))</f>
        <v>61</v>
      </c>
      <c r="R68" s="52">
        <f>IFERROR(IF(A68="","",VALUE(Q68&amp;COUNTIFS($Q$1:Q68,Q68))),"─── ")</f>
        <v>611</v>
      </c>
      <c r="S68" s="51" t="e">
        <f t="shared" ca="1" si="138"/>
        <v>#REF!</v>
      </c>
      <c r="T68" s="53" t="e">
        <f t="shared" ca="1" si="139"/>
        <v>#REF!</v>
      </c>
      <c r="U68" s="51" t="e">
        <f t="shared" ca="1" si="37"/>
        <v>#REF!</v>
      </c>
      <c r="V68" s="53" t="e">
        <f t="shared" ca="1" si="38"/>
        <v>#REF!</v>
      </c>
      <c r="W68" s="88" t="str">
        <f ca="1">IFERROR(IF(OR($S68="─── ",$U68="─── "),"─── ",IF(#REF!="見込価格",VLOOKUP(A68,見込価格一覧データ,9,FALSE),IF(#REF!="意見価格",VLOOKUP(A68,見込価格一覧データ,11,FALSE)))),"─── ")</f>
        <v xml:space="preserve">─── </v>
      </c>
      <c r="X68" s="52" t="str">
        <f t="shared" ca="1" si="117"/>
        <v xml:space="preserve">─── </v>
      </c>
      <c r="Y68" s="66" t="str">
        <f t="shared" ca="1" si="118"/>
        <v xml:space="preserve">─── </v>
      </c>
      <c r="Z68" s="52" t="str">
        <f t="shared" ca="1" si="119"/>
        <v xml:space="preserve">─── </v>
      </c>
      <c r="AA68" s="52" t="str">
        <f t="shared" ca="1" si="120"/>
        <v xml:space="preserve">─── </v>
      </c>
      <c r="AB68" s="53" t="str">
        <f t="shared" ref="AB68:AB131" ca="1" si="144">IFERROR(IF(A68="","",IF(OR(L68="───── ",W68=""),"─── ",IF(OR(L68="",W68=""),"",ROUND(W68/L68-100%,3)))),"─── ")</f>
        <v xml:space="preserve">─── </v>
      </c>
      <c r="AC68" s="53" t="str">
        <f t="shared" ref="AC68:AC131" ca="1" si="145">IFERROR(IF(A68="","",IF(OR(L68="───── ",W68=""),"─── ",IF(OR(L68="",W68=""),"",W68/L68-100%))),"─── ")</f>
        <v xml:space="preserve">─── </v>
      </c>
      <c r="AD68" s="52" t="str">
        <f t="shared" ca="1" si="121"/>
        <v xml:space="preserve">─── </v>
      </c>
      <c r="AE68" s="66" t="str">
        <f t="shared" ca="1" si="122"/>
        <v xml:space="preserve">─── </v>
      </c>
      <c r="AF68" s="54" t="str">
        <f t="shared" ca="1" si="123"/>
        <v xml:space="preserve">─── </v>
      </c>
      <c r="AG68" s="66" t="str">
        <f t="shared" ca="1" si="124"/>
        <v xml:space="preserve">─── </v>
      </c>
      <c r="AH68" s="54" t="str">
        <f t="shared" ca="1" si="125"/>
        <v xml:space="preserve">─── </v>
      </c>
      <c r="AI68" s="52" t="str">
        <f t="shared" ref="AI68:AI131" ca="1" si="146">IF(A68="","",IF(W68="─── ","─── ",IF(OR(W68="───── ",W68=""),"─── ",COUNTIFS(市町村名,B68,用途区分,C68,幹事意見価格,"&gt;"&amp;W68)+1)))</f>
        <v xml:space="preserve">─── </v>
      </c>
      <c r="AJ68" s="52">
        <f t="shared" si="126"/>
        <v>4</v>
      </c>
      <c r="AK68" s="57" t="str">
        <f t="shared" si="127"/>
        <v>森谷　崇史</v>
      </c>
      <c r="AL68" s="57" t="str">
        <f t="shared" si="128"/>
        <v>阿部　和宏</v>
      </c>
      <c r="AM68" s="53">
        <f t="shared" si="129"/>
        <v>-0.02</v>
      </c>
      <c r="AN68" s="55">
        <f t="shared" si="130"/>
        <v>25000</v>
      </c>
      <c r="AO68" s="48" t="str">
        <f t="shared" ref="AO68:AO131" si="147">IFERROR(IF(A68="","",IF(VLOOKUP(A68,kanji001データ,17,FALSE)=2,"○",IF(VLOOKUP(A68,kanji001データ,17,FALSE)=1,"隔",""))),"")</f>
        <v/>
      </c>
      <c r="AP68" s="56">
        <f t="shared" ref="AP68:AP131" si="148">IFERROR(IF(VLOOKUP(A68,kanji003データ,37,FALSE)=0,100,VLOOKUP(A68,kanji003データ,37,FALSE)),"")</f>
        <v>100</v>
      </c>
      <c r="AQ68" s="70" t="str">
        <f t="shared" ca="1" si="131"/>
        <v xml:space="preserve">─── </v>
      </c>
      <c r="AR68" s="62" t="str">
        <f t="shared" ref="AR68:AR131" ca="1" si="149">IFERROR(IF(W68="─── ","─── ",COUNTIFS(幹事意見価格,"&gt;"&amp;W68)+1),"")</f>
        <v xml:space="preserve">─── </v>
      </c>
      <c r="AS68" s="62" t="str">
        <f ca="1">IF(AR68="─── ","─── ",VALUE(AR68&amp;COUNTIFS(AR$1:AR68,AR68)))</f>
        <v xml:space="preserve">─── </v>
      </c>
      <c r="AT68" s="62" t="str">
        <f t="shared" ref="AT68:AT131" ca="1" si="150">IF(A68="","",IF(W68="─── ","─── ",COUNTIFS(本年価格順位コード全用途,"&lt;"&amp;$AS68)+1))</f>
        <v xml:space="preserve">─── </v>
      </c>
      <c r="AU68" s="65" t="str">
        <f t="shared" ca="1" si="132"/>
        <v xml:space="preserve">─── </v>
      </c>
      <c r="AV68" s="62" t="str">
        <f t="shared" ref="AV68:AV131" ca="1" si="151">IFERROR(IF(A68="","",IF(W68="─── ","─── ",COUNTIFS(本年価格降順順位コード全用途,"&lt;"&amp;AU68)+1)),"")</f>
        <v xml:space="preserve">─── </v>
      </c>
      <c r="AW68" s="73" t="str">
        <f t="shared" ref="AW68:AW131" ca="1" si="152">IFERROR(IF(A68="","",IF(AC68="─── ","─── ",COUNTIFS(本年変動率四捨五入無,"&gt;"&amp;AC68)+1)),"")</f>
        <v xml:space="preserve">─── </v>
      </c>
      <c r="AX68" s="74" t="str">
        <f t="shared" ca="1" si="133"/>
        <v xml:space="preserve">─── </v>
      </c>
      <c r="AY68" s="75" t="str">
        <f t="shared" ref="AY68:AY131" ca="1" si="153">IFERROR(IF(A68="","",IF(AX68="─── ","─── ",COUNTIFS(本年度変動率順位コード全用途,"&lt;"&amp;$AX68)+1)),"─── ")</f>
        <v xml:space="preserve">─── </v>
      </c>
      <c r="AZ68" s="76" t="str">
        <f t="shared" ca="1" si="134"/>
        <v xml:space="preserve">─── </v>
      </c>
      <c r="BA68" s="77" t="str">
        <f t="shared" ref="BA68:BA131" ca="1" si="154">IFERROR(IF(A68="","",IF(AZ68="─── ","─── ",COUNTIFS(本年変動率順位降順コード全用途,"&lt;"&amp;AZ68)+1)),"─── ")</f>
        <v xml:space="preserve">─── </v>
      </c>
      <c r="BB68" s="80" t="str">
        <f t="shared" ref="BB68:BB131" ca="1" si="155">IF(AI68="─── ","─── ",IF(AJ68="─── ","─⇒"&amp;AI68,IF(AI68=AJ68,AI68,IF(AI68&lt;AJ68,AJ68&amp;" ⤻ "&amp;AI68,IF(AI68&gt;AJ68,AJ68&amp;" ⤼ "&amp;AI68)))))</f>
        <v xml:space="preserve">─── </v>
      </c>
      <c r="BC68" s="71" t="str">
        <f t="shared" si="135"/>
        <v/>
      </c>
      <c r="BD68" s="2" t="s">
        <v>2124</v>
      </c>
      <c r="BG68" s="2" t="str">
        <f t="shared" ca="1" si="136"/>
        <v xml:space="preserve">─── </v>
      </c>
      <c r="BJ68" s="63">
        <v>68</v>
      </c>
      <c r="BK68" s="63" t="str">
        <f t="shared" ca="1" si="137"/>
        <v/>
      </c>
      <c r="BL68" s="63" t="str">
        <f t="shared" ca="1" si="108"/>
        <v/>
      </c>
      <c r="BM68" s="64"/>
    </row>
    <row r="69" spans="1:65">
      <c r="A69" s="85" t="s">
        <v>1421</v>
      </c>
      <c r="B69" s="57" t="str">
        <f t="shared" si="109"/>
        <v>鶴岡市</v>
      </c>
      <c r="C69" s="57" t="str">
        <f t="shared" si="110"/>
        <v>商業地</v>
      </c>
      <c r="D69" s="48"/>
      <c r="E69" s="50" t="str">
        <f t="shared" si="111"/>
        <v>庄内地域</v>
      </c>
      <c r="F69" s="50" t="str">
        <f t="shared" si="112"/>
        <v>美咲町３２番３</v>
      </c>
      <c r="G69" s="50" t="str">
        <f t="shared" si="113"/>
        <v>「美咲町３２－７」</v>
      </c>
      <c r="H69" s="50" t="str">
        <f t="shared" si="114"/>
        <v>（株式会社タマツ）</v>
      </c>
      <c r="I69" s="48" t="str">
        <f t="shared" si="115"/>
        <v/>
      </c>
      <c r="J69" s="48" t="str">
        <f>IFERROR(IF(L69="───── ","",IF(VLOOKUP(A69,kanji001前年データ,19,FALSE)=62,"共同",IF(A69="山形9-3","工業",IF(A69="鶴岡5-2","観光",IF(OR(C69="宅地見込地",C69="工業地"),"",IF(OR(AND(C69="住宅地",M69=2),AND(C69="商業地",M69=1)),"最高",IF(OR(AND(C69="住宅地",COUNTIFS(前年用途区分,C69,前年価格,"&gt;0")=M69),AND(C69="商業地",COUNTIFS(前年用途区分,C69,前年価格,"&gt;0")=M69)),"最低",IF(fals,"")))))))),"")</f>
        <v/>
      </c>
      <c r="K69" s="48" t="str">
        <f ca="1">IFERROR(IF(W69="───── ","",IF(VLOOKUP(A69,kanji001データ,19,FALSE)=62,"共同",IF(A69="山形9-3","工業",IF(A69="鶴岡5-2","観光",IF(OR(C69="宅地見込地",C69="工業地"),"",IF(AND(C69="住宅地",X69=2),"最高",IF(AND(C69="住宅地",COUNTIFS(用途区分,C69,幹事意見価格,"&gt;0")=X69),"最低",IF(AND(C69="商業地",X69=1),"最高",IF(AND(C69="商業地",COUNTIFS(用途区分,C69,幹事意見価格,"&gt;0")=X69),"最低",IF(fals,"")))))))))),"")</f>
        <v/>
      </c>
      <c r="L69" s="51">
        <f t="shared" si="140"/>
        <v>40000</v>
      </c>
      <c r="M69" s="52">
        <f t="shared" si="116"/>
        <v>28</v>
      </c>
      <c r="N69" s="52">
        <f>IFERROR(IF(A69="","",VALUE(M69&amp;COUNTIFS($M$1:M69,M69))),"─── ")</f>
        <v>281</v>
      </c>
      <c r="O69" s="53">
        <f t="shared" si="141"/>
        <v>8.0000000000000002E-3</v>
      </c>
      <c r="P69" s="53">
        <f t="shared" si="142"/>
        <v>7.556675062972292E-3</v>
      </c>
      <c r="Q69" s="52">
        <f t="shared" si="143"/>
        <v>17</v>
      </c>
      <c r="R69" s="52">
        <f>IFERROR(IF(A69="","",VALUE(Q69&amp;COUNTIFS($Q$1:Q69,Q69))),"─── ")</f>
        <v>172</v>
      </c>
      <c r="S69" s="51" t="e">
        <f t="shared" ca="1" si="138"/>
        <v>#REF!</v>
      </c>
      <c r="T69" s="53" t="e">
        <f t="shared" ca="1" si="139"/>
        <v>#REF!</v>
      </c>
      <c r="U69" s="51" t="e">
        <f t="shared" ca="1" si="37"/>
        <v>#REF!</v>
      </c>
      <c r="V69" s="53" t="e">
        <f t="shared" ca="1" si="38"/>
        <v>#REF!</v>
      </c>
      <c r="W69" s="88" t="str">
        <f ca="1">IFERROR(IF(OR($S69="─── ",$U69="─── "),"─── ",IF(#REF!="見込価格",VLOOKUP(A69,見込価格一覧データ,9,FALSE),IF(#REF!="意見価格",VLOOKUP(A69,見込価格一覧データ,11,FALSE)))),"─── ")</f>
        <v xml:space="preserve">─── </v>
      </c>
      <c r="X69" s="52" t="str">
        <f t="shared" ca="1" si="117"/>
        <v xml:space="preserve">─── </v>
      </c>
      <c r="Y69" s="66" t="str">
        <f t="shared" ca="1" si="118"/>
        <v xml:space="preserve">─── </v>
      </c>
      <c r="Z69" s="52" t="str">
        <f t="shared" ca="1" si="119"/>
        <v xml:space="preserve">─── </v>
      </c>
      <c r="AA69" s="52" t="str">
        <f t="shared" ca="1" si="120"/>
        <v xml:space="preserve">─── </v>
      </c>
      <c r="AB69" s="53" t="str">
        <f t="shared" ca="1" si="144"/>
        <v xml:space="preserve">─── </v>
      </c>
      <c r="AC69" s="53" t="str">
        <f t="shared" ca="1" si="145"/>
        <v xml:space="preserve">─── </v>
      </c>
      <c r="AD69" s="52" t="str">
        <f t="shared" ca="1" si="121"/>
        <v xml:space="preserve">─── </v>
      </c>
      <c r="AE69" s="66" t="str">
        <f t="shared" ca="1" si="122"/>
        <v xml:space="preserve">─── </v>
      </c>
      <c r="AF69" s="54" t="str">
        <f t="shared" ca="1" si="123"/>
        <v xml:space="preserve">─── </v>
      </c>
      <c r="AG69" s="66" t="str">
        <f t="shared" ca="1" si="124"/>
        <v xml:space="preserve">─── </v>
      </c>
      <c r="AH69" s="54" t="str">
        <f t="shared" ca="1" si="125"/>
        <v xml:space="preserve">─── </v>
      </c>
      <c r="AI69" s="52" t="str">
        <f t="shared" ca="1" si="146"/>
        <v xml:space="preserve">─── </v>
      </c>
      <c r="AJ69" s="52">
        <f t="shared" si="126"/>
        <v>2</v>
      </c>
      <c r="AK69" s="57" t="str">
        <f t="shared" si="127"/>
        <v>石川　聡</v>
      </c>
      <c r="AL69" s="57" t="str">
        <f t="shared" si="128"/>
        <v>安孫子　直樹</v>
      </c>
      <c r="AM69" s="53">
        <f t="shared" si="129"/>
        <v>8.0000000000000002E-3</v>
      </c>
      <c r="AN69" s="55">
        <f t="shared" si="130"/>
        <v>40000</v>
      </c>
      <c r="AO69" s="48" t="str">
        <f t="shared" si="147"/>
        <v/>
      </c>
      <c r="AP69" s="56">
        <f t="shared" si="148"/>
        <v>102</v>
      </c>
      <c r="AQ69" s="70" t="str">
        <f t="shared" ca="1" si="131"/>
        <v xml:space="preserve">─── </v>
      </c>
      <c r="AR69" s="62" t="str">
        <f t="shared" ca="1" si="149"/>
        <v xml:space="preserve">─── </v>
      </c>
      <c r="AS69" s="62" t="str">
        <f ca="1">IF(AR69="─── ","─── ",VALUE(AR69&amp;COUNTIFS(AR$1:AR69,AR69)))</f>
        <v xml:space="preserve">─── </v>
      </c>
      <c r="AT69" s="62" t="str">
        <f t="shared" ca="1" si="150"/>
        <v xml:space="preserve">─── </v>
      </c>
      <c r="AU69" s="65" t="str">
        <f t="shared" ca="1" si="132"/>
        <v xml:space="preserve">─── </v>
      </c>
      <c r="AV69" s="62" t="str">
        <f t="shared" ca="1" si="151"/>
        <v xml:space="preserve">─── </v>
      </c>
      <c r="AW69" s="73" t="str">
        <f t="shared" ca="1" si="152"/>
        <v xml:space="preserve">─── </v>
      </c>
      <c r="AX69" s="74" t="str">
        <f t="shared" ca="1" si="133"/>
        <v xml:space="preserve">─── </v>
      </c>
      <c r="AY69" s="75" t="str">
        <f t="shared" ca="1" si="153"/>
        <v xml:space="preserve">─── </v>
      </c>
      <c r="AZ69" s="76" t="str">
        <f t="shared" ca="1" si="134"/>
        <v xml:space="preserve">─── </v>
      </c>
      <c r="BA69" s="77" t="str">
        <f t="shared" ca="1" si="154"/>
        <v xml:space="preserve">─── </v>
      </c>
      <c r="BB69" s="80" t="str">
        <f t="shared" ca="1" si="155"/>
        <v xml:space="preserve">─── </v>
      </c>
      <c r="BC69" s="71" t="str">
        <f t="shared" si="135"/>
        <v>○</v>
      </c>
      <c r="BD69" s="2" t="s">
        <v>2124</v>
      </c>
      <c r="BG69" s="2" t="str">
        <f t="shared" ca="1" si="136"/>
        <v xml:space="preserve">─── </v>
      </c>
      <c r="BJ69" s="63">
        <v>69</v>
      </c>
      <c r="BK69" s="63" t="str">
        <f t="shared" ca="1" si="137"/>
        <v/>
      </c>
      <c r="BL69" s="63" t="str">
        <f t="shared" ca="1" si="108"/>
        <v/>
      </c>
      <c r="BM69" s="64"/>
    </row>
    <row r="70" spans="1:65">
      <c r="A70" s="85" t="s">
        <v>1422</v>
      </c>
      <c r="B70" s="57" t="str">
        <f t="shared" si="109"/>
        <v>鶴岡市</v>
      </c>
      <c r="C70" s="57" t="str">
        <f t="shared" si="110"/>
        <v>商業地</v>
      </c>
      <c r="D70" s="48"/>
      <c r="E70" s="50" t="str">
        <f t="shared" si="111"/>
        <v>庄内地域</v>
      </c>
      <c r="F70" s="50" t="str">
        <f t="shared" si="112"/>
        <v>藤島字古楯跡８５番１</v>
      </c>
      <c r="G70" s="50" t="str">
        <f t="shared" si="113"/>
        <v/>
      </c>
      <c r="H70" s="50" t="str">
        <f t="shared" si="114"/>
        <v>（（有）豊田測量設計事務所）</v>
      </c>
      <c r="I70" s="48" t="str">
        <f t="shared" si="115"/>
        <v>○</v>
      </c>
      <c r="J70" s="48" t="str">
        <f>IFERROR(IF(L70="───── ","",IF(VLOOKUP(A70,kanji001前年データ,19,FALSE)=62,"共同",IF(A70="山形9-3","工業",IF(A70="鶴岡5-2","観光",IF(OR(C70="宅地見込地",C70="工業地"),"",IF(OR(AND(C70="住宅地",M70=2),AND(C70="商業地",M70=1)),"最高",IF(OR(AND(C70="住宅地",COUNTIFS(前年用途区分,C70,前年価格,"&gt;0")=M70),AND(C70="商業地",COUNTIFS(前年用途区分,C70,前年価格,"&gt;0")=M70)),"最低",IF(fals,"")))))))),"")</f>
        <v/>
      </c>
      <c r="K70" s="48" t="str">
        <f ca="1">IFERROR(IF(W70="───── ","",IF(VLOOKUP(A70,kanji001データ,19,FALSE)=62,"共同",IF(A70="山形9-3","工業",IF(A70="鶴岡5-2","観光",IF(OR(C70="宅地見込地",C70="工業地"),"",IF(AND(C70="住宅地",X70=2),"最高",IF(AND(C70="住宅地",COUNTIFS(用途区分,C70,幹事意見価格,"&gt;0")=X70),"最低",IF(AND(C70="商業地",X70=1),"最高",IF(AND(C70="商業地",COUNTIFS(用途区分,C70,幹事意見価格,"&gt;0")=X70),"最低",IF(fals,"")))))))))),"")</f>
        <v/>
      </c>
      <c r="L70" s="51">
        <f t="shared" si="140"/>
        <v>16400</v>
      </c>
      <c r="M70" s="52">
        <f t="shared" si="116"/>
        <v>55</v>
      </c>
      <c r="N70" s="52">
        <f>IFERROR(IF(A70="","",VALUE(M70&amp;COUNTIFS($M$1:M70,M70))),"─── ")</f>
        <v>551</v>
      </c>
      <c r="O70" s="53">
        <f t="shared" si="141"/>
        <v>-6.0000000000000001E-3</v>
      </c>
      <c r="P70" s="53">
        <f t="shared" si="142"/>
        <v>-6.0606060606060606E-3</v>
      </c>
      <c r="Q70" s="52">
        <f t="shared" si="143"/>
        <v>45</v>
      </c>
      <c r="R70" s="52">
        <f>IFERROR(IF(A70="","",VALUE(Q70&amp;COUNTIFS($Q$1:Q70,Q70))),"─── ")</f>
        <v>451</v>
      </c>
      <c r="S70" s="51" t="e">
        <f t="shared" ca="1" si="138"/>
        <v>#REF!</v>
      </c>
      <c r="T70" s="53" t="e">
        <f t="shared" ca="1" si="139"/>
        <v>#REF!</v>
      </c>
      <c r="U70" s="51" t="e">
        <f t="shared" ref="U70:U133" ca="1" si="156">IF(INDIRECT("見込価格一覧表!H"&amp;ROW(U70)*2-1)="","─── ",INDIRECT("見込価格一覧表!H"&amp;ROW(U70)*2-1))</f>
        <v>#REF!</v>
      </c>
      <c r="V70" s="53" t="e">
        <f t="shared" ref="V70:V133" ca="1" si="157">IF(INDIRECT("見込価格一覧表!I"&amp;ROW(V70)*2-1)="","─── ",INDIRECT("見込価格一覧表!I"&amp;ROW(V70)*2-1))</f>
        <v>#REF!</v>
      </c>
      <c r="W70" s="88" t="str">
        <f ca="1">IFERROR(IF(OR($S70="─── ",$U70="─── "),"─── ",IF(#REF!="見込価格",VLOOKUP(A70,見込価格一覧データ,9,FALSE),IF(#REF!="意見価格",VLOOKUP(A70,見込価格一覧データ,11,FALSE)))),"─── ")</f>
        <v xml:space="preserve">─── </v>
      </c>
      <c r="X70" s="52" t="str">
        <f t="shared" ca="1" si="117"/>
        <v xml:space="preserve">─── </v>
      </c>
      <c r="Y70" s="66" t="str">
        <f t="shared" ca="1" si="118"/>
        <v xml:space="preserve">─── </v>
      </c>
      <c r="Z70" s="52" t="str">
        <f t="shared" ca="1" si="119"/>
        <v xml:space="preserve">─── </v>
      </c>
      <c r="AA70" s="52" t="str">
        <f t="shared" ca="1" si="120"/>
        <v xml:space="preserve">─── </v>
      </c>
      <c r="AB70" s="53" t="str">
        <f t="shared" ca="1" si="144"/>
        <v xml:space="preserve">─── </v>
      </c>
      <c r="AC70" s="53" t="str">
        <f t="shared" ca="1" si="145"/>
        <v xml:space="preserve">─── </v>
      </c>
      <c r="AD70" s="52" t="str">
        <f t="shared" ca="1" si="121"/>
        <v xml:space="preserve">─── </v>
      </c>
      <c r="AE70" s="66" t="str">
        <f t="shared" ca="1" si="122"/>
        <v xml:space="preserve">─── </v>
      </c>
      <c r="AF70" s="54" t="str">
        <f t="shared" ca="1" si="123"/>
        <v xml:space="preserve">─── </v>
      </c>
      <c r="AG70" s="66" t="str">
        <f t="shared" ca="1" si="124"/>
        <v xml:space="preserve">─── </v>
      </c>
      <c r="AH70" s="54" t="str">
        <f t="shared" ca="1" si="125"/>
        <v xml:space="preserve">─── </v>
      </c>
      <c r="AI70" s="52" t="str">
        <f t="shared" ca="1" si="146"/>
        <v xml:space="preserve">─── </v>
      </c>
      <c r="AJ70" s="52">
        <f t="shared" si="126"/>
        <v>5</v>
      </c>
      <c r="AK70" s="57" t="str">
        <f t="shared" si="127"/>
        <v>石川　聡</v>
      </c>
      <c r="AL70" s="57" t="str">
        <f t="shared" si="128"/>
        <v>臼井　晶</v>
      </c>
      <c r="AM70" s="53">
        <f t="shared" si="129"/>
        <v>-6.0000000000000001E-3</v>
      </c>
      <c r="AN70" s="55">
        <f t="shared" si="130"/>
        <v>16400</v>
      </c>
      <c r="AO70" s="48" t="str">
        <f t="shared" si="147"/>
        <v/>
      </c>
      <c r="AP70" s="56">
        <f t="shared" si="148"/>
        <v>100</v>
      </c>
      <c r="AQ70" s="70" t="str">
        <f t="shared" ca="1" si="131"/>
        <v xml:space="preserve">─── </v>
      </c>
      <c r="AR70" s="62" t="str">
        <f t="shared" ca="1" si="149"/>
        <v xml:space="preserve">─── </v>
      </c>
      <c r="AS70" s="62" t="str">
        <f ca="1">IF(AR70="─── ","─── ",VALUE(AR70&amp;COUNTIFS(AR$1:AR70,AR70)))</f>
        <v xml:space="preserve">─── </v>
      </c>
      <c r="AT70" s="62" t="str">
        <f t="shared" ca="1" si="150"/>
        <v xml:space="preserve">─── </v>
      </c>
      <c r="AU70" s="65" t="str">
        <f t="shared" ca="1" si="132"/>
        <v xml:space="preserve">─── </v>
      </c>
      <c r="AV70" s="62" t="str">
        <f t="shared" ca="1" si="151"/>
        <v xml:space="preserve">─── </v>
      </c>
      <c r="AW70" s="73" t="str">
        <f t="shared" ca="1" si="152"/>
        <v xml:space="preserve">─── </v>
      </c>
      <c r="AX70" s="74" t="str">
        <f t="shared" ca="1" si="133"/>
        <v xml:space="preserve">─── </v>
      </c>
      <c r="AY70" s="75" t="str">
        <f t="shared" ca="1" si="153"/>
        <v xml:space="preserve">─── </v>
      </c>
      <c r="AZ70" s="76" t="str">
        <f t="shared" ca="1" si="134"/>
        <v xml:space="preserve">─── </v>
      </c>
      <c r="BA70" s="77" t="str">
        <f t="shared" ca="1" si="154"/>
        <v xml:space="preserve">─── </v>
      </c>
      <c r="BB70" s="80" t="str">
        <f t="shared" ca="1" si="155"/>
        <v xml:space="preserve">─── </v>
      </c>
      <c r="BC70" s="71" t="str">
        <f t="shared" si="135"/>
        <v/>
      </c>
      <c r="BD70" s="2" t="s">
        <v>2124</v>
      </c>
      <c r="BG70" s="2" t="str">
        <f t="shared" ca="1" si="136"/>
        <v xml:space="preserve">─── </v>
      </c>
      <c r="BJ70" s="63">
        <v>70</v>
      </c>
      <c r="BK70" s="63" t="str">
        <f t="shared" ca="1" si="137"/>
        <v/>
      </c>
      <c r="BL70" s="63" t="str">
        <f t="shared" ca="1" si="108"/>
        <v/>
      </c>
      <c r="BM70" s="64"/>
    </row>
    <row r="71" spans="1:65">
      <c r="A71" s="85" t="s">
        <v>1423</v>
      </c>
      <c r="B71" s="57" t="str">
        <f t="shared" si="109"/>
        <v>鶴岡市</v>
      </c>
      <c r="C71" s="57" t="str">
        <f t="shared" si="110"/>
        <v>商業地</v>
      </c>
      <c r="D71" s="48"/>
      <c r="E71" s="50" t="str">
        <f t="shared" si="111"/>
        <v>庄内地域</v>
      </c>
      <c r="F71" s="50" t="str">
        <f t="shared" si="112"/>
        <v>上山添字文栄５９番</v>
      </c>
      <c r="G71" s="50" t="str">
        <f t="shared" si="113"/>
        <v/>
      </c>
      <c r="H71" s="50" t="str">
        <f t="shared" si="114"/>
        <v>（菅原青果店）</v>
      </c>
      <c r="I71" s="48" t="str">
        <f t="shared" si="115"/>
        <v/>
      </c>
      <c r="J71" s="48" t="str">
        <f>IFERROR(IF(L71="───── ","",IF(VLOOKUP(A71,kanji001前年データ,19,FALSE)=62,"共同",IF(A71="山形9-3","工業",IF(A71="鶴岡5-2","観光",IF(OR(C71="宅地見込地",C71="工業地"),"",IF(OR(AND(C71="住宅地",M71=2),AND(C71="商業地",M71=1)),"最高",IF(OR(AND(C71="住宅地",COUNTIFS(前年用途区分,C71,前年価格,"&gt;0")=M71),AND(C71="商業地",COUNTIFS(前年用途区分,C71,前年価格,"&gt;0")=M71)),"最低",IF(fals,"")))))))),"")</f>
        <v/>
      </c>
      <c r="K71" s="48" t="str">
        <f ca="1">IFERROR(IF(W71="───── ","",IF(VLOOKUP(A71,kanji001データ,19,FALSE)=62,"共同",IF(A71="山形9-3","工業",IF(A71="鶴岡5-2","観光",IF(OR(C71="宅地見込地",C71="工業地"),"",IF(AND(C71="住宅地",X71=2),"最高",IF(AND(C71="住宅地",COUNTIFS(用途区分,C71,幹事意見価格,"&gt;0")=X71),"最低",IF(AND(C71="商業地",X71=1),"最高",IF(AND(C71="商業地",COUNTIFS(用途区分,C71,幹事意見価格,"&gt;0")=X71),"最低",IF(fals,"")))))))))),"")</f>
        <v/>
      </c>
      <c r="L71" s="51">
        <f t="shared" si="140"/>
        <v>14000</v>
      </c>
      <c r="M71" s="52">
        <f t="shared" si="116"/>
        <v>58</v>
      </c>
      <c r="N71" s="52">
        <f>IFERROR(IF(A71="","",VALUE(M71&amp;COUNTIFS($M$1:M71,M71))),"─── ")</f>
        <v>581</v>
      </c>
      <c r="O71" s="53">
        <f t="shared" si="141"/>
        <v>0</v>
      </c>
      <c r="P71" s="53">
        <f t="shared" si="142"/>
        <v>0</v>
      </c>
      <c r="Q71" s="52">
        <f t="shared" si="143"/>
        <v>27</v>
      </c>
      <c r="R71" s="52">
        <f>IFERROR(IF(A71="","",VALUE(Q71&amp;COUNTIFS($Q$1:Q71,Q71))),"─── ")</f>
        <v>272</v>
      </c>
      <c r="S71" s="51" t="e">
        <f t="shared" ca="1" si="138"/>
        <v>#REF!</v>
      </c>
      <c r="T71" s="53" t="e">
        <f t="shared" ca="1" si="139"/>
        <v>#REF!</v>
      </c>
      <c r="U71" s="51" t="e">
        <f t="shared" ca="1" si="156"/>
        <v>#REF!</v>
      </c>
      <c r="V71" s="53" t="e">
        <f t="shared" ca="1" si="157"/>
        <v>#REF!</v>
      </c>
      <c r="W71" s="88" t="str">
        <f ca="1">IFERROR(IF(OR($S71="─── ",$U71="─── "),"─── ",IF(#REF!="見込価格",VLOOKUP(A71,見込価格一覧データ,9,FALSE),IF(#REF!="意見価格",VLOOKUP(A71,見込価格一覧データ,11,FALSE)))),"─── ")</f>
        <v xml:space="preserve">─── </v>
      </c>
      <c r="X71" s="52" t="str">
        <f t="shared" ca="1" si="117"/>
        <v xml:space="preserve">─── </v>
      </c>
      <c r="Y71" s="66" t="str">
        <f t="shared" ca="1" si="118"/>
        <v xml:space="preserve">─── </v>
      </c>
      <c r="Z71" s="52" t="str">
        <f t="shared" ca="1" si="119"/>
        <v xml:space="preserve">─── </v>
      </c>
      <c r="AA71" s="52" t="str">
        <f t="shared" ca="1" si="120"/>
        <v xml:space="preserve">─── </v>
      </c>
      <c r="AB71" s="53" t="str">
        <f t="shared" ca="1" si="144"/>
        <v xml:space="preserve">─── </v>
      </c>
      <c r="AC71" s="53" t="str">
        <f t="shared" ca="1" si="145"/>
        <v xml:space="preserve">─── </v>
      </c>
      <c r="AD71" s="52" t="str">
        <f t="shared" ca="1" si="121"/>
        <v xml:space="preserve">─── </v>
      </c>
      <c r="AE71" s="66" t="str">
        <f t="shared" ca="1" si="122"/>
        <v xml:space="preserve">─── </v>
      </c>
      <c r="AF71" s="54" t="str">
        <f t="shared" ca="1" si="123"/>
        <v xml:space="preserve">─── </v>
      </c>
      <c r="AG71" s="66" t="str">
        <f t="shared" ca="1" si="124"/>
        <v xml:space="preserve">─── </v>
      </c>
      <c r="AH71" s="54" t="str">
        <f t="shared" ca="1" si="125"/>
        <v xml:space="preserve">─── </v>
      </c>
      <c r="AI71" s="52" t="str">
        <f t="shared" ca="1" si="146"/>
        <v xml:space="preserve">─── </v>
      </c>
      <c r="AJ71" s="52">
        <f t="shared" si="126"/>
        <v>6</v>
      </c>
      <c r="AK71" s="57" t="str">
        <f t="shared" si="127"/>
        <v>中村　剛</v>
      </c>
      <c r="AL71" s="57" t="str">
        <f t="shared" si="128"/>
        <v>安孫子　直樹</v>
      </c>
      <c r="AM71" s="53">
        <f t="shared" si="129"/>
        <v>0</v>
      </c>
      <c r="AN71" s="55">
        <f t="shared" si="130"/>
        <v>14000</v>
      </c>
      <c r="AO71" s="48" t="str">
        <f t="shared" si="147"/>
        <v/>
      </c>
      <c r="AP71" s="56">
        <f t="shared" si="148"/>
        <v>103</v>
      </c>
      <c r="AQ71" s="70" t="str">
        <f t="shared" ca="1" si="131"/>
        <v xml:space="preserve">─── </v>
      </c>
      <c r="AR71" s="62" t="str">
        <f t="shared" ca="1" si="149"/>
        <v xml:space="preserve">─── </v>
      </c>
      <c r="AS71" s="62" t="str">
        <f ca="1">IF(AR71="─── ","─── ",VALUE(AR71&amp;COUNTIFS(AR$1:AR71,AR71)))</f>
        <v xml:space="preserve">─── </v>
      </c>
      <c r="AT71" s="62" t="str">
        <f t="shared" ca="1" si="150"/>
        <v xml:space="preserve">─── </v>
      </c>
      <c r="AU71" s="65" t="str">
        <f t="shared" ca="1" si="132"/>
        <v xml:space="preserve">─── </v>
      </c>
      <c r="AV71" s="62" t="str">
        <f t="shared" ca="1" si="151"/>
        <v xml:space="preserve">─── </v>
      </c>
      <c r="AW71" s="73" t="str">
        <f t="shared" ca="1" si="152"/>
        <v xml:space="preserve">─── </v>
      </c>
      <c r="AX71" s="74" t="str">
        <f t="shared" ca="1" si="133"/>
        <v xml:space="preserve">─── </v>
      </c>
      <c r="AY71" s="75" t="str">
        <f t="shared" ca="1" si="153"/>
        <v xml:space="preserve">─── </v>
      </c>
      <c r="AZ71" s="76" t="str">
        <f t="shared" ca="1" si="134"/>
        <v xml:space="preserve">─── </v>
      </c>
      <c r="BA71" s="77" t="str">
        <f t="shared" ca="1" si="154"/>
        <v xml:space="preserve">─── </v>
      </c>
      <c r="BB71" s="80" t="str">
        <f t="shared" ca="1" si="155"/>
        <v xml:space="preserve">─── </v>
      </c>
      <c r="BC71" s="71" t="str">
        <f t="shared" si="135"/>
        <v/>
      </c>
      <c r="BD71" s="2" t="s">
        <v>2124</v>
      </c>
      <c r="BG71" s="2" t="str">
        <f t="shared" ca="1" si="136"/>
        <v xml:space="preserve">─── </v>
      </c>
      <c r="BJ71" s="63">
        <v>71</v>
      </c>
      <c r="BK71" s="63" t="str">
        <f t="shared" ca="1" si="137"/>
        <v/>
      </c>
      <c r="BL71" s="63" t="str">
        <f t="shared" ca="1" si="108"/>
        <v/>
      </c>
      <c r="BM71" s="64"/>
    </row>
    <row r="72" spans="1:65">
      <c r="A72" s="85" t="s">
        <v>1424</v>
      </c>
      <c r="B72" s="57" t="str">
        <f t="shared" si="109"/>
        <v>鶴岡市</v>
      </c>
      <c r="C72" s="57" t="str">
        <f t="shared" si="110"/>
        <v>商業地</v>
      </c>
      <c r="D72" s="48"/>
      <c r="E72" s="50" t="str">
        <f t="shared" si="111"/>
        <v>庄内地域</v>
      </c>
      <c r="F72" s="50" t="str">
        <f t="shared" si="112"/>
        <v>本町１丁目７番５５</v>
      </c>
      <c r="G72" s="50" t="str">
        <f t="shared" si="113"/>
        <v>「本町１－７－５０」</v>
      </c>
      <c r="H72" s="50" t="str">
        <f t="shared" si="114"/>
        <v>（まつや玩具店）</v>
      </c>
      <c r="I72" s="48" t="str">
        <f t="shared" si="115"/>
        <v/>
      </c>
      <c r="J72" s="48" t="str">
        <f>IFERROR(IF(L72="───── ","",IF(VLOOKUP(A72,kanji001前年データ,19,FALSE)=62,"共同",IF(A72="山形9-3","工業",IF(A72="鶴岡5-2","観光",IF(OR(C72="宅地見込地",C72="工業地"),"",IF(OR(AND(C72="住宅地",M72=2),AND(C72="商業地",M72=1)),"最高",IF(OR(AND(C72="住宅地",COUNTIFS(前年用途区分,C72,前年価格,"&gt;0")=M72),AND(C72="商業地",COUNTIFS(前年用途区分,C72,前年価格,"&gt;0")=M72)),"最低",IF(fals,"")))))))),"")</f>
        <v/>
      </c>
      <c r="K72" s="48" t="str">
        <f ca="1">IFERROR(IF(W72="───── ","",IF(VLOOKUP(A72,kanji001データ,19,FALSE)=62,"共同",IF(A72="山形9-3","工業",IF(A72="鶴岡5-2","観光",IF(OR(C72="宅地見込地",C72="工業地"),"",IF(AND(C72="住宅地",X72=2),"最高",IF(AND(C72="住宅地",COUNTIFS(用途区分,C72,幹事意見価格,"&gt;0")=X72),"最低",IF(AND(C72="商業地",X72=1),"最高",IF(AND(C72="商業地",COUNTIFS(用途区分,C72,幹事意見価格,"&gt;0")=X72),"最低",IF(fals,"")))))))))),"")</f>
        <v/>
      </c>
      <c r="L72" s="51">
        <f t="shared" si="140"/>
        <v>38500</v>
      </c>
      <c r="M72" s="52">
        <f t="shared" si="116"/>
        <v>32</v>
      </c>
      <c r="N72" s="52">
        <f>IFERROR(IF(A72="","",VALUE(M72&amp;COUNTIFS($M$1:M72,M72))),"─── ")</f>
        <v>321</v>
      </c>
      <c r="O72" s="53">
        <f t="shared" si="141"/>
        <v>0</v>
      </c>
      <c r="P72" s="53">
        <f t="shared" si="142"/>
        <v>0</v>
      </c>
      <c r="Q72" s="52">
        <f t="shared" si="143"/>
        <v>27</v>
      </c>
      <c r="R72" s="52">
        <f>IFERROR(IF(A72="","",VALUE(Q72&amp;COUNTIFS($Q$1:Q72,Q72))),"─── ")</f>
        <v>273</v>
      </c>
      <c r="S72" s="51" t="e">
        <f t="shared" ca="1" si="138"/>
        <v>#REF!</v>
      </c>
      <c r="T72" s="53" t="e">
        <f t="shared" ca="1" si="139"/>
        <v>#REF!</v>
      </c>
      <c r="U72" s="51" t="e">
        <f t="shared" ca="1" si="156"/>
        <v>#REF!</v>
      </c>
      <c r="V72" s="53" t="e">
        <f t="shared" ca="1" si="157"/>
        <v>#REF!</v>
      </c>
      <c r="W72" s="88" t="str">
        <f ca="1">IFERROR(IF(OR($S72="─── ",$U72="─── "),"─── ",IF(#REF!="見込価格",VLOOKUP(A72,見込価格一覧データ,9,FALSE),IF(#REF!="意見価格",VLOOKUP(A72,見込価格一覧データ,11,FALSE)))),"─── ")</f>
        <v xml:space="preserve">─── </v>
      </c>
      <c r="X72" s="52" t="str">
        <f t="shared" ca="1" si="117"/>
        <v xml:space="preserve">─── </v>
      </c>
      <c r="Y72" s="66" t="str">
        <f t="shared" ca="1" si="118"/>
        <v xml:space="preserve">─── </v>
      </c>
      <c r="Z72" s="52" t="str">
        <f t="shared" ca="1" si="119"/>
        <v xml:space="preserve">─── </v>
      </c>
      <c r="AA72" s="52" t="str">
        <f t="shared" ca="1" si="120"/>
        <v xml:space="preserve">─── </v>
      </c>
      <c r="AB72" s="53" t="str">
        <f t="shared" ca="1" si="144"/>
        <v xml:space="preserve">─── </v>
      </c>
      <c r="AC72" s="53" t="str">
        <f t="shared" ca="1" si="145"/>
        <v xml:space="preserve">─── </v>
      </c>
      <c r="AD72" s="52" t="str">
        <f t="shared" ca="1" si="121"/>
        <v xml:space="preserve">─── </v>
      </c>
      <c r="AE72" s="66" t="str">
        <f t="shared" ca="1" si="122"/>
        <v xml:space="preserve">─── </v>
      </c>
      <c r="AF72" s="54" t="str">
        <f t="shared" ca="1" si="123"/>
        <v xml:space="preserve">─── </v>
      </c>
      <c r="AG72" s="66" t="str">
        <f t="shared" ca="1" si="124"/>
        <v xml:space="preserve">─── </v>
      </c>
      <c r="AH72" s="54" t="str">
        <f t="shared" ca="1" si="125"/>
        <v xml:space="preserve">─── </v>
      </c>
      <c r="AI72" s="52" t="str">
        <f t="shared" ca="1" si="146"/>
        <v xml:space="preserve">─── </v>
      </c>
      <c r="AJ72" s="52">
        <f t="shared" si="126"/>
        <v>3</v>
      </c>
      <c r="AK72" s="57" t="str">
        <f t="shared" si="127"/>
        <v>森谷　崇史</v>
      </c>
      <c r="AL72" s="57" t="str">
        <f t="shared" si="128"/>
        <v>臼井　晶</v>
      </c>
      <c r="AM72" s="53">
        <f t="shared" si="129"/>
        <v>0</v>
      </c>
      <c r="AN72" s="55">
        <f t="shared" si="130"/>
        <v>38500</v>
      </c>
      <c r="AO72" s="48" t="str">
        <f t="shared" si="147"/>
        <v/>
      </c>
      <c r="AP72" s="56">
        <f t="shared" si="148"/>
        <v>100</v>
      </c>
      <c r="AQ72" s="70" t="str">
        <f t="shared" ca="1" si="131"/>
        <v xml:space="preserve">─── </v>
      </c>
      <c r="AR72" s="62" t="str">
        <f t="shared" ca="1" si="149"/>
        <v xml:space="preserve">─── </v>
      </c>
      <c r="AS72" s="62" t="str">
        <f ca="1">IF(AR72="─── ","─── ",VALUE(AR72&amp;COUNTIFS(AR$1:AR72,AR72)))</f>
        <v xml:space="preserve">─── </v>
      </c>
      <c r="AT72" s="62" t="str">
        <f t="shared" ca="1" si="150"/>
        <v xml:space="preserve">─── </v>
      </c>
      <c r="AU72" s="65" t="str">
        <f t="shared" ca="1" si="132"/>
        <v xml:space="preserve">─── </v>
      </c>
      <c r="AV72" s="62" t="str">
        <f t="shared" ca="1" si="151"/>
        <v xml:space="preserve">─── </v>
      </c>
      <c r="AW72" s="73" t="str">
        <f t="shared" ca="1" si="152"/>
        <v xml:space="preserve">─── </v>
      </c>
      <c r="AX72" s="74" t="str">
        <f t="shared" ca="1" si="133"/>
        <v xml:space="preserve">─── </v>
      </c>
      <c r="AY72" s="75" t="str">
        <f t="shared" ca="1" si="153"/>
        <v xml:space="preserve">─── </v>
      </c>
      <c r="AZ72" s="76" t="str">
        <f t="shared" ca="1" si="134"/>
        <v xml:space="preserve">─── </v>
      </c>
      <c r="BA72" s="77" t="str">
        <f t="shared" ca="1" si="154"/>
        <v xml:space="preserve">─── </v>
      </c>
      <c r="BB72" s="80" t="str">
        <f t="shared" ca="1" si="155"/>
        <v xml:space="preserve">─── </v>
      </c>
      <c r="BC72" s="71" t="str">
        <f t="shared" si="135"/>
        <v>○</v>
      </c>
      <c r="BD72" s="2" t="s">
        <v>2124</v>
      </c>
      <c r="BG72" s="2" t="str">
        <f t="shared" ca="1" si="136"/>
        <v xml:space="preserve">─── </v>
      </c>
      <c r="BJ72" s="63">
        <v>72</v>
      </c>
      <c r="BK72" s="63" t="str">
        <f t="shared" ca="1" si="137"/>
        <v/>
      </c>
      <c r="BL72" s="63" t="str">
        <f t="shared" ca="1" si="108"/>
        <v/>
      </c>
      <c r="BM72" s="64"/>
    </row>
    <row r="73" spans="1:65">
      <c r="A73" s="85" t="s">
        <v>1503</v>
      </c>
      <c r="B73" s="57" t="str">
        <f t="shared" si="109"/>
        <v>酒田市</v>
      </c>
      <c r="C73" s="57" t="str">
        <f t="shared" si="110"/>
        <v>住宅地</v>
      </c>
      <c r="D73" s="48"/>
      <c r="E73" s="50" t="str">
        <f t="shared" si="111"/>
        <v>庄内地域</v>
      </c>
      <c r="F73" s="50" t="str">
        <f t="shared" si="112"/>
        <v>千石町１丁目６番４８</v>
      </c>
      <c r="G73" s="50" t="str">
        <f t="shared" si="113"/>
        <v>「千石町１－６－２２」</v>
      </c>
      <c r="H73" s="50" t="str">
        <f t="shared" si="114"/>
        <v/>
      </c>
      <c r="I73" s="48" t="str">
        <f t="shared" si="115"/>
        <v>◎</v>
      </c>
      <c r="J73" s="48" t="str">
        <f>IFERROR(IF(L73="───── ","",IF(VLOOKUP(A73,kanji001前年データ,19,FALSE)=62,"共同",IF(A73="山形9-3","工業",IF(A73="鶴岡5-2","観光",IF(OR(C73="宅地見込地",C73="工業地"),"",IF(OR(AND(C73="住宅地",M73=2),AND(C73="商業地",M73=1)),"最高",IF(OR(AND(C73="住宅地",COUNTIFS(前年用途区分,C73,前年価格,"&gt;0")=M73),AND(C73="商業地",COUNTIFS(前年用途区分,C73,前年価格,"&gt;0")=M73)),"最低",IF(fals,"")))))))),"")</f>
        <v/>
      </c>
      <c r="K73" s="48" t="str">
        <f ca="1">IFERROR(IF(W73="───── ","",IF(VLOOKUP(A73,kanji001データ,19,FALSE)=62,"共同",IF(A73="山形9-3","工業",IF(A73="鶴岡5-2","観光",IF(OR(C73="宅地見込地",C73="工業地"),"",IF(AND(C73="住宅地",X73=2),"最高",IF(AND(C73="住宅地",COUNTIFS(用途区分,C73,幹事意見価格,"&gt;0")=X73),"最低",IF(AND(C73="商業地",X73=1),"最高",IF(AND(C73="商業地",COUNTIFS(用途区分,C73,幹事意見価格,"&gt;0")=X73),"最低",IF(fals,"")))))))))),"")</f>
        <v/>
      </c>
      <c r="L73" s="51">
        <f t="shared" si="140"/>
        <v>31400</v>
      </c>
      <c r="M73" s="52">
        <f t="shared" si="116"/>
        <v>34</v>
      </c>
      <c r="N73" s="52">
        <f>IFERROR(IF(A73="","",VALUE(M73&amp;COUNTIFS($M$1:M73,M73))),"─── ")</f>
        <v>341</v>
      </c>
      <c r="O73" s="53">
        <f t="shared" si="141"/>
        <v>0.01</v>
      </c>
      <c r="P73" s="53">
        <f t="shared" si="142"/>
        <v>9.6463022508038593E-3</v>
      </c>
      <c r="Q73" s="52">
        <f t="shared" si="143"/>
        <v>24</v>
      </c>
      <c r="R73" s="52">
        <f>IFERROR(IF(A73="","",VALUE(Q73&amp;COUNTIFS($Q$1:Q73,Q73))),"─── ")</f>
        <v>242</v>
      </c>
      <c r="S73" s="51" t="e">
        <f t="shared" ca="1" si="138"/>
        <v>#REF!</v>
      </c>
      <c r="T73" s="53" t="e">
        <f t="shared" ca="1" si="139"/>
        <v>#REF!</v>
      </c>
      <c r="U73" s="51" t="e">
        <f t="shared" ca="1" si="156"/>
        <v>#REF!</v>
      </c>
      <c r="V73" s="53" t="e">
        <f t="shared" ca="1" si="157"/>
        <v>#REF!</v>
      </c>
      <c r="W73" s="88" t="str">
        <f ca="1">IFERROR(IF(OR($S73="─── ",$U73="─── "),"─── ",IF(#REF!="見込価格",VLOOKUP(A73,見込価格一覧データ,9,FALSE),IF(#REF!="意見価格",VLOOKUP(A73,見込価格一覧データ,11,FALSE)))),"─── ")</f>
        <v xml:space="preserve">─── </v>
      </c>
      <c r="X73" s="52" t="str">
        <f t="shared" ca="1" si="117"/>
        <v xml:space="preserve">─── </v>
      </c>
      <c r="Y73" s="66" t="str">
        <f t="shared" ca="1" si="118"/>
        <v xml:space="preserve">─── </v>
      </c>
      <c r="Z73" s="52" t="str">
        <f t="shared" ca="1" si="119"/>
        <v xml:space="preserve">─── </v>
      </c>
      <c r="AA73" s="52" t="str">
        <f t="shared" ca="1" si="120"/>
        <v xml:space="preserve">─── </v>
      </c>
      <c r="AB73" s="53" t="str">
        <f t="shared" ca="1" si="144"/>
        <v xml:space="preserve">─── </v>
      </c>
      <c r="AC73" s="53" t="str">
        <f t="shared" ca="1" si="145"/>
        <v xml:space="preserve">─── </v>
      </c>
      <c r="AD73" s="52" t="str">
        <f t="shared" ca="1" si="121"/>
        <v xml:space="preserve">─── </v>
      </c>
      <c r="AE73" s="66" t="str">
        <f t="shared" ca="1" si="122"/>
        <v xml:space="preserve">─── </v>
      </c>
      <c r="AF73" s="54" t="str">
        <f t="shared" ca="1" si="123"/>
        <v xml:space="preserve">─── </v>
      </c>
      <c r="AG73" s="66" t="str">
        <f t="shared" ca="1" si="124"/>
        <v xml:space="preserve">─── </v>
      </c>
      <c r="AH73" s="54" t="str">
        <f t="shared" ca="1" si="125"/>
        <v xml:space="preserve">─── </v>
      </c>
      <c r="AI73" s="52" t="str">
        <f t="shared" ca="1" si="146"/>
        <v xml:space="preserve">─── </v>
      </c>
      <c r="AJ73" s="52">
        <f t="shared" si="126"/>
        <v>3</v>
      </c>
      <c r="AK73" s="57" t="str">
        <f t="shared" si="127"/>
        <v>月田　真吾</v>
      </c>
      <c r="AL73" s="57" t="str">
        <f t="shared" si="128"/>
        <v>赤藤　元玄</v>
      </c>
      <c r="AM73" s="53">
        <f t="shared" si="129"/>
        <v>0.01</v>
      </c>
      <c r="AN73" s="55">
        <f t="shared" si="130"/>
        <v>31400</v>
      </c>
      <c r="AO73" s="48" t="str">
        <f t="shared" si="147"/>
        <v/>
      </c>
      <c r="AP73" s="56">
        <f t="shared" si="148"/>
        <v>101</v>
      </c>
      <c r="AQ73" s="70" t="str">
        <f t="shared" ca="1" si="131"/>
        <v xml:space="preserve">─── </v>
      </c>
      <c r="AR73" s="62" t="str">
        <f t="shared" ca="1" si="149"/>
        <v xml:space="preserve">─── </v>
      </c>
      <c r="AS73" s="62" t="str">
        <f ca="1">IF(AR73="─── ","─── ",VALUE(AR73&amp;COUNTIFS(AR$1:AR73,AR73)))</f>
        <v xml:space="preserve">─── </v>
      </c>
      <c r="AT73" s="62" t="str">
        <f t="shared" ca="1" si="150"/>
        <v xml:space="preserve">─── </v>
      </c>
      <c r="AU73" s="65" t="str">
        <f t="shared" ca="1" si="132"/>
        <v xml:space="preserve">─── </v>
      </c>
      <c r="AV73" s="62" t="str">
        <f t="shared" ca="1" si="151"/>
        <v xml:space="preserve">─── </v>
      </c>
      <c r="AW73" s="73" t="str">
        <f t="shared" ca="1" si="152"/>
        <v xml:space="preserve">─── </v>
      </c>
      <c r="AX73" s="74" t="str">
        <f t="shared" ca="1" si="133"/>
        <v xml:space="preserve">─── </v>
      </c>
      <c r="AY73" s="75" t="str">
        <f t="shared" ca="1" si="153"/>
        <v xml:space="preserve">─── </v>
      </c>
      <c r="AZ73" s="76" t="str">
        <f t="shared" ca="1" si="134"/>
        <v xml:space="preserve">─── </v>
      </c>
      <c r="BA73" s="77" t="str">
        <f t="shared" ca="1" si="154"/>
        <v xml:space="preserve">─── </v>
      </c>
      <c r="BB73" s="80" t="str">
        <f t="shared" ca="1" si="155"/>
        <v xml:space="preserve">─── </v>
      </c>
      <c r="BC73" s="71" t="str">
        <f t="shared" si="135"/>
        <v/>
      </c>
      <c r="BD73" s="2" t="s">
        <v>2124</v>
      </c>
      <c r="BG73" s="2" t="str">
        <f t="shared" ca="1" si="136"/>
        <v xml:space="preserve">─── </v>
      </c>
      <c r="BJ73" s="63">
        <v>73</v>
      </c>
      <c r="BK73" s="63" t="str">
        <f t="shared" ca="1" si="137"/>
        <v/>
      </c>
      <c r="BL73" s="63" t="str">
        <f t="shared" ca="1" si="108"/>
        <v/>
      </c>
      <c r="BM73" s="64"/>
    </row>
    <row r="74" spans="1:65">
      <c r="A74" s="86" t="s">
        <v>1504</v>
      </c>
      <c r="B74" s="57" t="str">
        <f t="shared" si="109"/>
        <v>酒田市</v>
      </c>
      <c r="C74" s="57" t="str">
        <f t="shared" si="110"/>
        <v>住宅地</v>
      </c>
      <c r="D74" s="48"/>
      <c r="E74" s="50" t="str">
        <f t="shared" si="111"/>
        <v>庄内地域</v>
      </c>
      <c r="F74" s="50" t="str">
        <f t="shared" si="112"/>
        <v>大宮町４丁目７番９</v>
      </c>
      <c r="G74" s="50" t="str">
        <f t="shared" si="113"/>
        <v>「大宮町４－７－１０」</v>
      </c>
      <c r="H74" s="50" t="str">
        <f t="shared" si="114"/>
        <v/>
      </c>
      <c r="I74" s="48" t="str">
        <f t="shared" si="115"/>
        <v/>
      </c>
      <c r="J74" s="48" t="str">
        <f>IFERROR(IF(L74="───── ","",IF(VLOOKUP(A74,kanji001前年データ,19,FALSE)=62,"共同",IF(A74="山形9-3","工業",IF(A74="鶴岡5-2","観光",IF(OR(C74="宅地見込地",C74="工業地"),"",IF(OR(AND(C74="住宅地",M74=2),AND(C74="商業地",M74=1)),"最高",IF(OR(AND(C74="住宅地",COUNTIFS(前年用途区分,C74,前年価格,"&gt;0")=M74),AND(C74="商業地",COUNTIFS(前年用途区分,C74,前年価格,"&gt;0")=M74)),"最低",IF(fals,"")))))))),"")</f>
        <v/>
      </c>
      <c r="K74" s="48" t="str">
        <f ca="1">IFERROR(IF(W74="───── ","",IF(VLOOKUP(A74,kanji001データ,19,FALSE)=62,"共同",IF(A74="山形9-3","工業",IF(A74="鶴岡5-2","観光",IF(OR(C74="宅地見込地",C74="工業地"),"",IF(AND(C74="住宅地",X74=2),"最高",IF(AND(C74="住宅地",COUNTIFS(用途区分,C74,幹事意見価格,"&gt;0")=X74),"最低",IF(AND(C74="商業地",X74=1),"最高",IF(AND(C74="商業地",COUNTIFS(用途区分,C74,幹事意見価格,"&gt;0")=X74),"最低",IF(fals,"")))))))))),"")</f>
        <v/>
      </c>
      <c r="L74" s="51">
        <f t="shared" si="140"/>
        <v>24700</v>
      </c>
      <c r="M74" s="52">
        <f t="shared" si="116"/>
        <v>59</v>
      </c>
      <c r="N74" s="52">
        <f>IFERROR(IF(A74="","",VALUE(M74&amp;COUNTIFS($M$1:M74,M74))),"─── ")</f>
        <v>591</v>
      </c>
      <c r="O74" s="53">
        <f t="shared" si="141"/>
        <v>8.0000000000000002E-3</v>
      </c>
      <c r="P74" s="53">
        <f t="shared" si="142"/>
        <v>8.1632653061224497E-3</v>
      </c>
      <c r="Q74" s="52">
        <f t="shared" si="143"/>
        <v>33</v>
      </c>
      <c r="R74" s="52">
        <f>IFERROR(IF(A74="","",VALUE(Q74&amp;COUNTIFS($Q$1:Q74,Q74))),"─── ")</f>
        <v>331</v>
      </c>
      <c r="S74" s="51" t="e">
        <f t="shared" ca="1" si="138"/>
        <v>#REF!</v>
      </c>
      <c r="T74" s="53" t="e">
        <f t="shared" ca="1" si="139"/>
        <v>#REF!</v>
      </c>
      <c r="U74" s="51" t="e">
        <f t="shared" ca="1" si="156"/>
        <v>#REF!</v>
      </c>
      <c r="V74" s="53" t="e">
        <f t="shared" ca="1" si="157"/>
        <v>#REF!</v>
      </c>
      <c r="W74" s="88" t="str">
        <f ca="1">IFERROR(IF(OR($S74="─── ",$U74="─── "),"─── ",IF(#REF!="見込価格",VLOOKUP(A74,見込価格一覧データ,9,FALSE),IF(#REF!="意見価格",VLOOKUP(A74,見込価格一覧データ,11,FALSE)))),"─── ")</f>
        <v xml:space="preserve">─── </v>
      </c>
      <c r="X74" s="52" t="str">
        <f t="shared" ca="1" si="117"/>
        <v xml:space="preserve">─── </v>
      </c>
      <c r="Y74" s="66" t="str">
        <f t="shared" ca="1" si="118"/>
        <v xml:space="preserve">─── </v>
      </c>
      <c r="Z74" s="52" t="str">
        <f t="shared" ca="1" si="119"/>
        <v xml:space="preserve">─── </v>
      </c>
      <c r="AA74" s="52" t="str">
        <f t="shared" ca="1" si="120"/>
        <v xml:space="preserve">─── </v>
      </c>
      <c r="AB74" s="53" t="str">
        <f t="shared" ca="1" si="144"/>
        <v xml:space="preserve">─── </v>
      </c>
      <c r="AC74" s="53" t="str">
        <f t="shared" ca="1" si="145"/>
        <v xml:space="preserve">─── </v>
      </c>
      <c r="AD74" s="52" t="str">
        <f t="shared" ca="1" si="121"/>
        <v xml:space="preserve">─── </v>
      </c>
      <c r="AE74" s="66" t="str">
        <f t="shared" ca="1" si="122"/>
        <v xml:space="preserve">─── </v>
      </c>
      <c r="AF74" s="54" t="str">
        <f t="shared" ca="1" si="123"/>
        <v xml:space="preserve">─── </v>
      </c>
      <c r="AG74" s="66" t="str">
        <f t="shared" ca="1" si="124"/>
        <v xml:space="preserve">─── </v>
      </c>
      <c r="AH74" s="54" t="str">
        <f t="shared" ca="1" si="125"/>
        <v xml:space="preserve">─── </v>
      </c>
      <c r="AI74" s="52" t="str">
        <f t="shared" ca="1" si="146"/>
        <v xml:space="preserve">─── </v>
      </c>
      <c r="AJ74" s="52">
        <f t="shared" si="126"/>
        <v>9</v>
      </c>
      <c r="AK74" s="57" t="str">
        <f t="shared" si="127"/>
        <v>大貫　良一</v>
      </c>
      <c r="AL74" s="57" t="str">
        <f t="shared" si="128"/>
        <v>中村　剛</v>
      </c>
      <c r="AM74" s="53">
        <f t="shared" si="129"/>
        <v>8.0000000000000002E-3</v>
      </c>
      <c r="AN74" s="55">
        <f t="shared" si="130"/>
        <v>24700</v>
      </c>
      <c r="AO74" s="48" t="str">
        <f t="shared" si="147"/>
        <v/>
      </c>
      <c r="AP74" s="56">
        <f t="shared" si="148"/>
        <v>102</v>
      </c>
      <c r="AQ74" s="70" t="str">
        <f t="shared" ca="1" si="131"/>
        <v xml:space="preserve">─── </v>
      </c>
      <c r="AR74" s="62" t="str">
        <f t="shared" ca="1" si="149"/>
        <v xml:space="preserve">─── </v>
      </c>
      <c r="AS74" s="62" t="str">
        <f ca="1">IF(AR74="─── ","─── ",VALUE(AR74&amp;COUNTIFS(AR$1:AR74,AR74)))</f>
        <v xml:space="preserve">─── </v>
      </c>
      <c r="AT74" s="62" t="str">
        <f t="shared" ca="1" si="150"/>
        <v xml:space="preserve">─── </v>
      </c>
      <c r="AU74" s="65" t="str">
        <f t="shared" ca="1" si="132"/>
        <v xml:space="preserve">─── </v>
      </c>
      <c r="AV74" s="62" t="str">
        <f t="shared" ca="1" si="151"/>
        <v xml:space="preserve">─── </v>
      </c>
      <c r="AW74" s="73" t="str">
        <f t="shared" ca="1" si="152"/>
        <v xml:space="preserve">─── </v>
      </c>
      <c r="AX74" s="74" t="str">
        <f t="shared" ca="1" si="133"/>
        <v xml:space="preserve">─── </v>
      </c>
      <c r="AY74" s="75" t="str">
        <f t="shared" ca="1" si="153"/>
        <v xml:space="preserve">─── </v>
      </c>
      <c r="AZ74" s="76" t="str">
        <f t="shared" ca="1" si="134"/>
        <v xml:space="preserve">─── </v>
      </c>
      <c r="BA74" s="77" t="str">
        <f t="shared" ca="1" si="154"/>
        <v xml:space="preserve">─── </v>
      </c>
      <c r="BB74" s="80" t="str">
        <f t="shared" ca="1" si="155"/>
        <v xml:space="preserve">─── </v>
      </c>
      <c r="BC74" s="71" t="str">
        <f t="shared" si="135"/>
        <v>○</v>
      </c>
      <c r="BD74" s="2" t="s">
        <v>2124</v>
      </c>
      <c r="BG74" s="2" t="str">
        <f t="shared" ca="1" si="136"/>
        <v xml:space="preserve">─── </v>
      </c>
      <c r="BJ74" s="63">
        <v>74</v>
      </c>
      <c r="BK74" s="63" t="str">
        <f t="shared" ca="1" si="137"/>
        <v/>
      </c>
      <c r="BL74" s="63" t="str">
        <f t="shared" ca="1" si="108"/>
        <v/>
      </c>
      <c r="BM74" s="64"/>
    </row>
    <row r="75" spans="1:65">
      <c r="A75" s="85" t="s">
        <v>1505</v>
      </c>
      <c r="B75" s="57" t="str">
        <f t="shared" si="109"/>
        <v>隔年調査地点</v>
      </c>
      <c r="C75" s="57" t="str">
        <f t="shared" si="110"/>
        <v>住宅地</v>
      </c>
      <c r="D75" s="48"/>
      <c r="E75" s="50" t="str">
        <f t="shared" si="111"/>
        <v/>
      </c>
      <c r="F75" s="50" t="str">
        <f t="shared" si="112"/>
        <v>千日町８５番４</v>
      </c>
      <c r="G75" s="50" t="str">
        <f t="shared" si="113"/>
        <v>「千日町１６－１４」</v>
      </c>
      <c r="H75" s="50" t="str">
        <f t="shared" si="114"/>
        <v/>
      </c>
      <c r="I75" s="48" t="str">
        <f t="shared" si="115"/>
        <v/>
      </c>
      <c r="J75" s="48" t="str">
        <f>IFERROR(IF(L75="───── ","",IF(VLOOKUP(A75,kanji001前年データ,19,FALSE)=62,"共同",IF(A75="山形9-3","工業",IF(A75="鶴岡5-2","観光",IF(OR(C75="宅地見込地",C75="工業地"),"",IF(OR(AND(C75="住宅地",M75=2),AND(C75="商業地",M75=1)),"最高",IF(OR(AND(C75="住宅地",COUNTIFS(前年用途区分,C75,前年価格,"&gt;0")=M75),AND(C75="商業地",COUNTIFS(前年用途区分,C75,前年価格,"&gt;0")=M75)),"最低",IF(fals,"")))))))),"")</f>
        <v/>
      </c>
      <c r="K75" s="48" t="str">
        <f ca="1">IFERROR(IF(W75="───── ","",IF(VLOOKUP(A75,kanji001データ,19,FALSE)=62,"共同",IF(A75="山形9-3","工業",IF(A75="鶴岡5-2","観光",IF(OR(C75="宅地見込地",C75="工業地"),"",IF(AND(C75="住宅地",X75=2),"最高",IF(AND(C75="住宅地",COUNTIFS(用途区分,C75,幹事意見価格,"&gt;0")=X75),"最低",IF(AND(C75="商業地",X75=1),"最高",IF(AND(C75="商業地",COUNTIFS(用途区分,C75,幹事意見価格,"&gt;0")=X75),"最低",IF(fals,"")))))))))),"")</f>
        <v/>
      </c>
      <c r="L75" s="51" t="str">
        <f t="shared" si="140"/>
        <v xml:space="preserve">─── </v>
      </c>
      <c r="M75" s="52" t="str">
        <f t="shared" si="116"/>
        <v xml:space="preserve">─── </v>
      </c>
      <c r="N75" s="52" t="str">
        <f>IFERROR(IF(A75="","",VALUE(M75&amp;COUNTIFS($M$1:M75,M75))),"─── ")</f>
        <v xml:space="preserve">─── </v>
      </c>
      <c r="O75" s="53" t="str">
        <f t="shared" si="141"/>
        <v xml:space="preserve">─── </v>
      </c>
      <c r="P75" s="53" t="str">
        <f t="shared" si="142"/>
        <v xml:space="preserve">─── </v>
      </c>
      <c r="Q75" s="52" t="str">
        <f t="shared" si="143"/>
        <v xml:space="preserve">─── </v>
      </c>
      <c r="R75" s="52" t="str">
        <f>IFERROR(IF(A75="","",VALUE(Q75&amp;COUNTIFS($Q$1:Q75,Q75))),"─── ")</f>
        <v xml:space="preserve">─── </v>
      </c>
      <c r="S75" s="51" t="e">
        <f t="shared" ca="1" si="138"/>
        <v>#REF!</v>
      </c>
      <c r="T75" s="53" t="e">
        <f t="shared" ca="1" si="139"/>
        <v>#REF!</v>
      </c>
      <c r="U75" s="51" t="e">
        <f t="shared" ca="1" si="156"/>
        <v>#REF!</v>
      </c>
      <c r="V75" s="53" t="e">
        <f t="shared" ca="1" si="157"/>
        <v>#REF!</v>
      </c>
      <c r="W75" s="88" t="str">
        <f ca="1">IFERROR(IF(OR($S75="─── ",$U75="─── "),"─── ",IF(#REF!="見込価格",VLOOKUP(A75,見込価格一覧データ,9,FALSE),IF(#REF!="意見価格",VLOOKUP(A75,見込価格一覧データ,11,FALSE)))),"─── ")</f>
        <v xml:space="preserve">─── </v>
      </c>
      <c r="X75" s="52" t="str">
        <f t="shared" ca="1" si="117"/>
        <v xml:space="preserve">─── </v>
      </c>
      <c r="Y75" s="66" t="str">
        <f t="shared" ca="1" si="118"/>
        <v xml:space="preserve">─── </v>
      </c>
      <c r="Z75" s="52" t="str">
        <f t="shared" ca="1" si="119"/>
        <v xml:space="preserve">─── </v>
      </c>
      <c r="AA75" s="52" t="str">
        <f t="shared" ca="1" si="120"/>
        <v xml:space="preserve">─── </v>
      </c>
      <c r="AB75" s="53" t="str">
        <f t="shared" ca="1" si="144"/>
        <v xml:space="preserve">─── </v>
      </c>
      <c r="AC75" s="53" t="str">
        <f t="shared" ca="1" si="145"/>
        <v xml:space="preserve">─── </v>
      </c>
      <c r="AD75" s="52" t="str">
        <f t="shared" ca="1" si="121"/>
        <v xml:space="preserve">─── </v>
      </c>
      <c r="AE75" s="66" t="str">
        <f t="shared" ca="1" si="122"/>
        <v xml:space="preserve">─── </v>
      </c>
      <c r="AF75" s="54" t="str">
        <f t="shared" ca="1" si="123"/>
        <v xml:space="preserve">─── </v>
      </c>
      <c r="AG75" s="66" t="str">
        <f t="shared" ca="1" si="124"/>
        <v xml:space="preserve">─── </v>
      </c>
      <c r="AH75" s="54" t="str">
        <f t="shared" ca="1" si="125"/>
        <v xml:space="preserve">─── </v>
      </c>
      <c r="AI75" s="52" t="str">
        <f t="shared" ca="1" si="146"/>
        <v xml:space="preserve">─── </v>
      </c>
      <c r="AJ75" s="52" t="str">
        <f t="shared" si="126"/>
        <v xml:space="preserve">─── </v>
      </c>
      <c r="AK75" s="57" t="str">
        <f t="shared" si="127"/>
        <v xml:space="preserve">─── </v>
      </c>
      <c r="AL75" s="57" t="str">
        <f t="shared" si="128"/>
        <v xml:space="preserve">─── </v>
      </c>
      <c r="AM75" s="53">
        <f t="shared" si="129"/>
        <v>5.0000000000000001E-3</v>
      </c>
      <c r="AN75" s="55">
        <f t="shared" si="130"/>
        <v>22300</v>
      </c>
      <c r="AO75" s="48" t="str">
        <f t="shared" si="147"/>
        <v/>
      </c>
      <c r="AP75" s="56" t="str">
        <f t="shared" si="148"/>
        <v/>
      </c>
      <c r="AQ75" s="70" t="str">
        <f t="shared" ca="1" si="131"/>
        <v xml:space="preserve">─── </v>
      </c>
      <c r="AR75" s="62" t="str">
        <f t="shared" ca="1" si="149"/>
        <v xml:space="preserve">─── </v>
      </c>
      <c r="AS75" s="62" t="str">
        <f ca="1">IF(AR75="─── ","─── ",VALUE(AR75&amp;COUNTIFS(AR$1:AR75,AR75)))</f>
        <v xml:space="preserve">─── </v>
      </c>
      <c r="AT75" s="62" t="str">
        <f t="shared" ca="1" si="150"/>
        <v xml:space="preserve">─── </v>
      </c>
      <c r="AU75" s="65" t="str">
        <f t="shared" ca="1" si="132"/>
        <v xml:space="preserve">─── </v>
      </c>
      <c r="AV75" s="62" t="str">
        <f t="shared" ca="1" si="151"/>
        <v xml:space="preserve">─── </v>
      </c>
      <c r="AW75" s="73" t="str">
        <f t="shared" ca="1" si="152"/>
        <v xml:space="preserve">─── </v>
      </c>
      <c r="AX75" s="74" t="str">
        <f t="shared" ca="1" si="133"/>
        <v xml:space="preserve">─── </v>
      </c>
      <c r="AY75" s="75" t="str">
        <f t="shared" ca="1" si="153"/>
        <v xml:space="preserve">─── </v>
      </c>
      <c r="AZ75" s="76" t="str">
        <f t="shared" ca="1" si="134"/>
        <v xml:space="preserve">─── </v>
      </c>
      <c r="BA75" s="77" t="str">
        <f t="shared" ca="1" si="154"/>
        <v xml:space="preserve">─── </v>
      </c>
      <c r="BB75" s="80" t="str">
        <f t="shared" ca="1" si="155"/>
        <v xml:space="preserve">─── </v>
      </c>
      <c r="BC75" s="71" t="str">
        <f t="shared" si="135"/>
        <v>不</v>
      </c>
      <c r="BD75" s="2" t="s">
        <v>2124</v>
      </c>
      <c r="BG75" s="2" t="str">
        <f t="shared" ca="1" si="136"/>
        <v xml:space="preserve">─── </v>
      </c>
      <c r="BJ75" s="63">
        <v>75</v>
      </c>
      <c r="BK75" s="63" t="str">
        <f t="shared" ca="1" si="137"/>
        <v/>
      </c>
      <c r="BL75" s="63" t="str">
        <f t="shared" ca="1" si="108"/>
        <v/>
      </c>
      <c r="BM75" s="64"/>
    </row>
    <row r="76" spans="1:65">
      <c r="A76" s="85" t="s">
        <v>1506</v>
      </c>
      <c r="B76" s="57" t="str">
        <f t="shared" si="109"/>
        <v>酒田市</v>
      </c>
      <c r="C76" s="57" t="str">
        <f t="shared" si="110"/>
        <v>住宅地</v>
      </c>
      <c r="D76" s="48"/>
      <c r="E76" s="50" t="str">
        <f t="shared" si="111"/>
        <v>庄内地域</v>
      </c>
      <c r="F76" s="50" t="str">
        <f t="shared" si="112"/>
        <v>旭新町９番４</v>
      </c>
      <c r="G76" s="50" t="str">
        <f t="shared" si="113"/>
        <v>「旭新町９－４」</v>
      </c>
      <c r="H76" s="50" t="str">
        <f t="shared" si="114"/>
        <v/>
      </c>
      <c r="I76" s="48" t="str">
        <f t="shared" si="115"/>
        <v/>
      </c>
      <c r="J76" s="48" t="str">
        <f>IFERROR(IF(L76="───── ","",IF(VLOOKUP(A76,kanji001前年データ,19,FALSE)=62,"共同",IF(A76="山形9-3","工業",IF(A76="鶴岡5-2","観光",IF(OR(C76="宅地見込地",C76="工業地"),"",IF(OR(AND(C76="住宅地",M76=2),AND(C76="商業地",M76=1)),"最高",IF(OR(AND(C76="住宅地",COUNTIFS(前年用途区分,C76,前年価格,"&gt;0")=M76),AND(C76="商業地",COUNTIFS(前年用途区分,C76,前年価格,"&gt;0")=M76)),"最低",IF(fals,"")))))))),"")</f>
        <v/>
      </c>
      <c r="K76" s="48" t="str">
        <f ca="1">IFERROR(IF(W76="───── ","",IF(VLOOKUP(A76,kanji001データ,19,FALSE)=62,"共同",IF(A76="山形9-3","工業",IF(A76="鶴岡5-2","観光",IF(OR(C76="宅地見込地",C76="工業地"),"",IF(AND(C76="住宅地",X76=2),"最高",IF(AND(C76="住宅地",COUNTIFS(用途区分,C76,幹事意見価格,"&gt;0")=X76),"最低",IF(AND(C76="商業地",X76=1),"最高",IF(AND(C76="商業地",COUNTIFS(用途区分,C76,幹事意見価格,"&gt;0")=X76),"最低",IF(fals,"")))))))))),"")</f>
        <v/>
      </c>
      <c r="L76" s="51">
        <f t="shared" si="140"/>
        <v>29100</v>
      </c>
      <c r="M76" s="52">
        <f t="shared" si="116"/>
        <v>43</v>
      </c>
      <c r="N76" s="52">
        <f>IFERROR(IF(A76="","",VALUE(M76&amp;COUNTIFS($M$1:M76,M76))),"─── ")</f>
        <v>432</v>
      </c>
      <c r="O76" s="53">
        <f t="shared" si="141"/>
        <v>3.0000000000000001E-3</v>
      </c>
      <c r="P76" s="53">
        <f t="shared" si="142"/>
        <v>3.4482758620689655E-3</v>
      </c>
      <c r="Q76" s="52">
        <f t="shared" si="143"/>
        <v>56</v>
      </c>
      <c r="R76" s="52">
        <f>IFERROR(IF(A76="","",VALUE(Q76&amp;COUNTIFS($Q$1:Q76,Q76))),"─── ")</f>
        <v>561</v>
      </c>
      <c r="S76" s="51" t="e">
        <f t="shared" ca="1" si="138"/>
        <v>#REF!</v>
      </c>
      <c r="T76" s="53" t="e">
        <f t="shared" ca="1" si="139"/>
        <v>#REF!</v>
      </c>
      <c r="U76" s="51" t="e">
        <f t="shared" ca="1" si="156"/>
        <v>#REF!</v>
      </c>
      <c r="V76" s="53" t="e">
        <f t="shared" ca="1" si="157"/>
        <v>#REF!</v>
      </c>
      <c r="W76" s="88" t="str">
        <f ca="1">IFERROR(IF(OR($S76="─── ",$U76="─── "),"─── ",IF(#REF!="見込価格",VLOOKUP(A76,見込価格一覧データ,9,FALSE),IF(#REF!="意見価格",VLOOKUP(A76,見込価格一覧データ,11,FALSE)))),"─── ")</f>
        <v xml:space="preserve">─── </v>
      </c>
      <c r="X76" s="52" t="str">
        <f t="shared" ca="1" si="117"/>
        <v xml:space="preserve">─── </v>
      </c>
      <c r="Y76" s="66" t="str">
        <f t="shared" ca="1" si="118"/>
        <v xml:space="preserve">─── </v>
      </c>
      <c r="Z76" s="52" t="str">
        <f t="shared" ca="1" si="119"/>
        <v xml:space="preserve">─── </v>
      </c>
      <c r="AA76" s="52" t="str">
        <f t="shared" ca="1" si="120"/>
        <v xml:space="preserve">─── </v>
      </c>
      <c r="AB76" s="53" t="str">
        <f t="shared" ca="1" si="144"/>
        <v xml:space="preserve">─── </v>
      </c>
      <c r="AC76" s="53" t="str">
        <f ca="1">IFERROR(IF(A76="","",IF(OR(L76="───── ",W76=""),"─── ",IF(OR(L76="",W76=""),"",W76/L76-100%))),"─── ")</f>
        <v xml:space="preserve">─── </v>
      </c>
      <c r="AD76" s="52" t="str">
        <f t="shared" ca="1" si="121"/>
        <v xml:space="preserve">─── </v>
      </c>
      <c r="AE76" s="66" t="str">
        <f t="shared" ca="1" si="122"/>
        <v xml:space="preserve">─── </v>
      </c>
      <c r="AF76" s="54" t="str">
        <f t="shared" ca="1" si="123"/>
        <v xml:space="preserve">─── </v>
      </c>
      <c r="AG76" s="66" t="str">
        <f t="shared" ca="1" si="124"/>
        <v xml:space="preserve">─── </v>
      </c>
      <c r="AH76" s="54" t="str">
        <f t="shared" ca="1" si="125"/>
        <v xml:space="preserve">─── </v>
      </c>
      <c r="AI76" s="52" t="str">
        <f t="shared" ca="1" si="146"/>
        <v xml:space="preserve">─── </v>
      </c>
      <c r="AJ76" s="52">
        <f t="shared" si="126"/>
        <v>7</v>
      </c>
      <c r="AK76" s="57" t="str">
        <f t="shared" si="127"/>
        <v>大貫　良一</v>
      </c>
      <c r="AL76" s="57" t="str">
        <f t="shared" si="128"/>
        <v>高嶋　俊幸</v>
      </c>
      <c r="AM76" s="53">
        <f t="shared" si="129"/>
        <v>3.0000000000000001E-3</v>
      </c>
      <c r="AN76" s="55">
        <f t="shared" si="130"/>
        <v>29100</v>
      </c>
      <c r="AO76" s="48" t="str">
        <f t="shared" si="147"/>
        <v/>
      </c>
      <c r="AP76" s="56">
        <f t="shared" si="148"/>
        <v>101</v>
      </c>
      <c r="AQ76" s="70" t="str">
        <f t="shared" ca="1" si="131"/>
        <v xml:space="preserve">─── </v>
      </c>
      <c r="AR76" s="62" t="str">
        <f t="shared" ca="1" si="149"/>
        <v xml:space="preserve">─── </v>
      </c>
      <c r="AS76" s="62" t="str">
        <f ca="1">IF(AR76="─── ","─── ",VALUE(AR76&amp;COUNTIFS(AR$1:AR76,AR76)))</f>
        <v xml:space="preserve">─── </v>
      </c>
      <c r="AT76" s="62" t="str">
        <f t="shared" ca="1" si="150"/>
        <v xml:space="preserve">─── </v>
      </c>
      <c r="AU76" s="65" t="str">
        <f t="shared" ca="1" si="132"/>
        <v xml:space="preserve">─── </v>
      </c>
      <c r="AV76" s="62" t="str">
        <f t="shared" ca="1" si="151"/>
        <v xml:space="preserve">─── </v>
      </c>
      <c r="AW76" s="73" t="str">
        <f t="shared" ca="1" si="152"/>
        <v xml:space="preserve">─── </v>
      </c>
      <c r="AX76" s="74" t="str">
        <f t="shared" ca="1" si="133"/>
        <v xml:space="preserve">─── </v>
      </c>
      <c r="AY76" s="75" t="str">
        <f t="shared" ca="1" si="153"/>
        <v xml:space="preserve">─── </v>
      </c>
      <c r="AZ76" s="76" t="str">
        <f t="shared" ca="1" si="134"/>
        <v xml:space="preserve">─── </v>
      </c>
      <c r="BA76" s="77" t="str">
        <f t="shared" ca="1" si="154"/>
        <v xml:space="preserve">─── </v>
      </c>
      <c r="BB76" s="80" t="str">
        <f t="shared" ca="1" si="155"/>
        <v xml:space="preserve">─── </v>
      </c>
      <c r="BC76" s="71" t="str">
        <f t="shared" si="135"/>
        <v/>
      </c>
      <c r="BD76" s="2" t="s">
        <v>2124</v>
      </c>
      <c r="BG76" s="2" t="str">
        <f t="shared" ca="1" si="136"/>
        <v xml:space="preserve">─── </v>
      </c>
      <c r="BJ76" s="63">
        <v>76</v>
      </c>
      <c r="BK76" s="63" t="str">
        <f t="shared" ca="1" si="137"/>
        <v/>
      </c>
      <c r="BL76" s="63" t="str">
        <f t="shared" ca="1" si="108"/>
        <v/>
      </c>
      <c r="BM76" s="64"/>
    </row>
    <row r="77" spans="1:65">
      <c r="A77" s="85" t="s">
        <v>1507</v>
      </c>
      <c r="B77" s="57" t="str">
        <f t="shared" si="109"/>
        <v>酒田市</v>
      </c>
      <c r="C77" s="57" t="str">
        <f t="shared" si="110"/>
        <v>住宅地</v>
      </c>
      <c r="D77" s="48"/>
      <c r="E77" s="50" t="str">
        <f t="shared" si="111"/>
        <v>庄内地域</v>
      </c>
      <c r="F77" s="50" t="str">
        <f t="shared" si="112"/>
        <v>若宮町１丁目２０番３９４</v>
      </c>
      <c r="G77" s="50" t="str">
        <f t="shared" si="113"/>
        <v>「若宮町１－５－１７」</v>
      </c>
      <c r="H77" s="50" t="str">
        <f t="shared" si="114"/>
        <v/>
      </c>
      <c r="I77" s="48" t="str">
        <f t="shared" si="115"/>
        <v/>
      </c>
      <c r="J77" s="48" t="str">
        <f>IFERROR(IF(L77="───── ","",IF(VLOOKUP(A77,kanji001前年データ,19,FALSE)=62,"共同",IF(A77="山形9-3","工業",IF(A77="鶴岡5-2","観光",IF(OR(C77="宅地見込地",C77="工業地"),"",IF(OR(AND(C77="住宅地",M77=2),AND(C77="商業地",M77=1)),"最高",IF(OR(AND(C77="住宅地",COUNTIFS(前年用途区分,C77,前年価格,"&gt;0")=M77),AND(C77="商業地",COUNTIFS(前年用途区分,C77,前年価格,"&gt;0")=M77)),"最低",IF(fals,"")))))))),"")</f>
        <v/>
      </c>
      <c r="K77" s="48" t="str">
        <f ca="1">IFERROR(IF(W77="───── ","",IF(VLOOKUP(A77,kanji001データ,19,FALSE)=62,"共同",IF(A77="山形9-3","工業",IF(A77="鶴岡5-2","観光",IF(OR(C77="宅地見込地",C77="工業地"),"",IF(AND(C77="住宅地",X77=2),"最高",IF(AND(C77="住宅地",COUNTIFS(用途区分,C77,幹事意見価格,"&gt;0")=X77),"最低",IF(AND(C77="商業地",X77=1),"最高",IF(AND(C77="商業地",COUNTIFS(用途区分,C77,幹事意見価格,"&gt;0")=X77),"最低",IF(fals,"")))))))))),"")</f>
        <v/>
      </c>
      <c r="L77" s="51">
        <f t="shared" si="140"/>
        <v>21200</v>
      </c>
      <c r="M77" s="52">
        <f t="shared" si="116"/>
        <v>70</v>
      </c>
      <c r="N77" s="52">
        <f>IFERROR(IF(A77="","",VALUE(M77&amp;COUNTIFS($M$1:M77,M77))),"─── ")</f>
        <v>701</v>
      </c>
      <c r="O77" s="53">
        <f t="shared" si="141"/>
        <v>0</v>
      </c>
      <c r="P77" s="53">
        <f t="shared" si="142"/>
        <v>0</v>
      </c>
      <c r="Q77" s="52">
        <f t="shared" si="143"/>
        <v>59</v>
      </c>
      <c r="R77" s="52">
        <f>IFERROR(IF(A77="","",VALUE(Q77&amp;COUNTIFS($Q$1:Q77,Q77))),"─── ")</f>
        <v>5913</v>
      </c>
      <c r="S77" s="51" t="e">
        <f t="shared" ca="1" si="138"/>
        <v>#REF!</v>
      </c>
      <c r="T77" s="53" t="e">
        <f t="shared" ca="1" si="139"/>
        <v>#REF!</v>
      </c>
      <c r="U77" s="51" t="e">
        <f t="shared" ca="1" si="156"/>
        <v>#REF!</v>
      </c>
      <c r="V77" s="53" t="e">
        <f t="shared" ca="1" si="157"/>
        <v>#REF!</v>
      </c>
      <c r="W77" s="88" t="str">
        <f ca="1">IFERROR(IF(OR($S77="─── ",$U77="─── "),"─── ",IF(#REF!="見込価格",VLOOKUP(A77,見込価格一覧データ,9,FALSE),IF(#REF!="意見価格",VLOOKUP(A77,見込価格一覧データ,11,FALSE)))),"─── ")</f>
        <v xml:space="preserve">─── </v>
      </c>
      <c r="X77" s="52" t="str">
        <f t="shared" ca="1" si="117"/>
        <v xml:space="preserve">─── </v>
      </c>
      <c r="Y77" s="66" t="str">
        <f t="shared" ca="1" si="118"/>
        <v xml:space="preserve">─── </v>
      </c>
      <c r="Z77" s="52" t="str">
        <f t="shared" ca="1" si="119"/>
        <v xml:space="preserve">─── </v>
      </c>
      <c r="AA77" s="52" t="str">
        <f t="shared" ca="1" si="120"/>
        <v xml:space="preserve">─── </v>
      </c>
      <c r="AB77" s="53" t="str">
        <f t="shared" ca="1" si="144"/>
        <v xml:space="preserve">─── </v>
      </c>
      <c r="AC77" s="53" t="str">
        <f t="shared" ca="1" si="145"/>
        <v xml:space="preserve">─── </v>
      </c>
      <c r="AD77" s="52" t="str">
        <f t="shared" ca="1" si="121"/>
        <v xml:space="preserve">─── </v>
      </c>
      <c r="AE77" s="66" t="str">
        <f t="shared" ca="1" si="122"/>
        <v xml:space="preserve">─── </v>
      </c>
      <c r="AF77" s="54" t="str">
        <f t="shared" ca="1" si="123"/>
        <v xml:space="preserve">─── </v>
      </c>
      <c r="AG77" s="66" t="str">
        <f t="shared" ca="1" si="124"/>
        <v xml:space="preserve">─── </v>
      </c>
      <c r="AH77" s="54" t="str">
        <f t="shared" ca="1" si="125"/>
        <v xml:space="preserve">─── </v>
      </c>
      <c r="AI77" s="52" t="str">
        <f t="shared" ca="1" si="146"/>
        <v xml:space="preserve">─── </v>
      </c>
      <c r="AJ77" s="52">
        <f t="shared" si="126"/>
        <v>12</v>
      </c>
      <c r="AK77" s="57" t="str">
        <f t="shared" si="127"/>
        <v>大貫　良一</v>
      </c>
      <c r="AL77" s="57" t="str">
        <f t="shared" si="128"/>
        <v>臼井　晶</v>
      </c>
      <c r="AM77" s="53">
        <f t="shared" si="129"/>
        <v>0</v>
      </c>
      <c r="AN77" s="55">
        <f t="shared" si="130"/>
        <v>21200</v>
      </c>
      <c r="AO77" s="48" t="str">
        <f t="shared" si="147"/>
        <v/>
      </c>
      <c r="AP77" s="56">
        <f t="shared" si="148"/>
        <v>101</v>
      </c>
      <c r="AQ77" s="70" t="str">
        <f t="shared" ca="1" si="131"/>
        <v xml:space="preserve">─── </v>
      </c>
      <c r="AR77" s="62" t="str">
        <f t="shared" ca="1" si="149"/>
        <v xml:space="preserve">─── </v>
      </c>
      <c r="AS77" s="62" t="str">
        <f ca="1">IF(AR77="─── ","─── ",VALUE(AR77&amp;COUNTIFS(AR$1:AR77,AR77)))</f>
        <v xml:space="preserve">─── </v>
      </c>
      <c r="AT77" s="62" t="str">
        <f t="shared" ca="1" si="150"/>
        <v xml:space="preserve">─── </v>
      </c>
      <c r="AU77" s="65" t="str">
        <f t="shared" ca="1" si="132"/>
        <v xml:space="preserve">─── </v>
      </c>
      <c r="AV77" s="62" t="str">
        <f t="shared" ca="1" si="151"/>
        <v xml:space="preserve">─── </v>
      </c>
      <c r="AW77" s="73" t="str">
        <f t="shared" ca="1" si="152"/>
        <v xml:space="preserve">─── </v>
      </c>
      <c r="AX77" s="74" t="str">
        <f t="shared" ca="1" si="133"/>
        <v xml:space="preserve">─── </v>
      </c>
      <c r="AY77" s="75" t="str">
        <f t="shared" ca="1" si="153"/>
        <v xml:space="preserve">─── </v>
      </c>
      <c r="AZ77" s="76" t="str">
        <f t="shared" ca="1" si="134"/>
        <v xml:space="preserve">─── </v>
      </c>
      <c r="BA77" s="77" t="str">
        <f t="shared" ca="1" si="154"/>
        <v xml:space="preserve">─── </v>
      </c>
      <c r="BB77" s="80" t="str">
        <f t="shared" ca="1" si="155"/>
        <v xml:space="preserve">─── </v>
      </c>
      <c r="BC77" s="71" t="str">
        <f t="shared" si="135"/>
        <v/>
      </c>
      <c r="BD77" s="2" t="s">
        <v>2124</v>
      </c>
      <c r="BG77" s="2" t="str">
        <f t="shared" ca="1" si="136"/>
        <v xml:space="preserve">─── </v>
      </c>
      <c r="BJ77" s="63">
        <v>77</v>
      </c>
      <c r="BK77" s="63" t="str">
        <f t="shared" ca="1" si="137"/>
        <v/>
      </c>
      <c r="BL77" s="63" t="str">
        <f t="shared" ca="1" si="108"/>
        <v/>
      </c>
      <c r="BM77" s="64"/>
    </row>
    <row r="78" spans="1:65">
      <c r="A78" s="85" t="s">
        <v>1508</v>
      </c>
      <c r="B78" s="57" t="str">
        <f t="shared" si="109"/>
        <v>酒田市</v>
      </c>
      <c r="C78" s="57" t="str">
        <f t="shared" si="110"/>
        <v>住宅地</v>
      </c>
      <c r="D78" s="48"/>
      <c r="E78" s="50" t="str">
        <f t="shared" si="111"/>
        <v>庄内地域</v>
      </c>
      <c r="F78" s="50" t="str">
        <f t="shared" si="112"/>
        <v>錦町２丁目７３番４外</v>
      </c>
      <c r="G78" s="50" t="str">
        <f t="shared" si="113"/>
        <v/>
      </c>
      <c r="H78" s="50" t="str">
        <f t="shared" si="114"/>
        <v/>
      </c>
      <c r="I78" s="48" t="str">
        <f t="shared" si="115"/>
        <v>○</v>
      </c>
      <c r="J78" s="48" t="str">
        <f>IFERROR(IF(L78="───── ","",IF(VLOOKUP(A78,kanji001前年データ,19,FALSE)=62,"共同",IF(A78="山形9-3","工業",IF(A78="鶴岡5-2","観光",IF(OR(C78="宅地見込地",C78="工業地"),"",IF(OR(AND(C78="住宅地",M78=2),AND(C78="商業地",M78=1)),"最高",IF(OR(AND(C78="住宅地",COUNTIFS(前年用途区分,C78,前年価格,"&gt;0")=M78),AND(C78="商業地",COUNTIFS(前年用途区分,C78,前年価格,"&gt;0")=M78)),"最低",IF(fals,"")))))))),"")</f>
        <v/>
      </c>
      <c r="K78" s="48" t="str">
        <f ca="1">IFERROR(IF(W78="───── ","",IF(VLOOKUP(A78,kanji001データ,19,FALSE)=62,"共同",IF(A78="山形9-3","工業",IF(A78="鶴岡5-2","観光",IF(OR(C78="宅地見込地",C78="工業地"),"",IF(AND(C78="住宅地",X78=2),"最高",IF(AND(C78="住宅地",COUNTIFS(用途区分,C78,幹事意見価格,"&gt;0")=X78),"最低",IF(AND(C78="商業地",X78=1),"最高",IF(AND(C78="商業地",COUNTIFS(用途区分,C78,幹事意見価格,"&gt;0")=X78),"最低",IF(fals,"")))))))))),"")</f>
        <v/>
      </c>
      <c r="L78" s="51">
        <f t="shared" si="140"/>
        <v>22100</v>
      </c>
      <c r="M78" s="52">
        <f t="shared" si="116"/>
        <v>67</v>
      </c>
      <c r="N78" s="52">
        <f>IFERROR(IF(A78="","",VALUE(M78&amp;COUNTIFS($M$1:M78,M78))),"─── ")</f>
        <v>671</v>
      </c>
      <c r="O78" s="53">
        <f t="shared" si="141"/>
        <v>8.9999999999999993E-3</v>
      </c>
      <c r="P78" s="53">
        <f t="shared" si="142"/>
        <v>9.1324200913242004E-3</v>
      </c>
      <c r="Q78" s="52">
        <f t="shared" si="143"/>
        <v>28</v>
      </c>
      <c r="R78" s="52">
        <f>IFERROR(IF(A78="","",VALUE(Q78&amp;COUNTIFS($Q$1:Q78,Q78))),"─── ")</f>
        <v>281</v>
      </c>
      <c r="S78" s="51" t="e">
        <f t="shared" ca="1" si="138"/>
        <v>#REF!</v>
      </c>
      <c r="T78" s="53" t="e">
        <f t="shared" ca="1" si="139"/>
        <v>#REF!</v>
      </c>
      <c r="U78" s="51" t="e">
        <f t="shared" ca="1" si="156"/>
        <v>#REF!</v>
      </c>
      <c r="V78" s="53" t="e">
        <f t="shared" ca="1" si="157"/>
        <v>#REF!</v>
      </c>
      <c r="W78" s="88" t="str">
        <f ca="1">IFERROR(IF(OR($S78="─── ",$U78="─── "),"─── ",IF(#REF!="見込価格",VLOOKUP(A78,見込価格一覧データ,9,FALSE),IF(#REF!="意見価格",VLOOKUP(A78,見込価格一覧データ,11,FALSE)))),"─── ")</f>
        <v xml:space="preserve">─── </v>
      </c>
      <c r="X78" s="52" t="str">
        <f t="shared" ca="1" si="117"/>
        <v xml:space="preserve">─── </v>
      </c>
      <c r="Y78" s="66" t="str">
        <f t="shared" ca="1" si="118"/>
        <v xml:space="preserve">─── </v>
      </c>
      <c r="Z78" s="52" t="str">
        <f t="shared" ca="1" si="119"/>
        <v xml:space="preserve">─── </v>
      </c>
      <c r="AA78" s="52" t="str">
        <f t="shared" ca="1" si="120"/>
        <v xml:space="preserve">─── </v>
      </c>
      <c r="AB78" s="53" t="str">
        <f t="shared" ca="1" si="144"/>
        <v xml:space="preserve">─── </v>
      </c>
      <c r="AC78" s="53" t="str">
        <f t="shared" ca="1" si="145"/>
        <v xml:space="preserve">─── </v>
      </c>
      <c r="AD78" s="52" t="str">
        <f t="shared" ca="1" si="121"/>
        <v xml:space="preserve">─── </v>
      </c>
      <c r="AE78" s="66" t="str">
        <f t="shared" ca="1" si="122"/>
        <v xml:space="preserve">─── </v>
      </c>
      <c r="AF78" s="54" t="str">
        <f t="shared" ca="1" si="123"/>
        <v xml:space="preserve">─── </v>
      </c>
      <c r="AG78" s="66" t="str">
        <f t="shared" ca="1" si="124"/>
        <v xml:space="preserve">─── </v>
      </c>
      <c r="AH78" s="54" t="str">
        <f t="shared" ca="1" si="125"/>
        <v xml:space="preserve">─── </v>
      </c>
      <c r="AI78" s="52" t="str">
        <f t="shared" ca="1" si="146"/>
        <v xml:space="preserve">─── </v>
      </c>
      <c r="AJ78" s="52">
        <f t="shared" si="126"/>
        <v>11</v>
      </c>
      <c r="AK78" s="57" t="str">
        <f t="shared" si="127"/>
        <v>月田　真吾</v>
      </c>
      <c r="AL78" s="57" t="str">
        <f t="shared" si="128"/>
        <v>安孫子　直樹</v>
      </c>
      <c r="AM78" s="53">
        <f t="shared" si="129"/>
        <v>8.9999999999999993E-3</v>
      </c>
      <c r="AN78" s="55">
        <f t="shared" si="130"/>
        <v>22100</v>
      </c>
      <c r="AO78" s="48" t="str">
        <f t="shared" si="147"/>
        <v/>
      </c>
      <c r="AP78" s="56">
        <f t="shared" si="148"/>
        <v>103</v>
      </c>
      <c r="AQ78" s="70" t="str">
        <f t="shared" ca="1" si="131"/>
        <v xml:space="preserve">─── </v>
      </c>
      <c r="AR78" s="62" t="str">
        <f t="shared" ca="1" si="149"/>
        <v xml:space="preserve">─── </v>
      </c>
      <c r="AS78" s="62" t="str">
        <f ca="1">IF(AR78="─── ","─── ",VALUE(AR78&amp;COUNTIFS(AR$1:AR78,AR78)))</f>
        <v xml:space="preserve">─── </v>
      </c>
      <c r="AT78" s="62" t="str">
        <f t="shared" ca="1" si="150"/>
        <v xml:space="preserve">─── </v>
      </c>
      <c r="AU78" s="65" t="str">
        <f t="shared" ca="1" si="132"/>
        <v xml:space="preserve">─── </v>
      </c>
      <c r="AV78" s="62" t="str">
        <f t="shared" ca="1" si="151"/>
        <v xml:space="preserve">─── </v>
      </c>
      <c r="AW78" s="73" t="str">
        <f t="shared" ca="1" si="152"/>
        <v xml:space="preserve">─── </v>
      </c>
      <c r="AX78" s="74" t="str">
        <f t="shared" ca="1" si="133"/>
        <v xml:space="preserve">─── </v>
      </c>
      <c r="AY78" s="75" t="str">
        <f t="shared" ca="1" si="153"/>
        <v xml:space="preserve">─── </v>
      </c>
      <c r="AZ78" s="76" t="str">
        <f t="shared" ca="1" si="134"/>
        <v xml:space="preserve">─── </v>
      </c>
      <c r="BA78" s="77" t="str">
        <f t="shared" ca="1" si="154"/>
        <v xml:space="preserve">─── </v>
      </c>
      <c r="BB78" s="80" t="str">
        <f t="shared" ca="1" si="155"/>
        <v xml:space="preserve">─── </v>
      </c>
      <c r="BC78" s="71" t="str">
        <f t="shared" si="135"/>
        <v/>
      </c>
      <c r="BD78" s="2" t="s">
        <v>2124</v>
      </c>
      <c r="BG78" s="2" t="str">
        <f t="shared" ca="1" si="136"/>
        <v xml:space="preserve">─── </v>
      </c>
      <c r="BJ78" s="63">
        <v>78</v>
      </c>
      <c r="BK78" s="63" t="str">
        <f t="shared" ca="1" si="137"/>
        <v/>
      </c>
      <c r="BL78" s="63" t="str">
        <f t="shared" ca="1" si="108"/>
        <v/>
      </c>
      <c r="BM78" s="64"/>
    </row>
    <row r="79" spans="1:65">
      <c r="A79" s="85" t="s">
        <v>1509</v>
      </c>
      <c r="B79" s="57" t="str">
        <f t="shared" si="109"/>
        <v>酒田市</v>
      </c>
      <c r="C79" s="57" t="str">
        <f t="shared" si="110"/>
        <v>住宅地</v>
      </c>
      <c r="D79" s="48"/>
      <c r="E79" s="50" t="str">
        <f t="shared" si="111"/>
        <v>庄内地域</v>
      </c>
      <c r="F79" s="50" t="str">
        <f t="shared" si="112"/>
        <v>曙町１丁目４番１１</v>
      </c>
      <c r="G79" s="50" t="str">
        <f t="shared" si="113"/>
        <v/>
      </c>
      <c r="H79" s="50" t="str">
        <f t="shared" si="114"/>
        <v/>
      </c>
      <c r="I79" s="48" t="str">
        <f t="shared" si="115"/>
        <v/>
      </c>
      <c r="J79" s="48" t="str">
        <f>IFERROR(IF(L79="───── ","",IF(VLOOKUP(A79,kanji001前年データ,19,FALSE)=62,"共同",IF(A79="山形9-3","工業",IF(A79="鶴岡5-2","観光",IF(OR(C79="宅地見込地",C79="工業地"),"",IF(OR(AND(C79="住宅地",M79=2),AND(C79="商業地",M79=1)),"最高",IF(OR(AND(C79="住宅地",COUNTIFS(前年用途区分,C79,前年価格,"&gt;0")=M79),AND(C79="商業地",COUNTIFS(前年用途区分,C79,前年価格,"&gt;0")=M79)),"最低",IF(fals,"")))))))),"")</f>
        <v/>
      </c>
      <c r="K79" s="48" t="str">
        <f ca="1">IFERROR(IF(W79="───── ","",IF(VLOOKUP(A79,kanji001データ,19,FALSE)=62,"共同",IF(A79="山形9-3","工業",IF(A79="鶴岡5-2","観光",IF(OR(C79="宅地見込地",C79="工業地"),"",IF(AND(C79="住宅地",X79=2),"最高",IF(AND(C79="住宅地",COUNTIFS(用途区分,C79,幹事意見価格,"&gt;0")=X79),"最低",IF(AND(C79="商業地",X79=1),"最高",IF(AND(C79="商業地",COUNTIFS(用途区分,C79,幹事意見価格,"&gt;0")=X79),"最低",IF(fals,"")))))))))),"")</f>
        <v/>
      </c>
      <c r="L79" s="51">
        <f t="shared" si="140"/>
        <v>31000</v>
      </c>
      <c r="M79" s="52">
        <f t="shared" si="116"/>
        <v>37</v>
      </c>
      <c r="N79" s="52">
        <f>IFERROR(IF(A79="","",VALUE(M79&amp;COUNTIFS($M$1:M79,M79))),"─── ")</f>
        <v>372</v>
      </c>
      <c r="O79" s="53">
        <f t="shared" si="141"/>
        <v>0.01</v>
      </c>
      <c r="P79" s="53">
        <f t="shared" si="142"/>
        <v>9.7719869706840382E-3</v>
      </c>
      <c r="Q79" s="52">
        <f t="shared" si="143"/>
        <v>23</v>
      </c>
      <c r="R79" s="52">
        <f>IFERROR(IF(A79="","",VALUE(Q79&amp;COUNTIFS($Q$1:Q79,Q79))),"─── ")</f>
        <v>232</v>
      </c>
      <c r="S79" s="51" t="e">
        <f t="shared" ca="1" si="138"/>
        <v>#REF!</v>
      </c>
      <c r="T79" s="53" t="e">
        <f t="shared" ca="1" si="139"/>
        <v>#REF!</v>
      </c>
      <c r="U79" s="51" t="e">
        <f t="shared" ca="1" si="156"/>
        <v>#REF!</v>
      </c>
      <c r="V79" s="53" t="e">
        <f t="shared" ca="1" si="157"/>
        <v>#REF!</v>
      </c>
      <c r="W79" s="88" t="str">
        <f ca="1">IFERROR(IF(OR($S79="─── ",$U79="─── "),"─── ",IF(#REF!="見込価格",VLOOKUP(A79,見込価格一覧データ,9,FALSE),IF(#REF!="意見価格",VLOOKUP(A79,見込価格一覧データ,11,FALSE)))),"─── ")</f>
        <v xml:space="preserve">─── </v>
      </c>
      <c r="X79" s="52" t="str">
        <f t="shared" ca="1" si="117"/>
        <v xml:space="preserve">─── </v>
      </c>
      <c r="Y79" s="66" t="str">
        <f t="shared" ca="1" si="118"/>
        <v xml:space="preserve">─── </v>
      </c>
      <c r="Z79" s="52" t="str">
        <f t="shared" ca="1" si="119"/>
        <v xml:space="preserve">─── </v>
      </c>
      <c r="AA79" s="52" t="str">
        <f t="shared" ca="1" si="120"/>
        <v xml:space="preserve">─── </v>
      </c>
      <c r="AB79" s="53" t="str">
        <f t="shared" ca="1" si="144"/>
        <v xml:space="preserve">─── </v>
      </c>
      <c r="AC79" s="53" t="str">
        <f t="shared" ca="1" si="145"/>
        <v xml:space="preserve">─── </v>
      </c>
      <c r="AD79" s="52" t="str">
        <f t="shared" ca="1" si="121"/>
        <v xml:space="preserve">─── </v>
      </c>
      <c r="AE79" s="66" t="str">
        <f t="shared" ca="1" si="122"/>
        <v xml:space="preserve">─── </v>
      </c>
      <c r="AF79" s="54" t="str">
        <f t="shared" ca="1" si="123"/>
        <v xml:space="preserve">─── </v>
      </c>
      <c r="AG79" s="66" t="str">
        <f t="shared" ca="1" si="124"/>
        <v xml:space="preserve">─── </v>
      </c>
      <c r="AH79" s="54" t="str">
        <f t="shared" ca="1" si="125"/>
        <v xml:space="preserve">─── </v>
      </c>
      <c r="AI79" s="52" t="str">
        <f t="shared" ca="1" si="146"/>
        <v xml:space="preserve">─── </v>
      </c>
      <c r="AJ79" s="52">
        <f t="shared" si="126"/>
        <v>4</v>
      </c>
      <c r="AK79" s="57" t="str">
        <f t="shared" si="127"/>
        <v>石川　聡</v>
      </c>
      <c r="AL79" s="57" t="str">
        <f t="shared" si="128"/>
        <v>臼井　晶</v>
      </c>
      <c r="AM79" s="53">
        <f t="shared" si="129"/>
        <v>0.01</v>
      </c>
      <c r="AN79" s="55">
        <f t="shared" si="130"/>
        <v>31000</v>
      </c>
      <c r="AO79" s="48" t="str">
        <f t="shared" si="147"/>
        <v/>
      </c>
      <c r="AP79" s="56">
        <f t="shared" si="148"/>
        <v>101</v>
      </c>
      <c r="AQ79" s="70" t="str">
        <f t="shared" ca="1" si="131"/>
        <v xml:space="preserve">─── </v>
      </c>
      <c r="AR79" s="62" t="str">
        <f t="shared" ca="1" si="149"/>
        <v xml:space="preserve">─── </v>
      </c>
      <c r="AS79" s="62" t="str">
        <f ca="1">IF(AR79="─── ","─── ",VALUE(AR79&amp;COUNTIFS(AR$1:AR79,AR79)))</f>
        <v xml:space="preserve">─── </v>
      </c>
      <c r="AT79" s="62" t="str">
        <f t="shared" ca="1" si="150"/>
        <v xml:space="preserve">─── </v>
      </c>
      <c r="AU79" s="65" t="str">
        <f t="shared" ca="1" si="132"/>
        <v xml:space="preserve">─── </v>
      </c>
      <c r="AV79" s="62" t="str">
        <f t="shared" ca="1" si="151"/>
        <v xml:space="preserve">─── </v>
      </c>
      <c r="AW79" s="73" t="str">
        <f t="shared" ca="1" si="152"/>
        <v xml:space="preserve">─── </v>
      </c>
      <c r="AX79" s="74" t="str">
        <f t="shared" ca="1" si="133"/>
        <v xml:space="preserve">─── </v>
      </c>
      <c r="AY79" s="75" t="str">
        <f t="shared" ca="1" si="153"/>
        <v xml:space="preserve">─── </v>
      </c>
      <c r="AZ79" s="76" t="str">
        <f t="shared" ca="1" si="134"/>
        <v xml:space="preserve">─── </v>
      </c>
      <c r="BA79" s="77" t="str">
        <f t="shared" ca="1" si="154"/>
        <v xml:space="preserve">─── </v>
      </c>
      <c r="BB79" s="80" t="str">
        <f t="shared" ca="1" si="155"/>
        <v xml:space="preserve">─── </v>
      </c>
      <c r="BC79" s="71" t="str">
        <f t="shared" si="135"/>
        <v/>
      </c>
      <c r="BD79" s="2" t="s">
        <v>2124</v>
      </c>
      <c r="BG79" s="2" t="str">
        <f t="shared" ca="1" si="136"/>
        <v xml:space="preserve">─── </v>
      </c>
      <c r="BJ79" s="63">
        <v>79</v>
      </c>
      <c r="BK79" s="63" t="str">
        <f t="shared" ca="1" si="137"/>
        <v/>
      </c>
      <c r="BL79" s="63" t="str">
        <f t="shared" ca="1" si="108"/>
        <v/>
      </c>
      <c r="BM79" s="64"/>
    </row>
    <row r="80" spans="1:65">
      <c r="A80" s="85" t="s">
        <v>1510</v>
      </c>
      <c r="B80" s="57" t="str">
        <f t="shared" si="109"/>
        <v>酒田市</v>
      </c>
      <c r="C80" s="57" t="str">
        <f t="shared" si="110"/>
        <v>住宅地</v>
      </c>
      <c r="D80" s="48"/>
      <c r="E80" s="50" t="str">
        <f t="shared" si="111"/>
        <v>庄内地域</v>
      </c>
      <c r="F80" s="50" t="str">
        <f t="shared" si="112"/>
        <v>亀ケ崎６丁目７番１６</v>
      </c>
      <c r="G80" s="50" t="str">
        <f t="shared" si="113"/>
        <v>「亀ケ崎６－７－３１」</v>
      </c>
      <c r="H80" s="50" t="str">
        <f t="shared" si="114"/>
        <v/>
      </c>
      <c r="I80" s="48" t="str">
        <f t="shared" si="115"/>
        <v/>
      </c>
      <c r="J80" s="48" t="str">
        <f>IFERROR(IF(L80="───── ","",IF(VLOOKUP(A80,kanji001前年データ,19,FALSE)=62,"共同",IF(A80="山形9-3","工業",IF(A80="鶴岡5-2","観光",IF(OR(C80="宅地見込地",C80="工業地"),"",IF(OR(AND(C80="住宅地",M80=2),AND(C80="商業地",M80=1)),"最高",IF(OR(AND(C80="住宅地",COUNTIFS(前年用途区分,C80,前年価格,"&gt;0")=M80),AND(C80="商業地",COUNTIFS(前年用途区分,C80,前年価格,"&gt;0")=M80)),"最低",IF(fals,"")))))))),"")</f>
        <v/>
      </c>
      <c r="K80" s="48" t="str">
        <f ca="1">IFERROR(IF(W80="───── ","",IF(VLOOKUP(A80,kanji001データ,19,FALSE)=62,"共同",IF(A80="山形9-3","工業",IF(A80="鶴岡5-2","観光",IF(OR(C80="宅地見込地",C80="工業地"),"",IF(AND(C80="住宅地",X80=2),"最高",IF(AND(C80="住宅地",COUNTIFS(用途区分,C80,幹事意見価格,"&gt;0")=X80),"最低",IF(AND(C80="商業地",X80=1),"最高",IF(AND(C80="商業地",COUNTIFS(用途区分,C80,幹事意見価格,"&gt;0")=X80),"最低",IF(fals,"")))))))))),"")</f>
        <v/>
      </c>
      <c r="L80" s="51">
        <f t="shared" si="140"/>
        <v>35400</v>
      </c>
      <c r="M80" s="52">
        <f t="shared" si="116"/>
        <v>31</v>
      </c>
      <c r="N80" s="52">
        <f>IFERROR(IF(A80="","",VALUE(M80&amp;COUNTIFS($M$1:M80,M80))),"─── ")</f>
        <v>311</v>
      </c>
      <c r="O80" s="53">
        <f t="shared" si="141"/>
        <v>8.9999999999999993E-3</v>
      </c>
      <c r="P80" s="53">
        <f t="shared" si="142"/>
        <v>8.5470085470085479E-3</v>
      </c>
      <c r="Q80" s="52">
        <f t="shared" si="143"/>
        <v>31</v>
      </c>
      <c r="R80" s="52">
        <f>IFERROR(IF(A80="","",VALUE(Q80&amp;COUNTIFS($Q$1:Q80,Q80))),"─── ")</f>
        <v>311</v>
      </c>
      <c r="S80" s="51" t="e">
        <f t="shared" ca="1" si="138"/>
        <v>#REF!</v>
      </c>
      <c r="T80" s="53" t="e">
        <f t="shared" ca="1" si="139"/>
        <v>#REF!</v>
      </c>
      <c r="U80" s="51" t="e">
        <f t="shared" ca="1" si="156"/>
        <v>#REF!</v>
      </c>
      <c r="V80" s="53" t="e">
        <f t="shared" ca="1" si="157"/>
        <v>#REF!</v>
      </c>
      <c r="W80" s="88" t="str">
        <f ca="1">IFERROR(IF(OR($S80="─── ",$U80="─── "),"─── ",IF(#REF!="見込価格",VLOOKUP(A80,見込価格一覧データ,9,FALSE),IF(#REF!="意見価格",VLOOKUP(A80,見込価格一覧データ,11,FALSE)))),"─── ")</f>
        <v xml:space="preserve">─── </v>
      </c>
      <c r="X80" s="52" t="str">
        <f t="shared" ca="1" si="117"/>
        <v xml:space="preserve">─── </v>
      </c>
      <c r="Y80" s="66" t="str">
        <f t="shared" ca="1" si="118"/>
        <v xml:space="preserve">─── </v>
      </c>
      <c r="Z80" s="52" t="str">
        <f t="shared" ca="1" si="119"/>
        <v xml:space="preserve">─── </v>
      </c>
      <c r="AA80" s="52" t="str">
        <f t="shared" ca="1" si="120"/>
        <v xml:space="preserve">─── </v>
      </c>
      <c r="AB80" s="53" t="str">
        <f t="shared" ca="1" si="144"/>
        <v xml:space="preserve">─── </v>
      </c>
      <c r="AC80" s="53" t="str">
        <f t="shared" ca="1" si="145"/>
        <v xml:space="preserve">─── </v>
      </c>
      <c r="AD80" s="52" t="str">
        <f t="shared" ca="1" si="121"/>
        <v xml:space="preserve">─── </v>
      </c>
      <c r="AE80" s="66" t="str">
        <f t="shared" ca="1" si="122"/>
        <v xml:space="preserve">─── </v>
      </c>
      <c r="AF80" s="54" t="str">
        <f t="shared" ca="1" si="123"/>
        <v xml:space="preserve">─── </v>
      </c>
      <c r="AG80" s="66" t="str">
        <f t="shared" ca="1" si="124"/>
        <v xml:space="preserve">─── </v>
      </c>
      <c r="AH80" s="54" t="str">
        <f t="shared" ca="1" si="125"/>
        <v xml:space="preserve">─── </v>
      </c>
      <c r="AI80" s="52" t="str">
        <f t="shared" ca="1" si="146"/>
        <v xml:space="preserve">─── </v>
      </c>
      <c r="AJ80" s="52">
        <f t="shared" si="126"/>
        <v>1</v>
      </c>
      <c r="AK80" s="57" t="str">
        <f t="shared" si="127"/>
        <v>阿部　和宏</v>
      </c>
      <c r="AL80" s="57" t="str">
        <f t="shared" si="128"/>
        <v>安孫子　直樹</v>
      </c>
      <c r="AM80" s="53">
        <f t="shared" si="129"/>
        <v>8.9999999999999993E-3</v>
      </c>
      <c r="AN80" s="55">
        <f t="shared" si="130"/>
        <v>35400</v>
      </c>
      <c r="AO80" s="48" t="str">
        <f t="shared" si="147"/>
        <v/>
      </c>
      <c r="AP80" s="56">
        <f t="shared" si="148"/>
        <v>101</v>
      </c>
      <c r="AQ80" s="70" t="str">
        <f t="shared" ca="1" si="131"/>
        <v xml:space="preserve">─── </v>
      </c>
      <c r="AR80" s="62" t="str">
        <f t="shared" ca="1" si="149"/>
        <v xml:space="preserve">─── </v>
      </c>
      <c r="AS80" s="62" t="str">
        <f ca="1">IF(AR80="─── ","─── ",VALUE(AR80&amp;COUNTIFS(AR$1:AR80,AR80)))</f>
        <v xml:space="preserve">─── </v>
      </c>
      <c r="AT80" s="62" t="str">
        <f t="shared" ca="1" si="150"/>
        <v xml:space="preserve">─── </v>
      </c>
      <c r="AU80" s="65" t="str">
        <f t="shared" ca="1" si="132"/>
        <v xml:space="preserve">─── </v>
      </c>
      <c r="AV80" s="62" t="str">
        <f t="shared" ca="1" si="151"/>
        <v xml:space="preserve">─── </v>
      </c>
      <c r="AW80" s="73" t="str">
        <f t="shared" ca="1" si="152"/>
        <v xml:space="preserve">─── </v>
      </c>
      <c r="AX80" s="74" t="str">
        <f t="shared" ca="1" si="133"/>
        <v xml:space="preserve">─── </v>
      </c>
      <c r="AY80" s="75" t="str">
        <f t="shared" ca="1" si="153"/>
        <v xml:space="preserve">─── </v>
      </c>
      <c r="AZ80" s="76" t="str">
        <f t="shared" ca="1" si="134"/>
        <v xml:space="preserve">─── </v>
      </c>
      <c r="BA80" s="77" t="str">
        <f t="shared" ca="1" si="154"/>
        <v xml:space="preserve">─── </v>
      </c>
      <c r="BB80" s="80" t="str">
        <f t="shared" ca="1" si="155"/>
        <v xml:space="preserve">─── </v>
      </c>
      <c r="BC80" s="71" t="str">
        <f t="shared" si="135"/>
        <v/>
      </c>
      <c r="BD80" s="2" t="s">
        <v>2124</v>
      </c>
      <c r="BG80" s="2" t="str">
        <f t="shared" ca="1" si="136"/>
        <v xml:space="preserve">─── </v>
      </c>
      <c r="BJ80" s="63">
        <v>80</v>
      </c>
      <c r="BK80" s="63" t="str">
        <f t="shared" ca="1" si="137"/>
        <v/>
      </c>
      <c r="BL80" s="63" t="str">
        <f t="shared" ca="1" si="108"/>
        <v/>
      </c>
      <c r="BM80" s="64"/>
    </row>
    <row r="81" spans="1:65">
      <c r="A81" s="85" t="s">
        <v>1511</v>
      </c>
      <c r="B81" s="57" t="str">
        <f t="shared" si="109"/>
        <v>酒田市</v>
      </c>
      <c r="C81" s="57" t="str">
        <f t="shared" si="110"/>
        <v>住宅地</v>
      </c>
      <c r="D81" s="48"/>
      <c r="E81" s="50" t="str">
        <f t="shared" si="111"/>
        <v>庄内地域</v>
      </c>
      <c r="F81" s="50" t="str">
        <f t="shared" si="112"/>
        <v>小泉字上川原１９番１２</v>
      </c>
      <c r="G81" s="50" t="str">
        <f t="shared" si="113"/>
        <v/>
      </c>
      <c r="H81" s="50" t="str">
        <f t="shared" si="114"/>
        <v/>
      </c>
      <c r="I81" s="48" t="str">
        <f t="shared" si="115"/>
        <v/>
      </c>
      <c r="J81" s="48" t="str">
        <f>IFERROR(IF(L81="───── ","",IF(VLOOKUP(A81,kanji001前年データ,19,FALSE)=62,"共同",IF(A81="山形9-3","工業",IF(A81="鶴岡5-2","観光",IF(OR(C81="宅地見込地",C81="工業地"),"",IF(OR(AND(C81="住宅地",M81=2),AND(C81="商業地",M81=1)),"最高",IF(OR(AND(C81="住宅地",COUNTIFS(前年用途区分,C81,前年価格,"&gt;0")=M81),AND(C81="商業地",COUNTIFS(前年用途区分,C81,前年価格,"&gt;0")=M81)),"最低",IF(fals,"")))))))),"")</f>
        <v/>
      </c>
      <c r="K81" s="48" t="str">
        <f ca="1">IFERROR(IF(W81="───── ","",IF(VLOOKUP(A81,kanji001データ,19,FALSE)=62,"共同",IF(A81="山形9-3","工業",IF(A81="鶴岡5-2","観光",IF(OR(C81="宅地見込地",C81="工業地"),"",IF(AND(C81="住宅地",X81=2),"最高",IF(AND(C81="住宅地",COUNTIFS(用途区分,C81,幹事意見価格,"&gt;0")=X81),"最低",IF(AND(C81="商業地",X81=1),"最高",IF(AND(C81="商業地",COUNTIFS(用途区分,C81,幹事意見価格,"&gt;0")=X81),"最低",IF(fals,"")))))))))),"")</f>
        <v/>
      </c>
      <c r="L81" s="51">
        <f t="shared" si="140"/>
        <v>8400</v>
      </c>
      <c r="M81" s="52">
        <f t="shared" si="116"/>
        <v>110</v>
      </c>
      <c r="N81" s="52">
        <f>IFERROR(IF(A81="","",VALUE(M81&amp;COUNTIFS($M$1:M81,M81))),"─── ")</f>
        <v>1101</v>
      </c>
      <c r="O81" s="53">
        <f t="shared" si="141"/>
        <v>-5.0000000000000001E-3</v>
      </c>
      <c r="P81" s="53">
        <f t="shared" si="142"/>
        <v>-4.7393364928909956E-3</v>
      </c>
      <c r="Q81" s="52">
        <f t="shared" si="143"/>
        <v>87</v>
      </c>
      <c r="R81" s="52">
        <f>IFERROR(IF(A81="","",VALUE(Q81&amp;COUNTIFS($Q$1:Q81,Q81))),"─── ")</f>
        <v>871</v>
      </c>
      <c r="S81" s="51" t="e">
        <f t="shared" ca="1" si="138"/>
        <v>#REF!</v>
      </c>
      <c r="T81" s="53" t="e">
        <f t="shared" ca="1" si="139"/>
        <v>#REF!</v>
      </c>
      <c r="U81" s="51" t="e">
        <f t="shared" ca="1" si="156"/>
        <v>#REF!</v>
      </c>
      <c r="V81" s="53" t="e">
        <f t="shared" ca="1" si="157"/>
        <v>#REF!</v>
      </c>
      <c r="W81" s="88" t="str">
        <f ca="1">IFERROR(IF(OR($S81="─── ",$U81="─── "),"─── ",IF(#REF!="見込価格",VLOOKUP(A81,見込価格一覧データ,9,FALSE),IF(#REF!="意見価格",VLOOKUP(A81,見込価格一覧データ,11,FALSE)))),"─── ")</f>
        <v xml:space="preserve">─── </v>
      </c>
      <c r="X81" s="52" t="str">
        <f t="shared" ca="1" si="117"/>
        <v xml:space="preserve">─── </v>
      </c>
      <c r="Y81" s="66" t="str">
        <f t="shared" ca="1" si="118"/>
        <v xml:space="preserve">─── </v>
      </c>
      <c r="Z81" s="52" t="str">
        <f t="shared" ca="1" si="119"/>
        <v xml:space="preserve">─── </v>
      </c>
      <c r="AA81" s="52" t="str">
        <f t="shared" ca="1" si="120"/>
        <v xml:space="preserve">─── </v>
      </c>
      <c r="AB81" s="53" t="str">
        <f t="shared" ca="1" si="144"/>
        <v xml:space="preserve">─── </v>
      </c>
      <c r="AC81" s="53" t="str">
        <f t="shared" ca="1" si="145"/>
        <v xml:space="preserve">─── </v>
      </c>
      <c r="AD81" s="52" t="str">
        <f t="shared" ca="1" si="121"/>
        <v xml:space="preserve">─── </v>
      </c>
      <c r="AE81" s="66" t="str">
        <f t="shared" ca="1" si="122"/>
        <v xml:space="preserve">─── </v>
      </c>
      <c r="AF81" s="54" t="str">
        <f t="shared" ca="1" si="123"/>
        <v xml:space="preserve">─── </v>
      </c>
      <c r="AG81" s="66" t="str">
        <f t="shared" ca="1" si="124"/>
        <v xml:space="preserve">─── </v>
      </c>
      <c r="AH81" s="54" t="str">
        <f t="shared" ca="1" si="125"/>
        <v xml:space="preserve">─── </v>
      </c>
      <c r="AI81" s="52" t="str">
        <f t="shared" ca="1" si="146"/>
        <v xml:space="preserve">─── </v>
      </c>
      <c r="AJ81" s="52">
        <f t="shared" si="126"/>
        <v>14</v>
      </c>
      <c r="AK81" s="57" t="str">
        <f t="shared" si="127"/>
        <v>石川　聡</v>
      </c>
      <c r="AL81" s="57" t="str">
        <f t="shared" si="128"/>
        <v>臼井　晶</v>
      </c>
      <c r="AM81" s="53">
        <f t="shared" si="129"/>
        <v>-5.0000000000000001E-3</v>
      </c>
      <c r="AN81" s="55">
        <f t="shared" si="130"/>
        <v>8400</v>
      </c>
      <c r="AO81" s="48" t="str">
        <f t="shared" si="147"/>
        <v/>
      </c>
      <c r="AP81" s="56">
        <f t="shared" si="148"/>
        <v>100</v>
      </c>
      <c r="AQ81" s="70" t="str">
        <f t="shared" ca="1" si="131"/>
        <v xml:space="preserve">─── </v>
      </c>
      <c r="AR81" s="62" t="str">
        <f t="shared" ca="1" si="149"/>
        <v xml:space="preserve">─── </v>
      </c>
      <c r="AS81" s="62" t="str">
        <f ca="1">IF(AR81="─── ","─── ",VALUE(AR81&amp;COUNTIFS(AR$1:AR81,AR81)))</f>
        <v xml:space="preserve">─── </v>
      </c>
      <c r="AT81" s="62" t="str">
        <f t="shared" ca="1" si="150"/>
        <v xml:space="preserve">─── </v>
      </c>
      <c r="AU81" s="65" t="str">
        <f t="shared" ca="1" si="132"/>
        <v xml:space="preserve">─── </v>
      </c>
      <c r="AV81" s="62" t="str">
        <f t="shared" ca="1" si="151"/>
        <v xml:space="preserve">─── </v>
      </c>
      <c r="AW81" s="73" t="str">
        <f t="shared" ca="1" si="152"/>
        <v xml:space="preserve">─── </v>
      </c>
      <c r="AX81" s="74" t="str">
        <f t="shared" ca="1" si="133"/>
        <v xml:space="preserve">─── </v>
      </c>
      <c r="AY81" s="75" t="str">
        <f t="shared" ca="1" si="153"/>
        <v xml:space="preserve">─── </v>
      </c>
      <c r="AZ81" s="76" t="str">
        <f t="shared" ca="1" si="134"/>
        <v xml:space="preserve">─── </v>
      </c>
      <c r="BA81" s="77" t="str">
        <f t="shared" ca="1" si="154"/>
        <v xml:space="preserve">─── </v>
      </c>
      <c r="BB81" s="80" t="str">
        <f t="shared" ca="1" si="155"/>
        <v xml:space="preserve">─── </v>
      </c>
      <c r="BC81" s="71" t="str">
        <f t="shared" si="135"/>
        <v/>
      </c>
      <c r="BD81" s="2" t="s">
        <v>2124</v>
      </c>
      <c r="BG81" s="2" t="str">
        <f t="shared" ca="1" si="136"/>
        <v xml:space="preserve">─── </v>
      </c>
      <c r="BJ81" s="63">
        <v>81</v>
      </c>
      <c r="BK81" s="63" t="str">
        <f t="shared" ca="1" si="137"/>
        <v/>
      </c>
      <c r="BL81" s="63" t="str">
        <f t="shared" ca="1" si="108"/>
        <v/>
      </c>
      <c r="BM81" s="64"/>
    </row>
    <row r="82" spans="1:65">
      <c r="A82" s="85" t="s">
        <v>1512</v>
      </c>
      <c r="B82" s="57" t="str">
        <f t="shared" si="109"/>
        <v>酒田市</v>
      </c>
      <c r="C82" s="57" t="str">
        <f t="shared" si="110"/>
        <v>住宅地</v>
      </c>
      <c r="D82" s="48"/>
      <c r="E82" s="50" t="str">
        <f t="shared" si="111"/>
        <v>庄内地域</v>
      </c>
      <c r="F82" s="50" t="str">
        <f t="shared" si="112"/>
        <v>御成町２５番２１</v>
      </c>
      <c r="G82" s="50" t="str">
        <f t="shared" si="113"/>
        <v>「御成町１１－６」</v>
      </c>
      <c r="H82" s="50" t="str">
        <f t="shared" si="114"/>
        <v/>
      </c>
      <c r="I82" s="48" t="str">
        <f t="shared" si="115"/>
        <v/>
      </c>
      <c r="J82" s="48" t="str">
        <f>IFERROR(IF(L82="───── ","",IF(VLOOKUP(A82,kanji001前年データ,19,FALSE)=62,"共同",IF(A82="山形9-3","工業",IF(A82="鶴岡5-2","観光",IF(OR(C82="宅地見込地",C82="工業地"),"",IF(OR(AND(C82="住宅地",M82=2),AND(C82="商業地",M82=1)),"最高",IF(OR(AND(C82="住宅地",COUNTIFS(前年用途区分,C82,前年価格,"&gt;0")=M82),AND(C82="商業地",COUNTIFS(前年用途区分,C82,前年価格,"&gt;0")=M82)),"最低",IF(fals,"")))))))),"")</f>
        <v/>
      </c>
      <c r="K82" s="48" t="str">
        <f ca="1">IFERROR(IF(W82="───── ","",IF(VLOOKUP(A82,kanji001データ,19,FALSE)=62,"共同",IF(A82="山形9-3","工業",IF(A82="鶴岡5-2","観光",IF(OR(C82="宅地見込地",C82="工業地"),"",IF(AND(C82="住宅地",X82=2),"最高",IF(AND(C82="住宅地",COUNTIFS(用途区分,C82,幹事意見価格,"&gt;0")=X82),"最低",IF(AND(C82="商業地",X82=1),"最高",IF(AND(C82="商業地",COUNTIFS(用途区分,C82,幹事意見価格,"&gt;0")=X82),"最低",IF(fals,"")))))))))),"")</f>
        <v/>
      </c>
      <c r="L82" s="51">
        <f t="shared" si="140"/>
        <v>27500</v>
      </c>
      <c r="M82" s="52">
        <f t="shared" si="116"/>
        <v>47</v>
      </c>
      <c r="N82" s="52">
        <f>IFERROR(IF(A82="","",VALUE(M82&amp;COUNTIFS($M$1:M82,M82))),"─── ")</f>
        <v>471</v>
      </c>
      <c r="O82" s="53">
        <f t="shared" si="141"/>
        <v>4.0000000000000001E-3</v>
      </c>
      <c r="P82" s="53">
        <f t="shared" si="142"/>
        <v>3.6496350364963502E-3</v>
      </c>
      <c r="Q82" s="52">
        <f t="shared" si="143"/>
        <v>55</v>
      </c>
      <c r="R82" s="52">
        <f>IFERROR(IF(A82="","",VALUE(Q82&amp;COUNTIFS($Q$1:Q82,Q82))),"─── ")</f>
        <v>551</v>
      </c>
      <c r="S82" s="51" t="e">
        <f t="shared" ca="1" si="138"/>
        <v>#REF!</v>
      </c>
      <c r="T82" s="53" t="e">
        <f t="shared" ca="1" si="139"/>
        <v>#REF!</v>
      </c>
      <c r="U82" s="51" t="e">
        <f t="shared" ca="1" si="156"/>
        <v>#REF!</v>
      </c>
      <c r="V82" s="53" t="e">
        <f t="shared" ca="1" si="157"/>
        <v>#REF!</v>
      </c>
      <c r="W82" s="88" t="str">
        <f ca="1">IFERROR(IF(OR($S82="─── ",$U82="─── "),"─── ",IF(#REF!="見込価格",VLOOKUP(A82,見込価格一覧データ,9,FALSE),IF(#REF!="意見価格",VLOOKUP(A82,見込価格一覧データ,11,FALSE)))),"─── ")</f>
        <v xml:space="preserve">─── </v>
      </c>
      <c r="X82" s="52" t="str">
        <f t="shared" ca="1" si="117"/>
        <v xml:space="preserve">─── </v>
      </c>
      <c r="Y82" s="66" t="str">
        <f t="shared" ca="1" si="118"/>
        <v xml:space="preserve">─── </v>
      </c>
      <c r="Z82" s="52" t="str">
        <f t="shared" ca="1" si="119"/>
        <v xml:space="preserve">─── </v>
      </c>
      <c r="AA82" s="52" t="str">
        <f t="shared" ca="1" si="120"/>
        <v xml:space="preserve">─── </v>
      </c>
      <c r="AB82" s="53" t="str">
        <f t="shared" ca="1" si="144"/>
        <v xml:space="preserve">─── </v>
      </c>
      <c r="AC82" s="53" t="str">
        <f t="shared" ca="1" si="145"/>
        <v xml:space="preserve">─── </v>
      </c>
      <c r="AD82" s="52" t="str">
        <f t="shared" ca="1" si="121"/>
        <v xml:space="preserve">─── </v>
      </c>
      <c r="AE82" s="66" t="str">
        <f t="shared" ca="1" si="122"/>
        <v xml:space="preserve">─── </v>
      </c>
      <c r="AF82" s="54" t="str">
        <f t="shared" ca="1" si="123"/>
        <v xml:space="preserve">─── </v>
      </c>
      <c r="AG82" s="66" t="str">
        <f t="shared" ca="1" si="124"/>
        <v xml:space="preserve">─── </v>
      </c>
      <c r="AH82" s="54" t="str">
        <f t="shared" ca="1" si="125"/>
        <v xml:space="preserve">─── </v>
      </c>
      <c r="AI82" s="52" t="str">
        <f t="shared" ca="1" si="146"/>
        <v xml:space="preserve">─── </v>
      </c>
      <c r="AJ82" s="52">
        <f t="shared" si="126"/>
        <v>8</v>
      </c>
      <c r="AK82" s="57" t="str">
        <f t="shared" si="127"/>
        <v>大貫　良一</v>
      </c>
      <c r="AL82" s="57" t="str">
        <f t="shared" si="128"/>
        <v>赤藤　元玄</v>
      </c>
      <c r="AM82" s="53">
        <f t="shared" si="129"/>
        <v>4.0000000000000001E-3</v>
      </c>
      <c r="AN82" s="55">
        <f t="shared" si="130"/>
        <v>27500</v>
      </c>
      <c r="AO82" s="48" t="str">
        <f t="shared" si="147"/>
        <v/>
      </c>
      <c r="AP82" s="56">
        <f t="shared" si="148"/>
        <v>101</v>
      </c>
      <c r="AQ82" s="70" t="str">
        <f t="shared" ca="1" si="131"/>
        <v xml:space="preserve">─── </v>
      </c>
      <c r="AR82" s="62" t="str">
        <f t="shared" ca="1" si="149"/>
        <v xml:space="preserve">─── </v>
      </c>
      <c r="AS82" s="62" t="str">
        <f ca="1">IF(AR82="─── ","─── ",VALUE(AR82&amp;COUNTIFS(AR$1:AR82,AR82)))</f>
        <v xml:space="preserve">─── </v>
      </c>
      <c r="AT82" s="62" t="str">
        <f t="shared" ca="1" si="150"/>
        <v xml:space="preserve">─── </v>
      </c>
      <c r="AU82" s="65" t="str">
        <f t="shared" ca="1" si="132"/>
        <v xml:space="preserve">─── </v>
      </c>
      <c r="AV82" s="62" t="str">
        <f t="shared" ca="1" si="151"/>
        <v xml:space="preserve">─── </v>
      </c>
      <c r="AW82" s="73" t="str">
        <f t="shared" ca="1" si="152"/>
        <v xml:space="preserve">─── </v>
      </c>
      <c r="AX82" s="74" t="str">
        <f t="shared" ca="1" si="133"/>
        <v xml:space="preserve">─── </v>
      </c>
      <c r="AY82" s="75" t="str">
        <f t="shared" ca="1" si="153"/>
        <v xml:space="preserve">─── </v>
      </c>
      <c r="AZ82" s="76" t="str">
        <f t="shared" ca="1" si="134"/>
        <v xml:space="preserve">─── </v>
      </c>
      <c r="BA82" s="77" t="str">
        <f t="shared" ca="1" si="154"/>
        <v xml:space="preserve">─── </v>
      </c>
      <c r="BB82" s="80" t="str">
        <f t="shared" ca="1" si="155"/>
        <v xml:space="preserve">─── </v>
      </c>
      <c r="BC82" s="71" t="str">
        <f t="shared" si="135"/>
        <v/>
      </c>
      <c r="BD82" s="2" t="s">
        <v>2124</v>
      </c>
      <c r="BG82" s="2" t="str">
        <f t="shared" ca="1" si="136"/>
        <v xml:space="preserve">─── </v>
      </c>
      <c r="BJ82" s="63">
        <v>82</v>
      </c>
      <c r="BK82" s="63" t="str">
        <f t="shared" ca="1" si="137"/>
        <v/>
      </c>
      <c r="BL82" s="63" t="str">
        <f t="shared" ca="1" si="108"/>
        <v/>
      </c>
      <c r="BM82" s="64"/>
    </row>
    <row r="83" spans="1:65">
      <c r="A83" s="85" t="s">
        <v>1513</v>
      </c>
      <c r="B83" s="57" t="str">
        <f t="shared" si="109"/>
        <v>酒田市</v>
      </c>
      <c r="C83" s="57" t="str">
        <f t="shared" si="110"/>
        <v>住宅地</v>
      </c>
      <c r="D83" s="48"/>
      <c r="E83" s="50" t="str">
        <f t="shared" si="111"/>
        <v>庄内地域</v>
      </c>
      <c r="F83" s="50" t="str">
        <f t="shared" si="112"/>
        <v>宮海字向砂畑１４番３</v>
      </c>
      <c r="G83" s="50" t="str">
        <f t="shared" si="113"/>
        <v/>
      </c>
      <c r="H83" s="50" t="str">
        <f t="shared" si="114"/>
        <v/>
      </c>
      <c r="I83" s="48" t="str">
        <f t="shared" si="115"/>
        <v/>
      </c>
      <c r="J83" s="48" t="str">
        <f>IFERROR(IF(L83="───── ","",IF(VLOOKUP(A83,kanji001前年データ,19,FALSE)=62,"共同",IF(A83="山形9-3","工業",IF(A83="鶴岡5-2","観光",IF(OR(C83="宅地見込地",C83="工業地"),"",IF(OR(AND(C83="住宅地",M83=2),AND(C83="商業地",M83=1)),"最高",IF(OR(AND(C83="住宅地",COUNTIFS(前年用途区分,C83,前年価格,"&gt;0")=M83),AND(C83="商業地",COUNTIFS(前年用途区分,C83,前年価格,"&gt;0")=M83)),"最低",IF(fals,"")))))))),"")</f>
        <v/>
      </c>
      <c r="K83" s="48" t="str">
        <f ca="1">IFERROR(IF(W83="───── ","",IF(VLOOKUP(A83,kanji001データ,19,FALSE)=62,"共同",IF(A83="山形9-3","工業",IF(A83="鶴岡5-2","観光",IF(OR(C83="宅地見込地",C83="工業地"),"",IF(AND(C83="住宅地",X83=2),"最高",IF(AND(C83="住宅地",COUNTIFS(用途区分,C83,幹事意見価格,"&gt;0")=X83),"最低",IF(AND(C83="商業地",X83=1),"最高",IF(AND(C83="商業地",COUNTIFS(用途区分,C83,幹事意見価格,"&gt;0")=X83),"最低",IF(fals,"")))))))))),"")</f>
        <v/>
      </c>
      <c r="L83" s="51">
        <f t="shared" si="140"/>
        <v>5500</v>
      </c>
      <c r="M83" s="52">
        <f t="shared" si="116"/>
        <v>121</v>
      </c>
      <c r="N83" s="52">
        <f>IFERROR(IF(A83="","",VALUE(M83&amp;COUNTIFS($M$1:M83,M83))),"─── ")</f>
        <v>1211</v>
      </c>
      <c r="O83" s="53">
        <f t="shared" si="141"/>
        <v>-8.9999999999999993E-3</v>
      </c>
      <c r="P83" s="53">
        <f t="shared" si="142"/>
        <v>-9.0090090090090089E-3</v>
      </c>
      <c r="Q83" s="52">
        <f t="shared" si="143"/>
        <v>113</v>
      </c>
      <c r="R83" s="52">
        <f>IFERROR(IF(A83="","",VALUE(Q83&amp;COUNTIFS($Q$1:Q83,Q83))),"─── ")</f>
        <v>1131</v>
      </c>
      <c r="S83" s="51" t="e">
        <f t="shared" ca="1" si="138"/>
        <v>#REF!</v>
      </c>
      <c r="T83" s="53" t="e">
        <f t="shared" ca="1" si="139"/>
        <v>#REF!</v>
      </c>
      <c r="U83" s="51" t="e">
        <f t="shared" ca="1" si="156"/>
        <v>#REF!</v>
      </c>
      <c r="V83" s="53" t="e">
        <f t="shared" ca="1" si="157"/>
        <v>#REF!</v>
      </c>
      <c r="W83" s="88" t="str">
        <f ca="1">IFERROR(IF(OR($S83="─── ",$U83="─── "),"─── ",IF(#REF!="見込価格",VLOOKUP(A83,見込価格一覧データ,9,FALSE),IF(#REF!="意見価格",VLOOKUP(A83,見込価格一覧データ,11,FALSE)))),"─── ")</f>
        <v xml:space="preserve">─── </v>
      </c>
      <c r="X83" s="52" t="str">
        <f t="shared" ca="1" si="117"/>
        <v xml:space="preserve">─── </v>
      </c>
      <c r="Y83" s="66" t="str">
        <f t="shared" ca="1" si="118"/>
        <v xml:space="preserve">─── </v>
      </c>
      <c r="Z83" s="52" t="str">
        <f t="shared" ca="1" si="119"/>
        <v xml:space="preserve">─── </v>
      </c>
      <c r="AA83" s="52" t="str">
        <f t="shared" ca="1" si="120"/>
        <v xml:space="preserve">─── </v>
      </c>
      <c r="AB83" s="53" t="str">
        <f t="shared" ca="1" si="144"/>
        <v xml:space="preserve">─── </v>
      </c>
      <c r="AC83" s="53" t="str">
        <f t="shared" ca="1" si="145"/>
        <v xml:space="preserve">─── </v>
      </c>
      <c r="AD83" s="52" t="str">
        <f t="shared" ca="1" si="121"/>
        <v xml:space="preserve">─── </v>
      </c>
      <c r="AE83" s="66" t="str">
        <f t="shared" ca="1" si="122"/>
        <v xml:space="preserve">─── </v>
      </c>
      <c r="AF83" s="54" t="str">
        <f t="shared" ca="1" si="123"/>
        <v xml:space="preserve">─── </v>
      </c>
      <c r="AG83" s="66" t="str">
        <f t="shared" ca="1" si="124"/>
        <v xml:space="preserve">─── </v>
      </c>
      <c r="AH83" s="54" t="str">
        <f t="shared" ca="1" si="125"/>
        <v xml:space="preserve">─── </v>
      </c>
      <c r="AI83" s="52" t="str">
        <f t="shared" ca="1" si="146"/>
        <v xml:space="preserve">─── </v>
      </c>
      <c r="AJ83" s="52">
        <f t="shared" si="126"/>
        <v>16</v>
      </c>
      <c r="AK83" s="57" t="str">
        <f t="shared" si="127"/>
        <v>植松　広央</v>
      </c>
      <c r="AL83" s="57" t="str">
        <f t="shared" si="128"/>
        <v>高嶋　俊幸</v>
      </c>
      <c r="AM83" s="53">
        <f t="shared" si="129"/>
        <v>-8.9999999999999993E-3</v>
      </c>
      <c r="AN83" s="55">
        <f t="shared" si="130"/>
        <v>5500</v>
      </c>
      <c r="AO83" s="48" t="str">
        <f t="shared" si="147"/>
        <v/>
      </c>
      <c r="AP83" s="56">
        <f t="shared" si="148"/>
        <v>101</v>
      </c>
      <c r="AQ83" s="70" t="str">
        <f t="shared" ca="1" si="131"/>
        <v xml:space="preserve">─── </v>
      </c>
      <c r="AR83" s="62" t="str">
        <f t="shared" ca="1" si="149"/>
        <v xml:space="preserve">─── </v>
      </c>
      <c r="AS83" s="62" t="str">
        <f ca="1">IF(AR83="─── ","─── ",VALUE(AR83&amp;COUNTIFS(AR$1:AR83,AR83)))</f>
        <v xml:space="preserve">─── </v>
      </c>
      <c r="AT83" s="62" t="str">
        <f t="shared" ca="1" si="150"/>
        <v xml:space="preserve">─── </v>
      </c>
      <c r="AU83" s="65" t="str">
        <f t="shared" ca="1" si="132"/>
        <v xml:space="preserve">─── </v>
      </c>
      <c r="AV83" s="62" t="str">
        <f t="shared" ca="1" si="151"/>
        <v xml:space="preserve">─── </v>
      </c>
      <c r="AW83" s="73" t="str">
        <f t="shared" ca="1" si="152"/>
        <v xml:space="preserve">─── </v>
      </c>
      <c r="AX83" s="74" t="str">
        <f t="shared" ca="1" si="133"/>
        <v xml:space="preserve">─── </v>
      </c>
      <c r="AY83" s="75" t="str">
        <f t="shared" ca="1" si="153"/>
        <v xml:space="preserve">─── </v>
      </c>
      <c r="AZ83" s="76" t="str">
        <f t="shared" ca="1" si="134"/>
        <v xml:space="preserve">─── </v>
      </c>
      <c r="BA83" s="77" t="str">
        <f t="shared" ca="1" si="154"/>
        <v xml:space="preserve">─── </v>
      </c>
      <c r="BB83" s="80" t="str">
        <f t="shared" ca="1" si="155"/>
        <v xml:space="preserve">─── </v>
      </c>
      <c r="BC83" s="71" t="str">
        <f t="shared" si="135"/>
        <v/>
      </c>
      <c r="BD83" s="2" t="s">
        <v>2124</v>
      </c>
      <c r="BG83" s="2" t="str">
        <f t="shared" ca="1" si="136"/>
        <v xml:space="preserve">─── </v>
      </c>
      <c r="BJ83" s="63">
        <v>83</v>
      </c>
      <c r="BK83" s="63" t="str">
        <f t="shared" ca="1" si="137"/>
        <v/>
      </c>
      <c r="BL83" s="63" t="str">
        <f t="shared" ca="1" si="108"/>
        <v/>
      </c>
      <c r="BM83" s="64"/>
    </row>
    <row r="84" spans="1:65">
      <c r="A84" s="85" t="s">
        <v>1514</v>
      </c>
      <c r="B84" s="57" t="str">
        <f t="shared" si="109"/>
        <v>酒田市</v>
      </c>
      <c r="C84" s="57" t="str">
        <f t="shared" si="110"/>
        <v>住宅地</v>
      </c>
      <c r="D84" s="48"/>
      <c r="E84" s="50" t="str">
        <f t="shared" si="111"/>
        <v>庄内地域</v>
      </c>
      <c r="F84" s="50" t="str">
        <f t="shared" si="112"/>
        <v>東大町１丁目４番２２</v>
      </c>
      <c r="G84" s="50" t="str">
        <f t="shared" si="113"/>
        <v/>
      </c>
      <c r="H84" s="50" t="str">
        <f t="shared" si="114"/>
        <v/>
      </c>
      <c r="I84" s="48" t="str">
        <f t="shared" si="115"/>
        <v/>
      </c>
      <c r="J84" s="48" t="str">
        <f>IFERROR(IF(L84="───── ","",IF(VLOOKUP(A84,kanji001前年データ,19,FALSE)=62,"共同",IF(A84="山形9-3","工業",IF(A84="鶴岡5-2","観光",IF(OR(C84="宅地見込地",C84="工業地"),"",IF(OR(AND(C84="住宅地",M84=2),AND(C84="商業地",M84=1)),"最高",IF(OR(AND(C84="住宅地",COUNTIFS(前年用途区分,C84,前年価格,"&gt;0")=M84),AND(C84="商業地",COUNTIFS(前年用途区分,C84,前年価格,"&gt;0")=M84)),"最低",IF(fals,"")))))))),"")</f>
        <v/>
      </c>
      <c r="K84" s="48" t="str">
        <f ca="1">IFERROR(IF(W84="───── ","",IF(VLOOKUP(A84,kanji001データ,19,FALSE)=62,"共同",IF(A84="山形9-3","工業",IF(A84="鶴岡5-2","観光",IF(OR(C84="宅地見込地",C84="工業地"),"",IF(AND(C84="住宅地",X84=2),"最高",IF(AND(C84="住宅地",COUNTIFS(用途区分,C84,幹事意見価格,"&gt;0")=X84),"最低",IF(AND(C84="商業地",X84=1),"最高",IF(AND(C84="商業地",COUNTIFS(用途区分,C84,幹事意見価格,"&gt;0")=X84),"最低",IF(fals,"")))))))))),"")</f>
        <v/>
      </c>
      <c r="L84" s="51">
        <f t="shared" si="140"/>
        <v>30500</v>
      </c>
      <c r="M84" s="52">
        <f t="shared" si="116"/>
        <v>40</v>
      </c>
      <c r="N84" s="52">
        <f>IFERROR(IF(A84="","",VALUE(M84&amp;COUNTIFS($M$1:M84,M84))),"─── ")</f>
        <v>401</v>
      </c>
      <c r="O84" s="53">
        <f t="shared" si="141"/>
        <v>0</v>
      </c>
      <c r="P84" s="53">
        <f t="shared" si="142"/>
        <v>0</v>
      </c>
      <c r="Q84" s="52">
        <f t="shared" si="143"/>
        <v>59</v>
      </c>
      <c r="R84" s="52">
        <f>IFERROR(IF(A84="","",VALUE(Q84&amp;COUNTIFS($Q$1:Q84,Q84))),"─── ")</f>
        <v>5914</v>
      </c>
      <c r="S84" s="51" t="e">
        <f t="shared" ca="1" si="138"/>
        <v>#REF!</v>
      </c>
      <c r="T84" s="53" t="e">
        <f t="shared" ca="1" si="139"/>
        <v>#REF!</v>
      </c>
      <c r="U84" s="51" t="e">
        <f t="shared" ca="1" si="156"/>
        <v>#REF!</v>
      </c>
      <c r="V84" s="53" t="e">
        <f t="shared" ca="1" si="157"/>
        <v>#REF!</v>
      </c>
      <c r="W84" s="88" t="str">
        <f ca="1">IFERROR(IF(OR($S84="─── ",$U84="─── "),"─── ",IF(#REF!="見込価格",VLOOKUP(A84,見込価格一覧データ,9,FALSE),IF(#REF!="意見価格",VLOOKUP(A84,見込価格一覧データ,11,FALSE)))),"─── ")</f>
        <v xml:space="preserve">─── </v>
      </c>
      <c r="X84" s="52" t="str">
        <f t="shared" ca="1" si="117"/>
        <v xml:space="preserve">─── </v>
      </c>
      <c r="Y84" s="66" t="str">
        <f t="shared" ca="1" si="118"/>
        <v xml:space="preserve">─── </v>
      </c>
      <c r="Z84" s="52" t="str">
        <f t="shared" ca="1" si="119"/>
        <v xml:space="preserve">─── </v>
      </c>
      <c r="AA84" s="52" t="str">
        <f t="shared" ca="1" si="120"/>
        <v xml:space="preserve">─── </v>
      </c>
      <c r="AB84" s="53" t="str">
        <f t="shared" ca="1" si="144"/>
        <v xml:space="preserve">─── </v>
      </c>
      <c r="AC84" s="53" t="str">
        <f t="shared" ca="1" si="145"/>
        <v xml:space="preserve">─── </v>
      </c>
      <c r="AD84" s="52" t="str">
        <f t="shared" ca="1" si="121"/>
        <v xml:space="preserve">─── </v>
      </c>
      <c r="AE84" s="66" t="str">
        <f t="shared" ca="1" si="122"/>
        <v xml:space="preserve">─── </v>
      </c>
      <c r="AF84" s="54" t="str">
        <f t="shared" ca="1" si="123"/>
        <v xml:space="preserve">─── </v>
      </c>
      <c r="AG84" s="66" t="str">
        <f t="shared" ca="1" si="124"/>
        <v xml:space="preserve">─── </v>
      </c>
      <c r="AH84" s="54" t="str">
        <f t="shared" ca="1" si="125"/>
        <v xml:space="preserve">─── </v>
      </c>
      <c r="AI84" s="52" t="str">
        <f t="shared" ca="1" si="146"/>
        <v xml:space="preserve">─── </v>
      </c>
      <c r="AJ84" s="52">
        <f t="shared" si="126"/>
        <v>6</v>
      </c>
      <c r="AK84" s="57" t="str">
        <f t="shared" si="127"/>
        <v>植松　広央</v>
      </c>
      <c r="AL84" s="57" t="str">
        <f t="shared" si="128"/>
        <v>安孫子　直樹</v>
      </c>
      <c r="AM84" s="53">
        <f t="shared" si="129"/>
        <v>0</v>
      </c>
      <c r="AN84" s="55">
        <f t="shared" si="130"/>
        <v>30500</v>
      </c>
      <c r="AO84" s="48" t="str">
        <f t="shared" si="147"/>
        <v/>
      </c>
      <c r="AP84" s="56">
        <f t="shared" si="148"/>
        <v>102</v>
      </c>
      <c r="AQ84" s="70" t="str">
        <f t="shared" ca="1" si="131"/>
        <v xml:space="preserve">─── </v>
      </c>
      <c r="AR84" s="62" t="str">
        <f t="shared" ca="1" si="149"/>
        <v xml:space="preserve">─── </v>
      </c>
      <c r="AS84" s="62" t="str">
        <f ca="1">IF(AR84="─── ","─── ",VALUE(AR84&amp;COUNTIFS(AR$1:AR84,AR84)))</f>
        <v xml:space="preserve">─── </v>
      </c>
      <c r="AT84" s="62" t="str">
        <f t="shared" ca="1" si="150"/>
        <v xml:space="preserve">─── </v>
      </c>
      <c r="AU84" s="65" t="str">
        <f t="shared" ca="1" si="132"/>
        <v xml:space="preserve">─── </v>
      </c>
      <c r="AV84" s="62" t="str">
        <f t="shared" ca="1" si="151"/>
        <v xml:space="preserve">─── </v>
      </c>
      <c r="AW84" s="73" t="str">
        <f t="shared" ca="1" si="152"/>
        <v xml:space="preserve">─── </v>
      </c>
      <c r="AX84" s="74" t="str">
        <f t="shared" ca="1" si="133"/>
        <v xml:space="preserve">─── </v>
      </c>
      <c r="AY84" s="75" t="str">
        <f t="shared" ca="1" si="153"/>
        <v xml:space="preserve">─── </v>
      </c>
      <c r="AZ84" s="76" t="str">
        <f t="shared" ca="1" si="134"/>
        <v xml:space="preserve">─── </v>
      </c>
      <c r="BA84" s="77" t="str">
        <f t="shared" ca="1" si="154"/>
        <v xml:space="preserve">─── </v>
      </c>
      <c r="BB84" s="80" t="str">
        <f t="shared" ca="1" si="155"/>
        <v xml:space="preserve">─── </v>
      </c>
      <c r="BC84" s="71" t="str">
        <f t="shared" si="135"/>
        <v/>
      </c>
      <c r="BD84" s="2" t="s">
        <v>2124</v>
      </c>
      <c r="BG84" s="2" t="str">
        <f t="shared" ca="1" si="136"/>
        <v xml:space="preserve">─── </v>
      </c>
      <c r="BJ84" s="63">
        <v>84</v>
      </c>
      <c r="BK84" s="63" t="str">
        <f t="shared" ca="1" si="137"/>
        <v/>
      </c>
      <c r="BL84" s="63" t="str">
        <f t="shared" ca="1" si="108"/>
        <v/>
      </c>
      <c r="BM84" s="64"/>
    </row>
    <row r="85" spans="1:65">
      <c r="A85" s="85" t="s">
        <v>1515</v>
      </c>
      <c r="B85" s="57" t="str">
        <f t="shared" si="109"/>
        <v>酒田市</v>
      </c>
      <c r="C85" s="57" t="str">
        <f t="shared" si="110"/>
        <v>住宅地</v>
      </c>
      <c r="D85" s="48"/>
      <c r="E85" s="50" t="str">
        <f t="shared" si="111"/>
        <v>庄内地域</v>
      </c>
      <c r="F85" s="50" t="str">
        <f t="shared" si="112"/>
        <v>東泉町３丁目１６番１０</v>
      </c>
      <c r="G85" s="50" t="str">
        <f t="shared" si="113"/>
        <v/>
      </c>
      <c r="H85" s="50" t="str">
        <f t="shared" si="114"/>
        <v/>
      </c>
      <c r="I85" s="48" t="str">
        <f t="shared" si="115"/>
        <v/>
      </c>
      <c r="J85" s="48" t="str">
        <f>IFERROR(IF(L85="───── ","",IF(VLOOKUP(A85,kanji001前年データ,19,FALSE)=62,"共同",IF(A85="山形9-3","工業",IF(A85="鶴岡5-2","観光",IF(OR(C85="宅地見込地",C85="工業地"),"",IF(OR(AND(C85="住宅地",M85=2),AND(C85="商業地",M85=1)),"最高",IF(OR(AND(C85="住宅地",COUNTIFS(前年用途区分,C85,前年価格,"&gt;0")=M85),AND(C85="商業地",COUNTIFS(前年用途区分,C85,前年価格,"&gt;0")=M85)),"最低",IF(fals,"")))))))),"")</f>
        <v/>
      </c>
      <c r="K85" s="48" t="str">
        <f ca="1">IFERROR(IF(W85="───── ","",IF(VLOOKUP(A85,kanji001データ,19,FALSE)=62,"共同",IF(A85="山形9-3","工業",IF(A85="鶴岡5-2","観光",IF(OR(C85="宅地見込地",C85="工業地"),"",IF(AND(C85="住宅地",X85=2),"最高",IF(AND(C85="住宅地",COUNTIFS(用途区分,C85,幹事意見価格,"&gt;0")=X85),"最低",IF(AND(C85="商業地",X85=1),"最高",IF(AND(C85="商業地",COUNTIFS(用途区分,C85,幹事意見価格,"&gt;0")=X85),"最低",IF(fals,"")))))))))),"")</f>
        <v/>
      </c>
      <c r="L85" s="51">
        <f t="shared" si="140"/>
        <v>31500</v>
      </c>
      <c r="M85" s="52">
        <f t="shared" si="116"/>
        <v>33</v>
      </c>
      <c r="N85" s="52">
        <f>IFERROR(IF(A85="","",VALUE(M85&amp;COUNTIFS($M$1:M85,M85))),"─── ")</f>
        <v>331</v>
      </c>
      <c r="O85" s="53">
        <f t="shared" si="141"/>
        <v>0.01</v>
      </c>
      <c r="P85" s="53">
        <f t="shared" si="142"/>
        <v>9.6153846153846159E-3</v>
      </c>
      <c r="Q85" s="52">
        <f t="shared" si="143"/>
        <v>25</v>
      </c>
      <c r="R85" s="52">
        <f>IFERROR(IF(A85="","",VALUE(Q85&amp;COUNTIFS($Q$1:Q85,Q85))),"─── ")</f>
        <v>251</v>
      </c>
      <c r="S85" s="51" t="e">
        <f t="shared" ca="1" si="138"/>
        <v>#REF!</v>
      </c>
      <c r="T85" s="53" t="e">
        <f t="shared" ca="1" si="139"/>
        <v>#REF!</v>
      </c>
      <c r="U85" s="51" t="e">
        <f t="shared" ca="1" si="156"/>
        <v>#REF!</v>
      </c>
      <c r="V85" s="53" t="e">
        <f t="shared" ca="1" si="157"/>
        <v>#REF!</v>
      </c>
      <c r="W85" s="88" t="str">
        <f ca="1">IFERROR(IF(OR($S85="─── ",$U85="─── "),"─── ",IF(#REF!="見込価格",VLOOKUP(A85,見込価格一覧データ,9,FALSE),IF(#REF!="意見価格",VLOOKUP(A85,見込価格一覧データ,11,FALSE)))),"─── ")</f>
        <v xml:space="preserve">─── </v>
      </c>
      <c r="X85" s="52" t="str">
        <f t="shared" ca="1" si="117"/>
        <v xml:space="preserve">─── </v>
      </c>
      <c r="Y85" s="66" t="str">
        <f t="shared" ca="1" si="118"/>
        <v xml:space="preserve">─── </v>
      </c>
      <c r="Z85" s="52" t="str">
        <f t="shared" ca="1" si="119"/>
        <v xml:space="preserve">─── </v>
      </c>
      <c r="AA85" s="52" t="str">
        <f t="shared" ca="1" si="120"/>
        <v xml:space="preserve">─── </v>
      </c>
      <c r="AB85" s="53" t="str">
        <f t="shared" ca="1" si="144"/>
        <v xml:space="preserve">─── </v>
      </c>
      <c r="AC85" s="53" t="str">
        <f t="shared" ca="1" si="145"/>
        <v xml:space="preserve">─── </v>
      </c>
      <c r="AD85" s="52" t="str">
        <f t="shared" ca="1" si="121"/>
        <v xml:space="preserve">─── </v>
      </c>
      <c r="AE85" s="66" t="str">
        <f t="shared" ca="1" si="122"/>
        <v xml:space="preserve">─── </v>
      </c>
      <c r="AF85" s="54" t="str">
        <f t="shared" ca="1" si="123"/>
        <v xml:space="preserve">─── </v>
      </c>
      <c r="AG85" s="66" t="str">
        <f t="shared" ca="1" si="124"/>
        <v xml:space="preserve">─── </v>
      </c>
      <c r="AH85" s="54" t="str">
        <f t="shared" ca="1" si="125"/>
        <v xml:space="preserve">─── </v>
      </c>
      <c r="AI85" s="52" t="str">
        <f t="shared" ca="1" si="146"/>
        <v xml:space="preserve">─── </v>
      </c>
      <c r="AJ85" s="52">
        <f t="shared" si="126"/>
        <v>2</v>
      </c>
      <c r="AK85" s="57" t="str">
        <f t="shared" si="127"/>
        <v>大貫　良一</v>
      </c>
      <c r="AL85" s="57" t="str">
        <f t="shared" si="128"/>
        <v>赤藤　元玄</v>
      </c>
      <c r="AM85" s="53">
        <f t="shared" si="129"/>
        <v>0.01</v>
      </c>
      <c r="AN85" s="55">
        <f t="shared" si="130"/>
        <v>31500</v>
      </c>
      <c r="AO85" s="48" t="str">
        <f t="shared" si="147"/>
        <v/>
      </c>
      <c r="AP85" s="56">
        <f t="shared" si="148"/>
        <v>102</v>
      </c>
      <c r="AQ85" s="70" t="str">
        <f t="shared" ca="1" si="131"/>
        <v xml:space="preserve">─── </v>
      </c>
      <c r="AR85" s="62" t="str">
        <f t="shared" ca="1" si="149"/>
        <v xml:space="preserve">─── </v>
      </c>
      <c r="AS85" s="62" t="str">
        <f ca="1">IF(AR85="─── ","─── ",VALUE(AR85&amp;COUNTIFS(AR$1:AR85,AR85)))</f>
        <v xml:space="preserve">─── </v>
      </c>
      <c r="AT85" s="62" t="str">
        <f t="shared" ca="1" si="150"/>
        <v xml:space="preserve">─── </v>
      </c>
      <c r="AU85" s="65" t="str">
        <f t="shared" ca="1" si="132"/>
        <v xml:space="preserve">─── </v>
      </c>
      <c r="AV85" s="62" t="str">
        <f t="shared" ca="1" si="151"/>
        <v xml:space="preserve">─── </v>
      </c>
      <c r="AW85" s="73" t="str">
        <f t="shared" ca="1" si="152"/>
        <v xml:space="preserve">─── </v>
      </c>
      <c r="AX85" s="74" t="str">
        <f t="shared" ca="1" si="133"/>
        <v xml:space="preserve">─── </v>
      </c>
      <c r="AY85" s="75" t="str">
        <f t="shared" ca="1" si="153"/>
        <v xml:space="preserve">─── </v>
      </c>
      <c r="AZ85" s="76" t="str">
        <f t="shared" ca="1" si="134"/>
        <v xml:space="preserve">─── </v>
      </c>
      <c r="BA85" s="77" t="str">
        <f t="shared" ca="1" si="154"/>
        <v xml:space="preserve">─── </v>
      </c>
      <c r="BB85" s="80" t="str">
        <f t="shared" ca="1" si="155"/>
        <v xml:space="preserve">─── </v>
      </c>
      <c r="BC85" s="71" t="str">
        <f t="shared" si="135"/>
        <v/>
      </c>
      <c r="BD85" s="2" t="s">
        <v>2124</v>
      </c>
      <c r="BG85" s="2" t="str">
        <f t="shared" ca="1" si="136"/>
        <v xml:space="preserve">─── </v>
      </c>
      <c r="BJ85" s="63">
        <v>85</v>
      </c>
      <c r="BK85" s="63" t="str">
        <f t="shared" ca="1" si="137"/>
        <v/>
      </c>
      <c r="BL85" s="63" t="str">
        <f t="shared" ca="1" si="108"/>
        <v/>
      </c>
      <c r="BM85" s="64"/>
    </row>
    <row r="86" spans="1:65">
      <c r="A86" s="85" t="s">
        <v>1516</v>
      </c>
      <c r="B86" s="57" t="str">
        <f t="shared" si="109"/>
        <v>酒田市</v>
      </c>
      <c r="C86" s="57" t="str">
        <f t="shared" si="110"/>
        <v>住宅地</v>
      </c>
      <c r="D86" s="48"/>
      <c r="E86" s="50" t="str">
        <f t="shared" si="111"/>
        <v>庄内地域</v>
      </c>
      <c r="F86" s="50" t="str">
        <f t="shared" si="112"/>
        <v>十里字村東山北１番３６</v>
      </c>
      <c r="G86" s="50" t="str">
        <f t="shared" si="113"/>
        <v/>
      </c>
      <c r="H86" s="50" t="str">
        <f t="shared" si="114"/>
        <v/>
      </c>
      <c r="I86" s="48" t="str">
        <f t="shared" si="115"/>
        <v>○</v>
      </c>
      <c r="J86" s="48" t="str">
        <f>IFERROR(IF(L86="───── ","",IF(VLOOKUP(A86,kanji001前年データ,19,FALSE)=62,"共同",IF(A86="山形9-3","工業",IF(A86="鶴岡5-2","観光",IF(OR(C86="宅地見込地",C86="工業地"),"",IF(OR(AND(C86="住宅地",M86=2),AND(C86="商業地",M86=1)),"最高",IF(OR(AND(C86="住宅地",COUNTIFS(前年用途区分,C86,前年価格,"&gt;0")=M86),AND(C86="商業地",COUNTIFS(前年用途区分,C86,前年価格,"&gt;0")=M86)),"最低",IF(fals,"")))))))),"")</f>
        <v/>
      </c>
      <c r="K86" s="48" t="str">
        <f ca="1">IFERROR(IF(W86="───── ","",IF(VLOOKUP(A86,kanji001データ,19,FALSE)=62,"共同",IF(A86="山形9-3","工業",IF(A86="鶴岡5-2","観光",IF(OR(C86="宅地見込地",C86="工業地"),"",IF(AND(C86="住宅地",X86=2),"最高",IF(AND(C86="住宅地",COUNTIFS(用途区分,C86,幹事意見価格,"&gt;0")=X86),"最低",IF(AND(C86="商業地",X86=1),"最高",IF(AND(C86="商業地",COUNTIFS(用途区分,C86,幹事意見価格,"&gt;0")=X86),"最低",IF(fals,"")))))))))),"")</f>
        <v/>
      </c>
      <c r="L86" s="51">
        <f t="shared" si="140"/>
        <v>7000</v>
      </c>
      <c r="M86" s="52">
        <f t="shared" si="116"/>
        <v>115</v>
      </c>
      <c r="N86" s="52">
        <f>IFERROR(IF(A86="","",VALUE(M86&amp;COUNTIFS($M$1:M86,M86))),"─── ")</f>
        <v>1151</v>
      </c>
      <c r="O86" s="53">
        <f t="shared" si="141"/>
        <v>-7.0000000000000001E-3</v>
      </c>
      <c r="P86" s="53">
        <f t="shared" si="142"/>
        <v>-7.0921985815602835E-3</v>
      </c>
      <c r="Q86" s="52">
        <f t="shared" si="143"/>
        <v>98</v>
      </c>
      <c r="R86" s="52">
        <f>IFERROR(IF(A86="","",VALUE(Q86&amp;COUNTIFS($Q$1:Q86,Q86))),"─── ")</f>
        <v>981</v>
      </c>
      <c r="S86" s="51" t="e">
        <f t="shared" ca="1" si="138"/>
        <v>#REF!</v>
      </c>
      <c r="T86" s="53" t="e">
        <f t="shared" ca="1" si="139"/>
        <v>#REF!</v>
      </c>
      <c r="U86" s="51" t="e">
        <f t="shared" ca="1" si="156"/>
        <v>#REF!</v>
      </c>
      <c r="V86" s="53" t="e">
        <f t="shared" ca="1" si="157"/>
        <v>#REF!</v>
      </c>
      <c r="W86" s="88" t="str">
        <f ca="1">IFERROR(IF(OR($S86="─── ",$U86="─── "),"─── ",IF(#REF!="見込価格",VLOOKUP(A86,見込価格一覧データ,9,FALSE),IF(#REF!="意見価格",VLOOKUP(A86,見込価格一覧データ,11,FALSE)))),"─── ")</f>
        <v xml:space="preserve">─── </v>
      </c>
      <c r="X86" s="52" t="str">
        <f t="shared" ca="1" si="117"/>
        <v xml:space="preserve">─── </v>
      </c>
      <c r="Y86" s="66" t="str">
        <f t="shared" ca="1" si="118"/>
        <v xml:space="preserve">─── </v>
      </c>
      <c r="Z86" s="52" t="str">
        <f t="shared" ca="1" si="119"/>
        <v xml:space="preserve">─── </v>
      </c>
      <c r="AA86" s="52" t="str">
        <f t="shared" ca="1" si="120"/>
        <v xml:space="preserve">─── </v>
      </c>
      <c r="AB86" s="53" t="str">
        <f t="shared" ca="1" si="144"/>
        <v xml:space="preserve">─── </v>
      </c>
      <c r="AC86" s="53" t="str">
        <f t="shared" ca="1" si="145"/>
        <v xml:space="preserve">─── </v>
      </c>
      <c r="AD86" s="52" t="str">
        <f t="shared" ca="1" si="121"/>
        <v xml:space="preserve">─── </v>
      </c>
      <c r="AE86" s="66" t="str">
        <f t="shared" ca="1" si="122"/>
        <v xml:space="preserve">─── </v>
      </c>
      <c r="AF86" s="54" t="str">
        <f t="shared" ca="1" si="123"/>
        <v xml:space="preserve">─── </v>
      </c>
      <c r="AG86" s="66" t="str">
        <f t="shared" ca="1" si="124"/>
        <v xml:space="preserve">─── </v>
      </c>
      <c r="AH86" s="54" t="str">
        <f t="shared" ca="1" si="125"/>
        <v xml:space="preserve">─── </v>
      </c>
      <c r="AI86" s="52" t="str">
        <f t="shared" ca="1" si="146"/>
        <v xml:space="preserve">─── </v>
      </c>
      <c r="AJ86" s="52">
        <f t="shared" si="126"/>
        <v>15</v>
      </c>
      <c r="AK86" s="57" t="str">
        <f t="shared" si="127"/>
        <v>阿部　和宏</v>
      </c>
      <c r="AL86" s="57" t="str">
        <f t="shared" si="128"/>
        <v>中村　剛</v>
      </c>
      <c r="AM86" s="53">
        <f t="shared" si="129"/>
        <v>-7.0000000000000001E-3</v>
      </c>
      <c r="AN86" s="55">
        <f t="shared" si="130"/>
        <v>7000</v>
      </c>
      <c r="AO86" s="48" t="str">
        <f t="shared" si="147"/>
        <v/>
      </c>
      <c r="AP86" s="56">
        <f t="shared" si="148"/>
        <v>101</v>
      </c>
      <c r="AQ86" s="70" t="str">
        <f t="shared" ca="1" si="131"/>
        <v xml:space="preserve">─── </v>
      </c>
      <c r="AR86" s="62" t="str">
        <f t="shared" ca="1" si="149"/>
        <v xml:space="preserve">─── </v>
      </c>
      <c r="AS86" s="62" t="str">
        <f ca="1">IF(AR86="─── ","─── ",VALUE(AR86&amp;COUNTIFS(AR$1:AR86,AR86)))</f>
        <v xml:space="preserve">─── </v>
      </c>
      <c r="AT86" s="62" t="str">
        <f t="shared" ca="1" si="150"/>
        <v xml:space="preserve">─── </v>
      </c>
      <c r="AU86" s="65" t="str">
        <f t="shared" ca="1" si="132"/>
        <v xml:space="preserve">─── </v>
      </c>
      <c r="AV86" s="62" t="str">
        <f t="shared" ca="1" si="151"/>
        <v xml:space="preserve">─── </v>
      </c>
      <c r="AW86" s="73" t="str">
        <f t="shared" ca="1" si="152"/>
        <v xml:space="preserve">─── </v>
      </c>
      <c r="AX86" s="74" t="str">
        <f t="shared" ca="1" si="133"/>
        <v xml:space="preserve">─── </v>
      </c>
      <c r="AY86" s="75" t="str">
        <f t="shared" ca="1" si="153"/>
        <v xml:space="preserve">─── </v>
      </c>
      <c r="AZ86" s="76" t="str">
        <f t="shared" ca="1" si="134"/>
        <v xml:space="preserve">─── </v>
      </c>
      <c r="BA86" s="77" t="str">
        <f t="shared" ca="1" si="154"/>
        <v xml:space="preserve">─── </v>
      </c>
      <c r="BB86" s="80" t="str">
        <f t="shared" ca="1" si="155"/>
        <v xml:space="preserve">─── </v>
      </c>
      <c r="BC86" s="71" t="str">
        <f t="shared" si="135"/>
        <v/>
      </c>
      <c r="BD86" s="2" t="s">
        <v>2124</v>
      </c>
      <c r="BG86" s="2" t="str">
        <f t="shared" ca="1" si="136"/>
        <v xml:space="preserve">─── </v>
      </c>
      <c r="BJ86" s="63">
        <v>86</v>
      </c>
      <c r="BK86" s="63" t="str">
        <f t="shared" ca="1" si="137"/>
        <v/>
      </c>
      <c r="BL86" s="63" t="str">
        <f t="shared" ca="1" si="108"/>
        <v/>
      </c>
      <c r="BM86" s="64"/>
    </row>
    <row r="87" spans="1:65">
      <c r="A87" s="85" t="s">
        <v>1517</v>
      </c>
      <c r="B87" s="57" t="str">
        <f t="shared" si="109"/>
        <v>酒田市</v>
      </c>
      <c r="C87" s="57" t="str">
        <f t="shared" si="110"/>
        <v>住宅地</v>
      </c>
      <c r="D87" s="48"/>
      <c r="E87" s="50" t="str">
        <f t="shared" si="111"/>
        <v>庄内地域</v>
      </c>
      <c r="F87" s="50" t="str">
        <f t="shared" si="112"/>
        <v>南新町１丁目７番１０</v>
      </c>
      <c r="G87" s="50" t="str">
        <f t="shared" si="113"/>
        <v>「南新町１－５－６」</v>
      </c>
      <c r="H87" s="50" t="str">
        <f t="shared" si="114"/>
        <v/>
      </c>
      <c r="I87" s="48" t="str">
        <f t="shared" si="115"/>
        <v/>
      </c>
      <c r="J87" s="48" t="str">
        <f>IFERROR(IF(L87="───── ","",IF(VLOOKUP(A87,kanji001前年データ,19,FALSE)=62,"共同",IF(A87="山形9-3","工業",IF(A87="鶴岡5-2","観光",IF(OR(C87="宅地見込地",C87="工業地"),"",IF(OR(AND(C87="住宅地",M87=2),AND(C87="商業地",M87=1)),"最高",IF(OR(AND(C87="住宅地",COUNTIFS(前年用途区分,C87,前年価格,"&gt;0")=M87),AND(C87="商業地",COUNTIFS(前年用途区分,C87,前年価格,"&gt;0")=M87)),"最低",IF(fals,"")))))))),"")</f>
        <v/>
      </c>
      <c r="K87" s="48" t="str">
        <f ca="1">IFERROR(IF(W87="───── ","",IF(VLOOKUP(A87,kanji001データ,19,FALSE)=62,"共同",IF(A87="山形9-3","工業",IF(A87="鶴岡5-2","観光",IF(OR(C87="宅地見込地",C87="工業地"),"",IF(AND(C87="住宅地",X87=2),"最高",IF(AND(C87="住宅地",COUNTIFS(用途区分,C87,幹事意見価格,"&gt;0")=X87),"最低",IF(AND(C87="商業地",X87=1),"最高",IF(AND(C87="商業地",COUNTIFS(用途区分,C87,幹事意見価格,"&gt;0")=X87),"最低",IF(fals,"")))))))))),"")</f>
        <v/>
      </c>
      <c r="L87" s="51">
        <f t="shared" si="140"/>
        <v>17700</v>
      </c>
      <c r="M87" s="52">
        <f t="shared" si="116"/>
        <v>74</v>
      </c>
      <c r="N87" s="52">
        <f>IFERROR(IF(A87="","",VALUE(M87&amp;COUNTIFS($M$1:M87,M87))),"─── ")</f>
        <v>741</v>
      </c>
      <c r="O87" s="53">
        <f t="shared" si="141"/>
        <v>-6.0000000000000001E-3</v>
      </c>
      <c r="P87" s="53">
        <f t="shared" si="142"/>
        <v>-5.6179775280898875E-3</v>
      </c>
      <c r="Q87" s="52">
        <f t="shared" si="143"/>
        <v>93</v>
      </c>
      <c r="R87" s="52">
        <f>IFERROR(IF(A87="","",VALUE(Q87&amp;COUNTIFS($Q$1:Q87,Q87))),"─── ")</f>
        <v>931</v>
      </c>
      <c r="S87" s="51" t="e">
        <f t="shared" ca="1" si="138"/>
        <v>#REF!</v>
      </c>
      <c r="T87" s="53" t="e">
        <f t="shared" ca="1" si="139"/>
        <v>#REF!</v>
      </c>
      <c r="U87" s="51" t="e">
        <f t="shared" ca="1" si="156"/>
        <v>#REF!</v>
      </c>
      <c r="V87" s="53" t="e">
        <f t="shared" ca="1" si="157"/>
        <v>#REF!</v>
      </c>
      <c r="W87" s="88" t="str">
        <f ca="1">IFERROR(IF(OR($S87="─── ",$U87="─── "),"─── ",IF(#REF!="見込価格",VLOOKUP(A87,見込価格一覧データ,9,FALSE),IF(#REF!="意見価格",VLOOKUP(A87,見込価格一覧データ,11,FALSE)))),"─── ")</f>
        <v xml:space="preserve">─── </v>
      </c>
      <c r="X87" s="52" t="str">
        <f t="shared" ca="1" si="117"/>
        <v xml:space="preserve">─── </v>
      </c>
      <c r="Y87" s="66" t="str">
        <f t="shared" ca="1" si="118"/>
        <v xml:space="preserve">─── </v>
      </c>
      <c r="Z87" s="52" t="str">
        <f t="shared" ca="1" si="119"/>
        <v xml:space="preserve">─── </v>
      </c>
      <c r="AA87" s="52" t="str">
        <f t="shared" ca="1" si="120"/>
        <v xml:space="preserve">─── </v>
      </c>
      <c r="AB87" s="53" t="str">
        <f t="shared" ca="1" si="144"/>
        <v xml:space="preserve">─── </v>
      </c>
      <c r="AC87" s="53" t="str">
        <f t="shared" ca="1" si="145"/>
        <v xml:space="preserve">─── </v>
      </c>
      <c r="AD87" s="52" t="str">
        <f t="shared" ca="1" si="121"/>
        <v xml:space="preserve">─── </v>
      </c>
      <c r="AE87" s="66" t="str">
        <f t="shared" ca="1" si="122"/>
        <v xml:space="preserve">─── </v>
      </c>
      <c r="AF87" s="54" t="str">
        <f t="shared" ca="1" si="123"/>
        <v xml:space="preserve">─── </v>
      </c>
      <c r="AG87" s="66" t="str">
        <f t="shared" ca="1" si="124"/>
        <v xml:space="preserve">─── </v>
      </c>
      <c r="AH87" s="54" t="str">
        <f t="shared" ca="1" si="125"/>
        <v xml:space="preserve">─── </v>
      </c>
      <c r="AI87" s="52" t="str">
        <f t="shared" ca="1" si="146"/>
        <v xml:space="preserve">─── </v>
      </c>
      <c r="AJ87" s="52">
        <f t="shared" si="126"/>
        <v>13</v>
      </c>
      <c r="AK87" s="57" t="str">
        <f t="shared" si="127"/>
        <v>植松　広央</v>
      </c>
      <c r="AL87" s="57" t="str">
        <f t="shared" si="128"/>
        <v>高嶋　俊幸</v>
      </c>
      <c r="AM87" s="53">
        <f t="shared" si="129"/>
        <v>-6.0000000000000001E-3</v>
      </c>
      <c r="AN87" s="55">
        <f t="shared" si="130"/>
        <v>17700</v>
      </c>
      <c r="AO87" s="48" t="str">
        <f t="shared" si="147"/>
        <v/>
      </c>
      <c r="AP87" s="56">
        <f t="shared" si="148"/>
        <v>102</v>
      </c>
      <c r="AQ87" s="70" t="str">
        <f t="shared" ca="1" si="131"/>
        <v xml:space="preserve">─── </v>
      </c>
      <c r="AR87" s="62" t="str">
        <f t="shared" ca="1" si="149"/>
        <v xml:space="preserve">─── </v>
      </c>
      <c r="AS87" s="62" t="str">
        <f ca="1">IF(AR87="─── ","─── ",VALUE(AR87&amp;COUNTIFS(AR$1:AR87,AR87)))</f>
        <v xml:space="preserve">─── </v>
      </c>
      <c r="AT87" s="62" t="str">
        <f t="shared" ca="1" si="150"/>
        <v xml:space="preserve">─── </v>
      </c>
      <c r="AU87" s="65" t="str">
        <f t="shared" ca="1" si="132"/>
        <v xml:space="preserve">─── </v>
      </c>
      <c r="AV87" s="62" t="str">
        <f t="shared" ca="1" si="151"/>
        <v xml:space="preserve">─── </v>
      </c>
      <c r="AW87" s="73" t="str">
        <f t="shared" ca="1" si="152"/>
        <v xml:space="preserve">─── </v>
      </c>
      <c r="AX87" s="74" t="str">
        <f t="shared" ca="1" si="133"/>
        <v xml:space="preserve">─── </v>
      </c>
      <c r="AY87" s="75" t="str">
        <f t="shared" ca="1" si="153"/>
        <v xml:space="preserve">─── </v>
      </c>
      <c r="AZ87" s="76" t="str">
        <f t="shared" ca="1" si="134"/>
        <v xml:space="preserve">─── </v>
      </c>
      <c r="BA87" s="77" t="str">
        <f t="shared" ca="1" si="154"/>
        <v xml:space="preserve">─── </v>
      </c>
      <c r="BB87" s="80" t="str">
        <f t="shared" ca="1" si="155"/>
        <v xml:space="preserve">─── </v>
      </c>
      <c r="BC87" s="71" t="str">
        <f t="shared" si="135"/>
        <v/>
      </c>
      <c r="BD87" s="2" t="s">
        <v>2124</v>
      </c>
      <c r="BG87" s="2" t="str">
        <f t="shared" ca="1" si="136"/>
        <v xml:space="preserve">─── </v>
      </c>
      <c r="BJ87" s="63">
        <v>87</v>
      </c>
      <c r="BK87" s="63" t="str">
        <f t="shared" ca="1" si="137"/>
        <v/>
      </c>
      <c r="BL87" s="63" t="str">
        <f t="shared" ca="1" si="108"/>
        <v/>
      </c>
      <c r="BM87" s="64"/>
    </row>
    <row r="88" spans="1:65">
      <c r="A88" s="85" t="s">
        <v>1518</v>
      </c>
      <c r="B88" s="57" t="str">
        <f t="shared" si="109"/>
        <v>酒田市</v>
      </c>
      <c r="C88" s="57" t="str">
        <f t="shared" si="110"/>
        <v>住宅地</v>
      </c>
      <c r="D88" s="48"/>
      <c r="E88" s="50" t="str">
        <f t="shared" si="111"/>
        <v>庄内地域</v>
      </c>
      <c r="F88" s="50" t="str">
        <f t="shared" si="112"/>
        <v>北新橋１丁目９番１７</v>
      </c>
      <c r="G88" s="50" t="str">
        <f t="shared" si="113"/>
        <v/>
      </c>
      <c r="H88" s="50" t="str">
        <f t="shared" si="114"/>
        <v/>
      </c>
      <c r="I88" s="48" t="str">
        <f t="shared" si="115"/>
        <v/>
      </c>
      <c r="J88" s="48" t="str">
        <f>IFERROR(IF(L88="───── ","",IF(VLOOKUP(A88,kanji001前年データ,19,FALSE)=62,"共同",IF(A88="山形9-3","工業",IF(A88="鶴岡5-2","観光",IF(OR(C88="宅地見込地",C88="工業地"),"",IF(OR(AND(C88="住宅地",M88=2),AND(C88="商業地",M88=1)),"最高",IF(OR(AND(C88="住宅地",COUNTIFS(前年用途区分,C88,前年価格,"&gt;0")=M88),AND(C88="商業地",COUNTIFS(前年用途区分,C88,前年価格,"&gt;0")=M88)),"最低",IF(fals,"")))))))),"")</f>
        <v/>
      </c>
      <c r="K88" s="48" t="str">
        <f ca="1">IFERROR(IF(W88="───── ","",IF(VLOOKUP(A88,kanji001データ,19,FALSE)=62,"共同",IF(A88="山形9-3","工業",IF(A88="鶴岡5-2","観光",IF(OR(C88="宅地見込地",C88="工業地"),"",IF(AND(C88="住宅地",X88=2),"最高",IF(AND(C88="住宅地",COUNTIFS(用途区分,C88,幹事意見価格,"&gt;0")=X88),"最低",IF(AND(C88="商業地",X88=1),"最高",IF(AND(C88="商業地",COUNTIFS(用途区分,C88,幹事意見価格,"&gt;0")=X88),"最低",IF(fals,"")))))))))),"")</f>
        <v/>
      </c>
      <c r="L88" s="51">
        <f t="shared" si="140"/>
        <v>30800</v>
      </c>
      <c r="M88" s="52">
        <f t="shared" si="116"/>
        <v>39</v>
      </c>
      <c r="N88" s="52">
        <f>IFERROR(IF(A88="","",VALUE(M88&amp;COUNTIFS($M$1:M88,M88))),"─── ")</f>
        <v>391</v>
      </c>
      <c r="O88" s="53">
        <f t="shared" si="141"/>
        <v>0.01</v>
      </c>
      <c r="P88" s="53">
        <f t="shared" si="142"/>
        <v>9.8360655737704927E-3</v>
      </c>
      <c r="Q88" s="52">
        <f t="shared" si="143"/>
        <v>22</v>
      </c>
      <c r="R88" s="52">
        <f>IFERROR(IF(A88="","",VALUE(Q88&amp;COUNTIFS($Q$1:Q88,Q88))),"─── ")</f>
        <v>222</v>
      </c>
      <c r="S88" s="51" t="e">
        <f t="shared" ca="1" si="138"/>
        <v>#REF!</v>
      </c>
      <c r="T88" s="53" t="e">
        <f t="shared" ca="1" si="139"/>
        <v>#REF!</v>
      </c>
      <c r="U88" s="51" t="e">
        <f t="shared" ca="1" si="156"/>
        <v>#REF!</v>
      </c>
      <c r="V88" s="53" t="e">
        <f t="shared" ca="1" si="157"/>
        <v>#REF!</v>
      </c>
      <c r="W88" s="88" t="str">
        <f ca="1">IFERROR(IF(OR($S88="─── ",$U88="─── "),"─── ",IF(#REF!="見込価格",VLOOKUP(A88,見込価格一覧データ,9,FALSE),IF(#REF!="意見価格",VLOOKUP(A88,見込価格一覧データ,11,FALSE)))),"─── ")</f>
        <v xml:space="preserve">─── </v>
      </c>
      <c r="X88" s="52" t="str">
        <f t="shared" ca="1" si="117"/>
        <v xml:space="preserve">─── </v>
      </c>
      <c r="Y88" s="66" t="str">
        <f t="shared" ca="1" si="118"/>
        <v xml:space="preserve">─── </v>
      </c>
      <c r="Z88" s="52" t="str">
        <f t="shared" ca="1" si="119"/>
        <v xml:space="preserve">─── </v>
      </c>
      <c r="AA88" s="52" t="str">
        <f t="shared" ca="1" si="120"/>
        <v xml:space="preserve">─── </v>
      </c>
      <c r="AB88" s="53" t="str">
        <f t="shared" ca="1" si="144"/>
        <v xml:space="preserve">─── </v>
      </c>
      <c r="AC88" s="53" t="str">
        <f t="shared" ca="1" si="145"/>
        <v xml:space="preserve">─── </v>
      </c>
      <c r="AD88" s="52" t="str">
        <f t="shared" ca="1" si="121"/>
        <v xml:space="preserve">─── </v>
      </c>
      <c r="AE88" s="66" t="str">
        <f t="shared" ca="1" si="122"/>
        <v xml:space="preserve">─── </v>
      </c>
      <c r="AF88" s="54" t="str">
        <f t="shared" ca="1" si="123"/>
        <v xml:space="preserve">─── </v>
      </c>
      <c r="AG88" s="66" t="str">
        <f t="shared" ca="1" si="124"/>
        <v xml:space="preserve">─── </v>
      </c>
      <c r="AH88" s="54" t="str">
        <f t="shared" ca="1" si="125"/>
        <v xml:space="preserve">─── </v>
      </c>
      <c r="AI88" s="52" t="str">
        <f t="shared" ca="1" si="146"/>
        <v xml:space="preserve">─── </v>
      </c>
      <c r="AJ88" s="52">
        <f t="shared" si="126"/>
        <v>5</v>
      </c>
      <c r="AK88" s="57" t="str">
        <f t="shared" si="127"/>
        <v>石川　聡</v>
      </c>
      <c r="AL88" s="57" t="str">
        <f t="shared" si="128"/>
        <v>中村　剛</v>
      </c>
      <c r="AM88" s="53">
        <f t="shared" si="129"/>
        <v>0.01</v>
      </c>
      <c r="AN88" s="55">
        <f t="shared" si="130"/>
        <v>30800</v>
      </c>
      <c r="AO88" s="48" t="str">
        <f t="shared" si="147"/>
        <v/>
      </c>
      <c r="AP88" s="56">
        <f t="shared" si="148"/>
        <v>103</v>
      </c>
      <c r="AQ88" s="70" t="str">
        <f t="shared" ca="1" si="131"/>
        <v xml:space="preserve">─── </v>
      </c>
      <c r="AR88" s="62" t="str">
        <f t="shared" ca="1" si="149"/>
        <v xml:space="preserve">─── </v>
      </c>
      <c r="AS88" s="62" t="str">
        <f ca="1">IF(AR88="─── ","─── ",VALUE(AR88&amp;COUNTIFS(AR$1:AR88,AR88)))</f>
        <v xml:space="preserve">─── </v>
      </c>
      <c r="AT88" s="62" t="str">
        <f t="shared" ca="1" si="150"/>
        <v xml:space="preserve">─── </v>
      </c>
      <c r="AU88" s="65" t="str">
        <f t="shared" ca="1" si="132"/>
        <v xml:space="preserve">─── </v>
      </c>
      <c r="AV88" s="62" t="str">
        <f t="shared" ca="1" si="151"/>
        <v xml:space="preserve">─── </v>
      </c>
      <c r="AW88" s="73" t="str">
        <f t="shared" ca="1" si="152"/>
        <v xml:space="preserve">─── </v>
      </c>
      <c r="AX88" s="74" t="str">
        <f t="shared" ca="1" si="133"/>
        <v xml:space="preserve">─── </v>
      </c>
      <c r="AY88" s="75" t="str">
        <f t="shared" ca="1" si="153"/>
        <v xml:space="preserve">─── </v>
      </c>
      <c r="AZ88" s="76" t="str">
        <f t="shared" ca="1" si="134"/>
        <v xml:space="preserve">─── </v>
      </c>
      <c r="BA88" s="77" t="str">
        <f t="shared" ca="1" si="154"/>
        <v xml:space="preserve">─── </v>
      </c>
      <c r="BB88" s="80" t="str">
        <f t="shared" ca="1" si="155"/>
        <v xml:space="preserve">─── </v>
      </c>
      <c r="BC88" s="71" t="str">
        <f t="shared" si="135"/>
        <v/>
      </c>
      <c r="BD88" s="2" t="s">
        <v>2124</v>
      </c>
      <c r="BG88" s="2" t="str">
        <f t="shared" ca="1" si="136"/>
        <v xml:space="preserve">─── </v>
      </c>
      <c r="BJ88" s="63">
        <v>88</v>
      </c>
      <c r="BK88" s="63" t="str">
        <f t="shared" ca="1" si="137"/>
        <v/>
      </c>
      <c r="BL88" s="63" t="str">
        <f t="shared" ca="1" si="108"/>
        <v/>
      </c>
      <c r="BM88" s="64"/>
    </row>
    <row r="89" spans="1:65">
      <c r="A89" s="85" t="s">
        <v>1425</v>
      </c>
      <c r="B89" s="57" t="str">
        <f t="shared" si="109"/>
        <v>酒田市</v>
      </c>
      <c r="C89" s="57" t="str">
        <f t="shared" si="110"/>
        <v>商業地</v>
      </c>
      <c r="D89" s="48"/>
      <c r="E89" s="50" t="str">
        <f t="shared" si="111"/>
        <v>庄内地域</v>
      </c>
      <c r="F89" s="50" t="str">
        <f t="shared" si="112"/>
        <v>中町２丁目１２５番１４</v>
      </c>
      <c r="G89" s="50" t="str">
        <f t="shared" si="113"/>
        <v>「中町２－５－３８」</v>
      </c>
      <c r="H89" s="50" t="str">
        <f t="shared" si="114"/>
        <v>（まる五）</v>
      </c>
      <c r="I89" s="48" t="str">
        <f t="shared" si="115"/>
        <v/>
      </c>
      <c r="J89" s="48" t="str">
        <f>IFERROR(IF(L89="───── ","",IF(VLOOKUP(A89,kanji001前年データ,19,FALSE)=62,"共同",IF(A89="山形9-3","工業",IF(A89="鶴岡5-2","観光",IF(OR(C89="宅地見込地",C89="工業地"),"",IF(OR(AND(C89="住宅地",M89=2),AND(C89="商業地",M89=1)),"最高",IF(OR(AND(C89="住宅地",COUNTIFS(前年用途区分,C89,前年価格,"&gt;0")=M89),AND(C89="商業地",COUNTIFS(前年用途区分,C89,前年価格,"&gt;0")=M89)),"最低",IF(fals,"")))))))),"")</f>
        <v/>
      </c>
      <c r="K89" s="48" t="str">
        <f ca="1">IFERROR(IF(W89="───── ","",IF(VLOOKUP(A89,kanji001データ,19,FALSE)=62,"共同",IF(A89="山形9-3","工業",IF(A89="鶴岡5-2","観光",IF(OR(C89="宅地見込地",C89="工業地"),"",IF(AND(C89="住宅地",X89=2),"最高",IF(AND(C89="住宅地",COUNTIFS(用途区分,C89,幹事意見価格,"&gt;0")=X89),"最低",IF(AND(C89="商業地",X89=1),"最高",IF(AND(C89="商業地",COUNTIFS(用途区分,C89,幹事意見価格,"&gt;0")=X89),"最低",IF(fals,"")))))))))),"")</f>
        <v/>
      </c>
      <c r="L89" s="51">
        <f t="shared" si="140"/>
        <v>51200</v>
      </c>
      <c r="M89" s="52">
        <f t="shared" si="116"/>
        <v>20</v>
      </c>
      <c r="N89" s="52">
        <f>IFERROR(IF(A89="","",VALUE(M89&amp;COUNTIFS($M$1:M89,M89))),"─── ")</f>
        <v>201</v>
      </c>
      <c r="O89" s="53">
        <f t="shared" si="141"/>
        <v>-0.01</v>
      </c>
      <c r="P89" s="53">
        <f t="shared" si="142"/>
        <v>-9.6711798839458421E-3</v>
      </c>
      <c r="Q89" s="52">
        <f t="shared" si="143"/>
        <v>53</v>
      </c>
      <c r="R89" s="52">
        <f>IFERROR(IF(A89="","",VALUE(Q89&amp;COUNTIFS($Q$1:Q89,Q89))),"─── ")</f>
        <v>531</v>
      </c>
      <c r="S89" s="51" t="e">
        <f t="shared" ca="1" si="138"/>
        <v>#REF!</v>
      </c>
      <c r="T89" s="53" t="e">
        <f t="shared" ca="1" si="139"/>
        <v>#REF!</v>
      </c>
      <c r="U89" s="51" t="e">
        <f t="shared" ca="1" si="156"/>
        <v>#REF!</v>
      </c>
      <c r="V89" s="53" t="e">
        <f t="shared" ca="1" si="157"/>
        <v>#REF!</v>
      </c>
      <c r="W89" s="88" t="str">
        <f ca="1">IFERROR(IF(OR($S89="─── ",$U89="─── "),"─── ",IF(#REF!="見込価格",VLOOKUP(A89,見込価格一覧データ,9,FALSE),IF(#REF!="意見価格",VLOOKUP(A89,見込価格一覧データ,11,FALSE)))),"─── ")</f>
        <v xml:space="preserve">─── </v>
      </c>
      <c r="X89" s="52" t="str">
        <f t="shared" ca="1" si="117"/>
        <v xml:space="preserve">─── </v>
      </c>
      <c r="Y89" s="66" t="str">
        <f t="shared" ca="1" si="118"/>
        <v xml:space="preserve">─── </v>
      </c>
      <c r="Z89" s="52" t="str">
        <f t="shared" ca="1" si="119"/>
        <v xml:space="preserve">─── </v>
      </c>
      <c r="AA89" s="52" t="str">
        <f t="shared" ca="1" si="120"/>
        <v xml:space="preserve">─── </v>
      </c>
      <c r="AB89" s="53" t="str">
        <f t="shared" ca="1" si="144"/>
        <v xml:space="preserve">─── </v>
      </c>
      <c r="AC89" s="53" t="str">
        <f t="shared" ca="1" si="145"/>
        <v xml:space="preserve">─── </v>
      </c>
      <c r="AD89" s="52" t="str">
        <f t="shared" ca="1" si="121"/>
        <v xml:space="preserve">─── </v>
      </c>
      <c r="AE89" s="66" t="str">
        <f t="shared" ca="1" si="122"/>
        <v xml:space="preserve">─── </v>
      </c>
      <c r="AF89" s="54" t="str">
        <f t="shared" ca="1" si="123"/>
        <v xml:space="preserve">─── </v>
      </c>
      <c r="AG89" s="66" t="str">
        <f t="shared" ca="1" si="124"/>
        <v xml:space="preserve">─── </v>
      </c>
      <c r="AH89" s="54" t="str">
        <f t="shared" ca="1" si="125"/>
        <v xml:space="preserve">─── </v>
      </c>
      <c r="AI89" s="52" t="str">
        <f t="shared" ca="1" si="146"/>
        <v xml:space="preserve">─── </v>
      </c>
      <c r="AJ89" s="52">
        <f t="shared" si="126"/>
        <v>1</v>
      </c>
      <c r="AK89" s="57" t="str">
        <f t="shared" si="127"/>
        <v>月田　真吾</v>
      </c>
      <c r="AL89" s="57" t="str">
        <f t="shared" si="128"/>
        <v>中村　剛</v>
      </c>
      <c r="AM89" s="53">
        <f t="shared" si="129"/>
        <v>-0.01</v>
      </c>
      <c r="AN89" s="55">
        <f t="shared" si="130"/>
        <v>51200</v>
      </c>
      <c r="AO89" s="48" t="str">
        <f t="shared" si="147"/>
        <v/>
      </c>
      <c r="AP89" s="56">
        <f t="shared" si="148"/>
        <v>106</v>
      </c>
      <c r="AQ89" s="70" t="str">
        <f t="shared" ca="1" si="131"/>
        <v xml:space="preserve">─── </v>
      </c>
      <c r="AR89" s="62" t="str">
        <f t="shared" ca="1" si="149"/>
        <v xml:space="preserve">─── </v>
      </c>
      <c r="AS89" s="62" t="str">
        <f ca="1">IF(AR89="─── ","─── ",VALUE(AR89&amp;COUNTIFS(AR$1:AR89,AR89)))</f>
        <v xml:space="preserve">─── </v>
      </c>
      <c r="AT89" s="62" t="str">
        <f t="shared" ca="1" si="150"/>
        <v xml:space="preserve">─── </v>
      </c>
      <c r="AU89" s="65" t="str">
        <f t="shared" ca="1" si="132"/>
        <v xml:space="preserve">─── </v>
      </c>
      <c r="AV89" s="62" t="str">
        <f t="shared" ca="1" si="151"/>
        <v xml:space="preserve">─── </v>
      </c>
      <c r="AW89" s="73" t="str">
        <f t="shared" ca="1" si="152"/>
        <v xml:space="preserve">─── </v>
      </c>
      <c r="AX89" s="74" t="str">
        <f t="shared" ca="1" si="133"/>
        <v xml:space="preserve">─── </v>
      </c>
      <c r="AY89" s="75" t="str">
        <f t="shared" ca="1" si="153"/>
        <v xml:space="preserve">─── </v>
      </c>
      <c r="AZ89" s="76" t="str">
        <f t="shared" ca="1" si="134"/>
        <v xml:space="preserve">─── </v>
      </c>
      <c r="BA89" s="77" t="str">
        <f t="shared" ca="1" si="154"/>
        <v xml:space="preserve">─── </v>
      </c>
      <c r="BB89" s="80" t="str">
        <f t="shared" ca="1" si="155"/>
        <v xml:space="preserve">─── </v>
      </c>
      <c r="BC89" s="71" t="str">
        <f t="shared" si="135"/>
        <v>○</v>
      </c>
      <c r="BD89" s="2" t="s">
        <v>2124</v>
      </c>
      <c r="BG89" s="2" t="str">
        <f t="shared" ca="1" si="136"/>
        <v xml:space="preserve">─── </v>
      </c>
      <c r="BJ89" s="63">
        <v>90</v>
      </c>
      <c r="BK89" s="63" t="str">
        <f t="shared" ca="1" si="137"/>
        <v/>
      </c>
      <c r="BL89" s="63" t="str">
        <f t="shared" ca="1" si="108"/>
        <v/>
      </c>
      <c r="BM89" s="64"/>
    </row>
    <row r="90" spans="1:65">
      <c r="A90" s="85" t="s">
        <v>1426</v>
      </c>
      <c r="B90" s="57" t="str">
        <f t="shared" si="109"/>
        <v>酒田市</v>
      </c>
      <c r="C90" s="57" t="str">
        <f t="shared" si="110"/>
        <v>商業地</v>
      </c>
      <c r="D90" s="48"/>
      <c r="E90" s="50" t="str">
        <f t="shared" si="111"/>
        <v>庄内地域</v>
      </c>
      <c r="F90" s="50" t="str">
        <f t="shared" si="112"/>
        <v>北新橋１丁目１９番３</v>
      </c>
      <c r="G90" s="50" t="str">
        <f t="shared" si="113"/>
        <v/>
      </c>
      <c r="H90" s="50" t="str">
        <f t="shared" si="114"/>
        <v>（ＣＵＴＲＯＯＭ　ＣＯＬＯＲ）</v>
      </c>
      <c r="I90" s="48" t="str">
        <f t="shared" si="115"/>
        <v/>
      </c>
      <c r="J90" s="48" t="str">
        <f>IFERROR(IF(L90="───── ","",IF(VLOOKUP(A90,kanji001前年データ,19,FALSE)=62,"共同",IF(A90="山形9-3","工業",IF(A90="鶴岡5-2","観光",IF(OR(C90="宅地見込地",C90="工業地"),"",IF(OR(AND(C90="住宅地",M90=2),AND(C90="商業地",M90=1)),"最高",IF(OR(AND(C90="住宅地",COUNTIFS(前年用途区分,C90,前年価格,"&gt;0")=M90),AND(C90="商業地",COUNTIFS(前年用途区分,C90,前年価格,"&gt;0")=M90)),"最低",IF(fals,"")))))))),"")</f>
        <v/>
      </c>
      <c r="K90" s="48" t="str">
        <f ca="1">IFERROR(IF(W90="───── ","",IF(VLOOKUP(A90,kanji001データ,19,FALSE)=62,"共同",IF(A90="山形9-3","工業",IF(A90="鶴岡5-2","観光",IF(OR(C90="宅地見込地",C90="工業地"),"",IF(AND(C90="住宅地",X90=2),"最高",IF(AND(C90="住宅地",COUNTIFS(用途区分,C90,幹事意見価格,"&gt;0")=X90),"最低",IF(AND(C90="商業地",X90=1),"最高",IF(AND(C90="商業地",COUNTIFS(用途区分,C90,幹事意見価格,"&gt;0")=X90),"最低",IF(fals,"")))))))))),"")</f>
        <v/>
      </c>
      <c r="L90" s="51">
        <f t="shared" si="140"/>
        <v>33800</v>
      </c>
      <c r="M90" s="52">
        <f t="shared" si="116"/>
        <v>34</v>
      </c>
      <c r="N90" s="52">
        <f>IFERROR(IF(A90="","",VALUE(M90&amp;COUNTIFS($M$1:M90,M90))),"─── ")</f>
        <v>342</v>
      </c>
      <c r="O90" s="53">
        <f t="shared" si="141"/>
        <v>6.0000000000000001E-3</v>
      </c>
      <c r="P90" s="53">
        <f t="shared" si="142"/>
        <v>5.9523809523809521E-3</v>
      </c>
      <c r="Q90" s="52">
        <f t="shared" si="143"/>
        <v>21</v>
      </c>
      <c r="R90" s="52">
        <f>IFERROR(IF(A90="","",VALUE(Q90&amp;COUNTIFS($Q$1:Q90,Q90))),"─── ")</f>
        <v>211</v>
      </c>
      <c r="S90" s="51" t="e">
        <f t="shared" ca="1" si="138"/>
        <v>#REF!</v>
      </c>
      <c r="T90" s="53" t="e">
        <f t="shared" ca="1" si="139"/>
        <v>#REF!</v>
      </c>
      <c r="U90" s="51" t="e">
        <f t="shared" ca="1" si="156"/>
        <v>#REF!</v>
      </c>
      <c r="V90" s="53" t="e">
        <f t="shared" ca="1" si="157"/>
        <v>#REF!</v>
      </c>
      <c r="W90" s="88" t="str">
        <f ca="1">IFERROR(IF(OR($S90="─── ",$U90="─── "),"─── ",IF(#REF!="見込価格",VLOOKUP(A90,見込価格一覧データ,9,FALSE),IF(#REF!="意見価格",VLOOKUP(A90,見込価格一覧データ,11,FALSE)))),"─── ")</f>
        <v xml:space="preserve">─── </v>
      </c>
      <c r="X90" s="52" t="str">
        <f t="shared" ca="1" si="117"/>
        <v xml:space="preserve">─── </v>
      </c>
      <c r="Y90" s="66" t="str">
        <f t="shared" ca="1" si="118"/>
        <v xml:space="preserve">─── </v>
      </c>
      <c r="Z90" s="52" t="str">
        <f t="shared" ca="1" si="119"/>
        <v xml:space="preserve">─── </v>
      </c>
      <c r="AA90" s="52" t="str">
        <f t="shared" ca="1" si="120"/>
        <v xml:space="preserve">─── </v>
      </c>
      <c r="AB90" s="53" t="str">
        <f t="shared" ca="1" si="144"/>
        <v xml:space="preserve">─── </v>
      </c>
      <c r="AC90" s="53" t="str">
        <f t="shared" ca="1" si="145"/>
        <v xml:space="preserve">─── </v>
      </c>
      <c r="AD90" s="52" t="str">
        <f t="shared" ca="1" si="121"/>
        <v xml:space="preserve">─── </v>
      </c>
      <c r="AE90" s="66" t="str">
        <f t="shared" ca="1" si="122"/>
        <v xml:space="preserve">─── </v>
      </c>
      <c r="AF90" s="54" t="str">
        <f t="shared" ca="1" si="123"/>
        <v xml:space="preserve">─── </v>
      </c>
      <c r="AG90" s="66" t="str">
        <f t="shared" ca="1" si="124"/>
        <v xml:space="preserve">─── </v>
      </c>
      <c r="AH90" s="54" t="str">
        <f t="shared" ca="1" si="125"/>
        <v xml:space="preserve">─── </v>
      </c>
      <c r="AI90" s="52" t="str">
        <f t="shared" ca="1" si="146"/>
        <v xml:space="preserve">─── </v>
      </c>
      <c r="AJ90" s="52">
        <f t="shared" si="126"/>
        <v>3</v>
      </c>
      <c r="AK90" s="57" t="str">
        <f t="shared" si="127"/>
        <v>石川　聡</v>
      </c>
      <c r="AL90" s="57" t="str">
        <f t="shared" si="128"/>
        <v>高嶋　俊幸</v>
      </c>
      <c r="AM90" s="53">
        <f t="shared" si="129"/>
        <v>6.0000000000000001E-3</v>
      </c>
      <c r="AN90" s="55">
        <f t="shared" si="130"/>
        <v>33800</v>
      </c>
      <c r="AO90" s="48" t="str">
        <f t="shared" si="147"/>
        <v/>
      </c>
      <c r="AP90" s="56">
        <f t="shared" si="148"/>
        <v>102</v>
      </c>
      <c r="AQ90" s="70" t="str">
        <f t="shared" ca="1" si="131"/>
        <v xml:space="preserve">─── </v>
      </c>
      <c r="AR90" s="62" t="str">
        <f t="shared" ca="1" si="149"/>
        <v xml:space="preserve">─── </v>
      </c>
      <c r="AS90" s="62" t="str">
        <f ca="1">IF(AR90="─── ","─── ",VALUE(AR90&amp;COUNTIFS(AR$1:AR90,AR90)))</f>
        <v xml:space="preserve">─── </v>
      </c>
      <c r="AT90" s="62" t="str">
        <f t="shared" ca="1" si="150"/>
        <v xml:space="preserve">─── </v>
      </c>
      <c r="AU90" s="65" t="str">
        <f t="shared" ca="1" si="132"/>
        <v xml:space="preserve">─── </v>
      </c>
      <c r="AV90" s="62" t="str">
        <f t="shared" ca="1" si="151"/>
        <v xml:space="preserve">─── </v>
      </c>
      <c r="AW90" s="73" t="str">
        <f t="shared" ca="1" si="152"/>
        <v xml:space="preserve">─── </v>
      </c>
      <c r="AX90" s="74" t="str">
        <f t="shared" ca="1" si="133"/>
        <v xml:space="preserve">─── </v>
      </c>
      <c r="AY90" s="75" t="str">
        <f t="shared" ca="1" si="153"/>
        <v xml:space="preserve">─── </v>
      </c>
      <c r="AZ90" s="76" t="str">
        <f t="shared" ca="1" si="134"/>
        <v xml:space="preserve">─── </v>
      </c>
      <c r="BA90" s="77" t="str">
        <f t="shared" ca="1" si="154"/>
        <v xml:space="preserve">─── </v>
      </c>
      <c r="BB90" s="80" t="str">
        <f t="shared" ca="1" si="155"/>
        <v xml:space="preserve">─── </v>
      </c>
      <c r="BC90" s="71" t="str">
        <f t="shared" si="135"/>
        <v>○</v>
      </c>
      <c r="BD90" s="2" t="s">
        <v>2124</v>
      </c>
      <c r="BG90" s="2" t="str">
        <f t="shared" ca="1" si="136"/>
        <v xml:space="preserve">─── </v>
      </c>
      <c r="BJ90" s="63">
        <v>91</v>
      </c>
      <c r="BK90" s="63" t="str">
        <f t="shared" ca="1" si="137"/>
        <v/>
      </c>
      <c r="BL90" s="63" t="str">
        <f t="shared" ca="1" si="108"/>
        <v/>
      </c>
      <c r="BM90" s="64"/>
    </row>
    <row r="91" spans="1:65">
      <c r="A91" s="85" t="s">
        <v>1427</v>
      </c>
      <c r="B91" s="57" t="str">
        <f t="shared" si="109"/>
        <v>酒田市</v>
      </c>
      <c r="C91" s="57" t="str">
        <f t="shared" si="110"/>
        <v>商業地</v>
      </c>
      <c r="D91" s="48"/>
      <c r="E91" s="50" t="str">
        <f t="shared" si="111"/>
        <v>庄内地域</v>
      </c>
      <c r="F91" s="50" t="str">
        <f t="shared" si="112"/>
        <v>東大町２丁目１番１６</v>
      </c>
      <c r="G91" s="50" t="str">
        <f t="shared" si="113"/>
        <v/>
      </c>
      <c r="H91" s="50" t="str">
        <f t="shared" si="114"/>
        <v>（鶴岡信用金庫）</v>
      </c>
      <c r="I91" s="48" t="str">
        <f t="shared" si="115"/>
        <v>○</v>
      </c>
      <c r="J91" s="48" t="str">
        <f>IFERROR(IF(L91="───── ","",IF(VLOOKUP(A91,kanji001前年データ,19,FALSE)=62,"共同",IF(A91="山形9-3","工業",IF(A91="鶴岡5-2","観光",IF(OR(C91="宅地見込地",C91="工業地"),"",IF(OR(AND(C91="住宅地",M91=2),AND(C91="商業地",M91=1)),"最高",IF(OR(AND(C91="住宅地",COUNTIFS(前年用途区分,C91,前年価格,"&gt;0")=M91),AND(C91="商業地",COUNTIFS(前年用途区分,C91,前年価格,"&gt;0")=M91)),"最低",IF(fals,"")))))))),"")</f>
        <v/>
      </c>
      <c r="K91" s="48" t="str">
        <f ca="1">IFERROR(IF(W91="───── ","",IF(VLOOKUP(A91,kanji001データ,19,FALSE)=62,"共同",IF(A91="山形9-3","工業",IF(A91="鶴岡5-2","観光",IF(OR(C91="宅地見込地",C91="工業地"),"",IF(AND(C91="住宅地",X91=2),"最高",IF(AND(C91="住宅地",COUNTIFS(用途区分,C91,幹事意見価格,"&gt;0")=X91),"最低",IF(AND(C91="商業地",X91=1),"最高",IF(AND(C91="商業地",COUNTIFS(用途区分,C91,幹事意見価格,"&gt;0")=X91),"最低",IF(fals,"")))))))))),"")</f>
        <v/>
      </c>
      <c r="L91" s="51">
        <f t="shared" si="140"/>
        <v>36100</v>
      </c>
      <c r="M91" s="52">
        <f t="shared" si="116"/>
        <v>33</v>
      </c>
      <c r="N91" s="52">
        <f>IFERROR(IF(A91="","",VALUE(M91&amp;COUNTIFS($M$1:M91,M91))),"─── ")</f>
        <v>332</v>
      </c>
      <c r="O91" s="53">
        <f t="shared" si="141"/>
        <v>3.0000000000000001E-3</v>
      </c>
      <c r="P91" s="53">
        <f t="shared" si="142"/>
        <v>2.7777777777777779E-3</v>
      </c>
      <c r="Q91" s="52">
        <f t="shared" si="143"/>
        <v>26</v>
      </c>
      <c r="R91" s="52">
        <f>IFERROR(IF(A91="","",VALUE(Q91&amp;COUNTIFS($Q$1:Q91,Q91))),"─── ")</f>
        <v>262</v>
      </c>
      <c r="S91" s="51" t="e">
        <f t="shared" ca="1" si="138"/>
        <v>#REF!</v>
      </c>
      <c r="T91" s="53" t="e">
        <f t="shared" ca="1" si="139"/>
        <v>#REF!</v>
      </c>
      <c r="U91" s="51" t="e">
        <f t="shared" ca="1" si="156"/>
        <v>#REF!</v>
      </c>
      <c r="V91" s="53" t="e">
        <f t="shared" ca="1" si="157"/>
        <v>#REF!</v>
      </c>
      <c r="W91" s="88" t="str">
        <f ca="1">IFERROR(IF(OR($S91="─── ",$U91="─── "),"─── ",IF(#REF!="見込価格",VLOOKUP(A91,見込価格一覧データ,9,FALSE),IF(#REF!="意見価格",VLOOKUP(A91,見込価格一覧データ,11,FALSE)))),"─── ")</f>
        <v xml:space="preserve">─── </v>
      </c>
      <c r="X91" s="52" t="str">
        <f t="shared" ca="1" si="117"/>
        <v xml:space="preserve">─── </v>
      </c>
      <c r="Y91" s="66" t="str">
        <f t="shared" ca="1" si="118"/>
        <v xml:space="preserve">─── </v>
      </c>
      <c r="Z91" s="52" t="str">
        <f t="shared" ca="1" si="119"/>
        <v xml:space="preserve">─── </v>
      </c>
      <c r="AA91" s="52" t="str">
        <f t="shared" ca="1" si="120"/>
        <v xml:space="preserve">─── </v>
      </c>
      <c r="AB91" s="53" t="str">
        <f t="shared" ca="1" si="144"/>
        <v xml:space="preserve">─── </v>
      </c>
      <c r="AC91" s="53" t="str">
        <f t="shared" ca="1" si="145"/>
        <v xml:space="preserve">─── </v>
      </c>
      <c r="AD91" s="52" t="str">
        <f t="shared" ca="1" si="121"/>
        <v xml:space="preserve">─── </v>
      </c>
      <c r="AE91" s="66" t="str">
        <f t="shared" ca="1" si="122"/>
        <v xml:space="preserve">─── </v>
      </c>
      <c r="AF91" s="54" t="str">
        <f t="shared" ca="1" si="123"/>
        <v xml:space="preserve">─── </v>
      </c>
      <c r="AG91" s="66" t="str">
        <f t="shared" ca="1" si="124"/>
        <v xml:space="preserve">─── </v>
      </c>
      <c r="AH91" s="54" t="str">
        <f t="shared" ca="1" si="125"/>
        <v xml:space="preserve">─── </v>
      </c>
      <c r="AI91" s="52" t="str">
        <f t="shared" ca="1" si="146"/>
        <v xml:space="preserve">─── </v>
      </c>
      <c r="AJ91" s="52">
        <f t="shared" si="126"/>
        <v>2</v>
      </c>
      <c r="AK91" s="57" t="str">
        <f t="shared" si="127"/>
        <v>阿部　和宏</v>
      </c>
      <c r="AL91" s="57" t="str">
        <f t="shared" si="128"/>
        <v>赤藤　元玄</v>
      </c>
      <c r="AM91" s="53">
        <f t="shared" si="129"/>
        <v>3.0000000000000001E-3</v>
      </c>
      <c r="AN91" s="55">
        <f t="shared" si="130"/>
        <v>36100</v>
      </c>
      <c r="AO91" s="48" t="str">
        <f t="shared" si="147"/>
        <v/>
      </c>
      <c r="AP91" s="56">
        <f t="shared" si="148"/>
        <v>102</v>
      </c>
      <c r="AQ91" s="70" t="str">
        <f t="shared" ca="1" si="131"/>
        <v xml:space="preserve">─── </v>
      </c>
      <c r="AR91" s="62" t="str">
        <f t="shared" ca="1" si="149"/>
        <v xml:space="preserve">─── </v>
      </c>
      <c r="AS91" s="62" t="str">
        <f ca="1">IF(AR91="─── ","─── ",VALUE(AR91&amp;COUNTIFS(AR$1:AR91,AR91)))</f>
        <v xml:space="preserve">─── </v>
      </c>
      <c r="AT91" s="62" t="str">
        <f t="shared" ca="1" si="150"/>
        <v xml:space="preserve">─── </v>
      </c>
      <c r="AU91" s="65" t="str">
        <f t="shared" ca="1" si="132"/>
        <v xml:space="preserve">─── </v>
      </c>
      <c r="AV91" s="62" t="str">
        <f t="shared" ca="1" si="151"/>
        <v xml:space="preserve">─── </v>
      </c>
      <c r="AW91" s="73" t="str">
        <f t="shared" ca="1" si="152"/>
        <v xml:space="preserve">─── </v>
      </c>
      <c r="AX91" s="74" t="str">
        <f t="shared" ca="1" si="133"/>
        <v xml:space="preserve">─── </v>
      </c>
      <c r="AY91" s="75" t="str">
        <f t="shared" ca="1" si="153"/>
        <v xml:space="preserve">─── </v>
      </c>
      <c r="AZ91" s="76" t="str">
        <f t="shared" ca="1" si="134"/>
        <v xml:space="preserve">─── </v>
      </c>
      <c r="BA91" s="77" t="str">
        <f t="shared" ca="1" si="154"/>
        <v xml:space="preserve">─── </v>
      </c>
      <c r="BB91" s="80" t="str">
        <f t="shared" ca="1" si="155"/>
        <v xml:space="preserve">─── </v>
      </c>
      <c r="BC91" s="71" t="str">
        <f t="shared" si="135"/>
        <v>○</v>
      </c>
      <c r="BD91" s="2" t="s">
        <v>2124</v>
      </c>
      <c r="BG91" s="2" t="str">
        <f t="shared" ca="1" si="136"/>
        <v xml:space="preserve">─── </v>
      </c>
      <c r="BJ91" s="63">
        <v>92</v>
      </c>
      <c r="BK91" s="63" t="str">
        <f t="shared" ca="1" si="137"/>
        <v/>
      </c>
      <c r="BL91" s="63" t="str">
        <f t="shared" ca="1" si="108"/>
        <v/>
      </c>
      <c r="BM91" s="64"/>
    </row>
    <row r="92" spans="1:65">
      <c r="A92" s="85" t="s">
        <v>1428</v>
      </c>
      <c r="B92" s="57" t="str">
        <f t="shared" si="109"/>
        <v>酒田市</v>
      </c>
      <c r="C92" s="57" t="str">
        <f t="shared" si="110"/>
        <v>工業地</v>
      </c>
      <c r="D92" s="48"/>
      <c r="E92" s="50" t="str">
        <f t="shared" si="111"/>
        <v>庄内地域</v>
      </c>
      <c r="F92" s="50" t="str">
        <f t="shared" si="112"/>
        <v>広栄町１丁目７番４</v>
      </c>
      <c r="G92" s="50" t="str">
        <f t="shared" si="113"/>
        <v/>
      </c>
      <c r="H92" s="50" t="str">
        <f t="shared" si="114"/>
        <v>（（株）酒田紙工）</v>
      </c>
      <c r="I92" s="48" t="str">
        <f t="shared" si="115"/>
        <v/>
      </c>
      <c r="J92" s="48" t="str">
        <f>IFERROR(IF(L92="───── ","",IF(VLOOKUP(A92,kanji001前年データ,19,FALSE)=62,"共同",IF(A92="山形9-3","工業",IF(A92="鶴岡5-2","観光",IF(OR(C92="宅地見込地",C92="工業地"),"",IF(OR(AND(C92="住宅地",M92=2),AND(C92="商業地",M92=1)),"最高",IF(OR(AND(C92="住宅地",COUNTIFS(前年用途区分,C92,前年価格,"&gt;0")=M92),AND(C92="商業地",COUNTIFS(前年用途区分,C92,前年価格,"&gt;0")=M92)),"最低",IF(fals,"")))))))),"")</f>
        <v/>
      </c>
      <c r="K92" s="48" t="str">
        <f ca="1">IFERROR(IF(W92="───── ","",IF(VLOOKUP(A92,kanji001データ,19,FALSE)=62,"共同",IF(A92="山形9-3","工業",IF(A92="鶴岡5-2","観光",IF(OR(C92="宅地見込地",C92="工業地"),"",IF(AND(C92="住宅地",X92=2),"最高",IF(AND(C92="住宅地",COUNTIFS(用途区分,C92,幹事意見価格,"&gt;0")=X92),"最低",IF(AND(C92="商業地",X92=1),"最高",IF(AND(C92="商業地",COUNTIFS(用途区分,C92,幹事意見価格,"&gt;0")=X92),"最低",IF(fals,"")))))))))),"")</f>
        <v/>
      </c>
      <c r="L92" s="51">
        <f t="shared" si="140"/>
        <v>8520</v>
      </c>
      <c r="M92" s="52">
        <f t="shared" si="116"/>
        <v>7</v>
      </c>
      <c r="N92" s="52">
        <f>IFERROR(IF(A92="","",VALUE(M92&amp;COUNTIFS($M$1:M92,M92))),"─── ")</f>
        <v>72</v>
      </c>
      <c r="O92" s="53">
        <f t="shared" si="141"/>
        <v>1.2E-2</v>
      </c>
      <c r="P92" s="53">
        <f t="shared" si="142"/>
        <v>1.1876484560570071E-2</v>
      </c>
      <c r="Q92" s="52">
        <f t="shared" si="143"/>
        <v>4</v>
      </c>
      <c r="R92" s="52">
        <f>IFERROR(IF(A92="","",VALUE(Q92&amp;COUNTIFS($Q$1:Q92,Q92))),"─── ")</f>
        <v>42</v>
      </c>
      <c r="S92" s="51" t="e">
        <f t="shared" ca="1" si="138"/>
        <v>#REF!</v>
      </c>
      <c r="T92" s="53" t="e">
        <f t="shared" ca="1" si="139"/>
        <v>#REF!</v>
      </c>
      <c r="U92" s="51" t="e">
        <f t="shared" ca="1" si="156"/>
        <v>#REF!</v>
      </c>
      <c r="V92" s="53" t="e">
        <f t="shared" ca="1" si="157"/>
        <v>#REF!</v>
      </c>
      <c r="W92" s="88" t="str">
        <f ca="1">IFERROR(IF(OR($S92="─── ",$U92="─── "),"─── ",IF(#REF!="見込価格",VLOOKUP(A92,見込価格一覧データ,9,FALSE),IF(#REF!="意見価格",VLOOKUP(A92,見込価格一覧データ,11,FALSE)))),"─── ")</f>
        <v xml:space="preserve">─── </v>
      </c>
      <c r="X92" s="52" t="str">
        <f t="shared" ca="1" si="117"/>
        <v xml:space="preserve">─── </v>
      </c>
      <c r="Y92" s="66" t="str">
        <f t="shared" ca="1" si="118"/>
        <v xml:space="preserve">─── </v>
      </c>
      <c r="Z92" s="52" t="str">
        <f t="shared" ca="1" si="119"/>
        <v xml:space="preserve">─── </v>
      </c>
      <c r="AA92" s="52" t="str">
        <f t="shared" ca="1" si="120"/>
        <v xml:space="preserve">─── </v>
      </c>
      <c r="AB92" s="53" t="str">
        <f t="shared" ca="1" si="144"/>
        <v xml:space="preserve">─── </v>
      </c>
      <c r="AC92" s="53" t="str">
        <f t="shared" ca="1" si="145"/>
        <v xml:space="preserve">─── </v>
      </c>
      <c r="AD92" s="52" t="str">
        <f t="shared" ca="1" si="121"/>
        <v xml:space="preserve">─── </v>
      </c>
      <c r="AE92" s="66" t="str">
        <f t="shared" ca="1" si="122"/>
        <v xml:space="preserve">─── </v>
      </c>
      <c r="AF92" s="54" t="str">
        <f t="shared" ca="1" si="123"/>
        <v xml:space="preserve">─── </v>
      </c>
      <c r="AG92" s="66" t="str">
        <f t="shared" ca="1" si="124"/>
        <v xml:space="preserve">─── </v>
      </c>
      <c r="AH92" s="54" t="str">
        <f t="shared" ca="1" si="125"/>
        <v xml:space="preserve">─── </v>
      </c>
      <c r="AI92" s="52" t="str">
        <f t="shared" ca="1" si="146"/>
        <v xml:space="preserve">─── </v>
      </c>
      <c r="AJ92" s="52">
        <f t="shared" si="126"/>
        <v>3</v>
      </c>
      <c r="AK92" s="57" t="str">
        <f t="shared" si="127"/>
        <v>月田　真吾</v>
      </c>
      <c r="AL92" s="57" t="str">
        <f t="shared" si="128"/>
        <v>安孫子　直樹</v>
      </c>
      <c r="AM92" s="53">
        <f t="shared" si="129"/>
        <v>1.2E-2</v>
      </c>
      <c r="AN92" s="55">
        <f t="shared" si="130"/>
        <v>8520</v>
      </c>
      <c r="AO92" s="48" t="str">
        <f t="shared" si="147"/>
        <v/>
      </c>
      <c r="AP92" s="56">
        <f t="shared" si="148"/>
        <v>100</v>
      </c>
      <c r="AQ92" s="70" t="str">
        <f t="shared" ca="1" si="131"/>
        <v xml:space="preserve">─── </v>
      </c>
      <c r="AR92" s="62" t="str">
        <f t="shared" ca="1" si="149"/>
        <v xml:space="preserve">─── </v>
      </c>
      <c r="AS92" s="62" t="str">
        <f ca="1">IF(AR92="─── ","─── ",VALUE(AR92&amp;COUNTIFS(AR$1:AR92,AR92)))</f>
        <v xml:space="preserve">─── </v>
      </c>
      <c r="AT92" s="62" t="str">
        <f t="shared" ca="1" si="150"/>
        <v xml:space="preserve">─── </v>
      </c>
      <c r="AU92" s="65" t="str">
        <f t="shared" ca="1" si="132"/>
        <v xml:space="preserve">─── </v>
      </c>
      <c r="AV92" s="62" t="str">
        <f t="shared" ca="1" si="151"/>
        <v xml:space="preserve">─── </v>
      </c>
      <c r="AW92" s="73" t="str">
        <f t="shared" ca="1" si="152"/>
        <v xml:space="preserve">─── </v>
      </c>
      <c r="AX92" s="74" t="str">
        <f t="shared" ca="1" si="133"/>
        <v xml:space="preserve">─── </v>
      </c>
      <c r="AY92" s="75" t="str">
        <f t="shared" ca="1" si="153"/>
        <v xml:space="preserve">─── </v>
      </c>
      <c r="AZ92" s="76" t="str">
        <f t="shared" ca="1" si="134"/>
        <v xml:space="preserve">─── </v>
      </c>
      <c r="BA92" s="77" t="str">
        <f t="shared" ca="1" si="154"/>
        <v xml:space="preserve">─── </v>
      </c>
      <c r="BB92" s="80" t="str">
        <f t="shared" ca="1" si="155"/>
        <v xml:space="preserve">─── </v>
      </c>
      <c r="BC92" s="71" t="str">
        <f t="shared" si="135"/>
        <v/>
      </c>
      <c r="BD92" s="2" t="s">
        <v>2124</v>
      </c>
      <c r="BG92" s="2" t="str">
        <f t="shared" ca="1" si="136"/>
        <v xml:space="preserve">─── </v>
      </c>
      <c r="BJ92" s="63">
        <v>93</v>
      </c>
      <c r="BK92" s="63" t="str">
        <f t="shared" ca="1" si="137"/>
        <v/>
      </c>
      <c r="BL92" s="63" t="str">
        <f t="shared" ca="1" si="108"/>
        <v/>
      </c>
      <c r="BM92" s="64"/>
    </row>
    <row r="93" spans="1:65">
      <c r="A93" s="85" t="s">
        <v>1429</v>
      </c>
      <c r="B93" s="57" t="str">
        <f t="shared" si="109"/>
        <v>酒田市</v>
      </c>
      <c r="C93" s="57" t="str">
        <f t="shared" si="110"/>
        <v>工業地</v>
      </c>
      <c r="D93" s="48"/>
      <c r="E93" s="50" t="str">
        <f t="shared" si="111"/>
        <v>庄内地域</v>
      </c>
      <c r="F93" s="50" t="str">
        <f t="shared" si="112"/>
        <v>両羽町５番３０外</v>
      </c>
      <c r="G93" s="50" t="str">
        <f t="shared" si="113"/>
        <v/>
      </c>
      <c r="H93" s="50" t="str">
        <f t="shared" si="114"/>
        <v>（日本海金属工業㈱）</v>
      </c>
      <c r="I93" s="48" t="str">
        <f t="shared" si="115"/>
        <v/>
      </c>
      <c r="J93" s="48" t="str">
        <f>IFERROR(IF(L93="───── ","",IF(VLOOKUP(A93,kanji001前年データ,19,FALSE)=62,"共同",IF(A93="山形9-3","工業",IF(A93="鶴岡5-2","観光",IF(OR(C93="宅地見込地",C93="工業地"),"",IF(OR(AND(C93="住宅地",M93=2),AND(C93="商業地",M93=1)),"最高",IF(OR(AND(C93="住宅地",COUNTIFS(前年用途区分,C93,前年価格,"&gt;0")=M93),AND(C93="商業地",COUNTIFS(前年用途区分,C93,前年価格,"&gt;0")=M93)),"最低",IF(fals,"")))))))),"")</f>
        <v/>
      </c>
      <c r="K93" s="48" t="str">
        <f ca="1">IFERROR(IF(W93="───── ","",IF(VLOOKUP(A93,kanji001データ,19,FALSE)=62,"共同",IF(A93="山形9-3","工業",IF(A93="鶴岡5-2","観光",IF(OR(C93="宅地見込地",C93="工業地"),"",IF(AND(C93="住宅地",X93=2),"最高",IF(AND(C93="住宅地",COUNTIFS(用途区分,C93,幹事意見価格,"&gt;0")=X93),"最低",IF(AND(C93="商業地",X93=1),"最高",IF(AND(C93="商業地",COUNTIFS(用途区分,C93,幹事意見価格,"&gt;0")=X93),"最低",IF(fals,"")))))))))),"")</f>
        <v/>
      </c>
      <c r="L93" s="51">
        <f t="shared" si="140"/>
        <v>17800</v>
      </c>
      <c r="M93" s="52">
        <f t="shared" si="116"/>
        <v>5</v>
      </c>
      <c r="N93" s="52">
        <f>IFERROR(IF(A93="","",VALUE(M93&amp;COUNTIFS($M$1:M93,M93))),"─── ")</f>
        <v>53</v>
      </c>
      <c r="O93" s="53">
        <f t="shared" si="141"/>
        <v>6.0000000000000001E-3</v>
      </c>
      <c r="P93" s="53">
        <f t="shared" si="142"/>
        <v>5.6497175141242938E-3</v>
      </c>
      <c r="Q93" s="52">
        <f t="shared" si="143"/>
        <v>7</v>
      </c>
      <c r="R93" s="52">
        <f>IFERROR(IF(A93="","",VALUE(Q93&amp;COUNTIFS($Q$1:Q93,Q93))),"─── ")</f>
        <v>71</v>
      </c>
      <c r="S93" s="51" t="e">
        <f t="shared" ca="1" si="138"/>
        <v>#REF!</v>
      </c>
      <c r="T93" s="53" t="e">
        <f t="shared" ca="1" si="139"/>
        <v>#REF!</v>
      </c>
      <c r="U93" s="51" t="e">
        <f t="shared" ca="1" si="156"/>
        <v>#REF!</v>
      </c>
      <c r="V93" s="53" t="e">
        <f t="shared" ca="1" si="157"/>
        <v>#REF!</v>
      </c>
      <c r="W93" s="88" t="str">
        <f ca="1">IFERROR(IF(OR($S93="─── ",$U93="─── "),"─── ",IF(#REF!="見込価格",VLOOKUP(A93,見込価格一覧データ,9,FALSE),IF(#REF!="意見価格",VLOOKUP(A93,見込価格一覧データ,11,FALSE)))),"─── ")</f>
        <v xml:space="preserve">─── </v>
      </c>
      <c r="X93" s="52" t="str">
        <f t="shared" ca="1" si="117"/>
        <v xml:space="preserve">─── </v>
      </c>
      <c r="Y93" s="66" t="str">
        <f t="shared" ca="1" si="118"/>
        <v xml:space="preserve">─── </v>
      </c>
      <c r="Z93" s="52" t="str">
        <f t="shared" ca="1" si="119"/>
        <v xml:space="preserve">─── </v>
      </c>
      <c r="AA93" s="52" t="str">
        <f t="shared" ca="1" si="120"/>
        <v xml:space="preserve">─── </v>
      </c>
      <c r="AB93" s="53" t="str">
        <f t="shared" ca="1" si="144"/>
        <v xml:space="preserve">─── </v>
      </c>
      <c r="AC93" s="53" t="str">
        <f t="shared" ca="1" si="145"/>
        <v xml:space="preserve">─── </v>
      </c>
      <c r="AD93" s="52" t="str">
        <f t="shared" ca="1" si="121"/>
        <v xml:space="preserve">─── </v>
      </c>
      <c r="AE93" s="66" t="str">
        <f t="shared" ca="1" si="122"/>
        <v xml:space="preserve">─── </v>
      </c>
      <c r="AF93" s="54" t="str">
        <f t="shared" ca="1" si="123"/>
        <v xml:space="preserve">─── </v>
      </c>
      <c r="AG93" s="66" t="str">
        <f t="shared" ca="1" si="124"/>
        <v xml:space="preserve">─── </v>
      </c>
      <c r="AH93" s="54" t="str">
        <f t="shared" ca="1" si="125"/>
        <v xml:space="preserve">─── </v>
      </c>
      <c r="AI93" s="52" t="str">
        <f t="shared" ca="1" si="146"/>
        <v xml:space="preserve">─── </v>
      </c>
      <c r="AJ93" s="52">
        <f t="shared" si="126"/>
        <v>2</v>
      </c>
      <c r="AK93" s="57" t="str">
        <f t="shared" si="127"/>
        <v>植松　広央</v>
      </c>
      <c r="AL93" s="57" t="str">
        <f t="shared" si="128"/>
        <v>高嶋　俊幸</v>
      </c>
      <c r="AM93" s="53">
        <f t="shared" si="129"/>
        <v>6.0000000000000001E-3</v>
      </c>
      <c r="AN93" s="55">
        <f t="shared" si="130"/>
        <v>17800</v>
      </c>
      <c r="AO93" s="48" t="str">
        <f t="shared" si="147"/>
        <v/>
      </c>
      <c r="AP93" s="56">
        <f t="shared" si="148"/>
        <v>100</v>
      </c>
      <c r="AQ93" s="70" t="str">
        <f t="shared" ca="1" si="131"/>
        <v xml:space="preserve">─── </v>
      </c>
      <c r="AR93" s="62" t="str">
        <f t="shared" ca="1" si="149"/>
        <v xml:space="preserve">─── </v>
      </c>
      <c r="AS93" s="62" t="str">
        <f ca="1">IF(AR93="─── ","─── ",VALUE(AR93&amp;COUNTIFS(AR$1:AR93,AR93)))</f>
        <v xml:space="preserve">─── </v>
      </c>
      <c r="AT93" s="62" t="str">
        <f t="shared" ca="1" si="150"/>
        <v xml:space="preserve">─── </v>
      </c>
      <c r="AU93" s="65" t="str">
        <f t="shared" ca="1" si="132"/>
        <v xml:space="preserve">─── </v>
      </c>
      <c r="AV93" s="62" t="str">
        <f t="shared" ca="1" si="151"/>
        <v xml:space="preserve">─── </v>
      </c>
      <c r="AW93" s="73" t="str">
        <f t="shared" ca="1" si="152"/>
        <v xml:space="preserve">─── </v>
      </c>
      <c r="AX93" s="74" t="str">
        <f t="shared" ca="1" si="133"/>
        <v xml:space="preserve">─── </v>
      </c>
      <c r="AY93" s="75" t="str">
        <f t="shared" ca="1" si="153"/>
        <v xml:space="preserve">─── </v>
      </c>
      <c r="AZ93" s="76" t="str">
        <f t="shared" ca="1" si="134"/>
        <v xml:space="preserve">─── </v>
      </c>
      <c r="BA93" s="77" t="str">
        <f t="shared" ca="1" si="154"/>
        <v xml:space="preserve">─── </v>
      </c>
      <c r="BB93" s="80" t="str">
        <f t="shared" ca="1" si="155"/>
        <v xml:space="preserve">─── </v>
      </c>
      <c r="BC93" s="71" t="str">
        <f t="shared" si="135"/>
        <v/>
      </c>
      <c r="BD93" s="2" t="s">
        <v>2124</v>
      </c>
      <c r="BG93" s="2" t="str">
        <f t="shared" ca="1" si="136"/>
        <v xml:space="preserve">─── </v>
      </c>
      <c r="BJ93" s="63">
        <v>94</v>
      </c>
      <c r="BK93" s="63" t="str">
        <f t="shared" ca="1" si="137"/>
        <v/>
      </c>
      <c r="BL93" s="63" t="str">
        <f t="shared" ca="1" si="108"/>
        <v/>
      </c>
      <c r="BM93" s="64"/>
    </row>
    <row r="94" spans="1:65">
      <c r="A94" s="85" t="s">
        <v>1430</v>
      </c>
      <c r="B94" s="57" t="str">
        <f t="shared" si="109"/>
        <v>酒田市</v>
      </c>
      <c r="C94" s="57" t="str">
        <f t="shared" si="110"/>
        <v>工業地</v>
      </c>
      <c r="D94" s="48"/>
      <c r="E94" s="50" t="str">
        <f t="shared" si="111"/>
        <v>庄内地域</v>
      </c>
      <c r="F94" s="50" t="str">
        <f t="shared" si="112"/>
        <v>船場町２丁目２７７番３</v>
      </c>
      <c r="G94" s="50" t="str">
        <f t="shared" si="113"/>
        <v>「船場町２－２－１８」</v>
      </c>
      <c r="H94" s="50" t="str">
        <f t="shared" si="114"/>
        <v>（日本海水産株式会社）</v>
      </c>
      <c r="I94" s="48" t="str">
        <f t="shared" si="115"/>
        <v/>
      </c>
      <c r="J94" s="48" t="str">
        <f>IFERROR(IF(L94="───── ","",IF(VLOOKUP(A94,kanji001前年データ,19,FALSE)=62,"共同",IF(A94="山形9-3","工業",IF(A94="鶴岡5-2","観光",IF(OR(C94="宅地見込地",C94="工業地"),"",IF(OR(AND(C94="住宅地",M94=2),AND(C94="商業地",M94=1)),"最高",IF(OR(AND(C94="住宅地",COUNTIFS(前年用途区分,C94,前年価格,"&gt;0")=M94),AND(C94="商業地",COUNTIFS(前年用途区分,C94,前年価格,"&gt;0")=M94)),"最低",IF(fals,"")))))))),"")</f>
        <v/>
      </c>
      <c r="K94" s="48" t="str">
        <f ca="1">IFERROR(IF(W94="───── ","",IF(VLOOKUP(A94,kanji001データ,19,FALSE)=62,"共同",IF(A94="山形9-3","工業",IF(A94="鶴岡5-2","観光",IF(OR(C94="宅地見込地",C94="工業地"),"",IF(AND(C94="住宅地",X94=2),"最高",IF(AND(C94="住宅地",COUNTIFS(用途区分,C94,幹事意見価格,"&gt;0")=X94),"最低",IF(AND(C94="商業地",X94=1),"最高",IF(AND(C94="商業地",COUNTIFS(用途区分,C94,幹事意見価格,"&gt;0")=X94),"最低",IF(fals,"")))))))))),"")</f>
        <v/>
      </c>
      <c r="L94" s="51">
        <f t="shared" si="140"/>
        <v>23000</v>
      </c>
      <c r="M94" s="52">
        <f t="shared" si="116"/>
        <v>3</v>
      </c>
      <c r="N94" s="52">
        <f>IFERROR(IF(A94="","",VALUE(M94&amp;COUNTIFS($M$1:M94,M94))),"─── ")</f>
        <v>33</v>
      </c>
      <c r="O94" s="53">
        <f t="shared" si="141"/>
        <v>8.9999999999999993E-3</v>
      </c>
      <c r="P94" s="53">
        <f t="shared" si="142"/>
        <v>8.771929824561403E-3</v>
      </c>
      <c r="Q94" s="52">
        <f t="shared" si="143"/>
        <v>6</v>
      </c>
      <c r="R94" s="52">
        <f>IFERROR(IF(A94="","",VALUE(Q94&amp;COUNTIFS($Q$1:Q94,Q94))),"─── ")</f>
        <v>62</v>
      </c>
      <c r="S94" s="51" t="e">
        <f t="shared" ca="1" si="138"/>
        <v>#REF!</v>
      </c>
      <c r="T94" s="53" t="e">
        <f t="shared" ca="1" si="139"/>
        <v>#REF!</v>
      </c>
      <c r="U94" s="51" t="e">
        <f t="shared" ca="1" si="156"/>
        <v>#REF!</v>
      </c>
      <c r="V94" s="53" t="e">
        <f t="shared" ca="1" si="157"/>
        <v>#REF!</v>
      </c>
      <c r="W94" s="88" t="str">
        <f ca="1">IFERROR(IF(OR($S94="─── ",$U94="─── "),"─── ",IF(#REF!="見込価格",VLOOKUP(A94,見込価格一覧データ,9,FALSE),IF(#REF!="意見価格",VLOOKUP(A94,見込価格一覧データ,11,FALSE)))),"─── ")</f>
        <v xml:space="preserve">─── </v>
      </c>
      <c r="X94" s="52" t="str">
        <f t="shared" ca="1" si="117"/>
        <v xml:space="preserve">─── </v>
      </c>
      <c r="Y94" s="66" t="str">
        <f t="shared" ca="1" si="118"/>
        <v xml:space="preserve">─── </v>
      </c>
      <c r="Z94" s="52" t="str">
        <f t="shared" ca="1" si="119"/>
        <v xml:space="preserve">─── </v>
      </c>
      <c r="AA94" s="52" t="str">
        <f t="shared" ca="1" si="120"/>
        <v xml:space="preserve">─── </v>
      </c>
      <c r="AB94" s="53" t="str">
        <f t="shared" ca="1" si="144"/>
        <v xml:space="preserve">─── </v>
      </c>
      <c r="AC94" s="53" t="str">
        <f t="shared" ca="1" si="145"/>
        <v xml:space="preserve">─── </v>
      </c>
      <c r="AD94" s="52" t="str">
        <f t="shared" ca="1" si="121"/>
        <v xml:space="preserve">─── </v>
      </c>
      <c r="AE94" s="66" t="str">
        <f t="shared" ca="1" si="122"/>
        <v xml:space="preserve">─── </v>
      </c>
      <c r="AF94" s="54" t="str">
        <f t="shared" ca="1" si="123"/>
        <v xml:space="preserve">─── </v>
      </c>
      <c r="AG94" s="66" t="str">
        <f t="shared" ca="1" si="124"/>
        <v xml:space="preserve">─── </v>
      </c>
      <c r="AH94" s="54" t="str">
        <f t="shared" ca="1" si="125"/>
        <v xml:space="preserve">─── </v>
      </c>
      <c r="AI94" s="52" t="str">
        <f t="shared" ca="1" si="146"/>
        <v xml:space="preserve">─── </v>
      </c>
      <c r="AJ94" s="52">
        <f t="shared" si="126"/>
        <v>1</v>
      </c>
      <c r="AK94" s="57" t="str">
        <f t="shared" si="127"/>
        <v>阿部　和宏</v>
      </c>
      <c r="AL94" s="57" t="str">
        <f t="shared" si="128"/>
        <v>臼井　晶</v>
      </c>
      <c r="AM94" s="53">
        <f t="shared" si="129"/>
        <v>8.9999999999999993E-3</v>
      </c>
      <c r="AN94" s="55">
        <f t="shared" si="130"/>
        <v>23000</v>
      </c>
      <c r="AO94" s="48" t="str">
        <f t="shared" si="147"/>
        <v/>
      </c>
      <c r="AP94" s="56">
        <f t="shared" si="148"/>
        <v>100</v>
      </c>
      <c r="AQ94" s="70" t="str">
        <f t="shared" ca="1" si="131"/>
        <v xml:space="preserve">─── </v>
      </c>
      <c r="AR94" s="62" t="str">
        <f t="shared" ca="1" si="149"/>
        <v xml:space="preserve">─── </v>
      </c>
      <c r="AS94" s="62" t="str">
        <f ca="1">IF(AR94="─── ","─── ",VALUE(AR94&amp;COUNTIFS(AR$1:AR94,AR94)))</f>
        <v xml:space="preserve">─── </v>
      </c>
      <c r="AT94" s="62" t="str">
        <f t="shared" ca="1" si="150"/>
        <v xml:space="preserve">─── </v>
      </c>
      <c r="AU94" s="65" t="str">
        <f t="shared" ca="1" si="132"/>
        <v xml:space="preserve">─── </v>
      </c>
      <c r="AV94" s="62" t="str">
        <f t="shared" ca="1" si="151"/>
        <v xml:space="preserve">─── </v>
      </c>
      <c r="AW94" s="73" t="str">
        <f t="shared" ca="1" si="152"/>
        <v xml:space="preserve">─── </v>
      </c>
      <c r="AX94" s="74" t="str">
        <f t="shared" ca="1" si="133"/>
        <v xml:space="preserve">─── </v>
      </c>
      <c r="AY94" s="75" t="str">
        <f t="shared" ca="1" si="153"/>
        <v xml:space="preserve">─── </v>
      </c>
      <c r="AZ94" s="76" t="str">
        <f t="shared" ca="1" si="134"/>
        <v xml:space="preserve">─── </v>
      </c>
      <c r="BA94" s="77" t="str">
        <f t="shared" ca="1" si="154"/>
        <v xml:space="preserve">─── </v>
      </c>
      <c r="BB94" s="80" t="str">
        <f t="shared" ca="1" si="155"/>
        <v xml:space="preserve">─── </v>
      </c>
      <c r="BC94" s="71" t="str">
        <f t="shared" si="135"/>
        <v/>
      </c>
      <c r="BD94" s="2" t="s">
        <v>2124</v>
      </c>
      <c r="BG94" s="2" t="str">
        <f t="shared" ca="1" si="136"/>
        <v xml:space="preserve">─── </v>
      </c>
      <c r="BJ94" s="63">
        <v>95</v>
      </c>
      <c r="BK94" s="63" t="str">
        <f t="shared" ca="1" si="137"/>
        <v/>
      </c>
      <c r="BL94" s="63" t="str">
        <f t="shared" ca="1" si="108"/>
        <v/>
      </c>
      <c r="BM94" s="64"/>
    </row>
    <row r="95" spans="1:65">
      <c r="A95" s="85" t="s">
        <v>1519</v>
      </c>
      <c r="B95" s="57" t="str">
        <f t="shared" si="109"/>
        <v>新庄市</v>
      </c>
      <c r="C95" s="57" t="str">
        <f t="shared" si="110"/>
        <v>住宅地</v>
      </c>
      <c r="D95" s="48"/>
      <c r="E95" s="50" t="str">
        <f t="shared" si="111"/>
        <v>最上地域</v>
      </c>
      <c r="F95" s="50" t="str">
        <f t="shared" si="112"/>
        <v>大町２００番</v>
      </c>
      <c r="G95" s="50" t="str">
        <f t="shared" si="113"/>
        <v>「大町１２－１４」</v>
      </c>
      <c r="H95" s="50" t="str">
        <f t="shared" si="114"/>
        <v/>
      </c>
      <c r="I95" s="48" t="str">
        <f t="shared" si="115"/>
        <v>○</v>
      </c>
      <c r="J95" s="48" t="str">
        <f>IFERROR(IF(L95="───── ","",IF(VLOOKUP(A95,kanji001前年データ,19,FALSE)=62,"共同",IF(A95="山形9-3","工業",IF(A95="鶴岡5-2","観光",IF(OR(C95="宅地見込地",C95="工業地"),"",IF(OR(AND(C95="住宅地",M95=2),AND(C95="商業地",M95=1)),"最高",IF(OR(AND(C95="住宅地",COUNTIFS(前年用途区分,C95,前年価格,"&gt;0")=M95),AND(C95="商業地",COUNTIFS(前年用途区分,C95,前年価格,"&gt;0")=M95)),"最低",IF(fals,"")))))))),"")</f>
        <v/>
      </c>
      <c r="K95" s="48" t="str">
        <f ca="1">IFERROR(IF(W95="───── ","",IF(VLOOKUP(A95,kanji001データ,19,FALSE)=62,"共同",IF(A95="山形9-3","工業",IF(A95="鶴岡5-2","観光",IF(OR(C95="宅地見込地",C95="工業地"),"",IF(AND(C95="住宅地",X95=2),"最高",IF(AND(C95="住宅地",COUNTIFS(用途区分,C95,幹事意見価格,"&gt;0")=X95),"最低",IF(AND(C95="商業地",X95=1),"最高",IF(AND(C95="商業地",COUNTIFS(用途区分,C95,幹事意見価格,"&gt;0")=X95),"最低",IF(fals,"")))))))))),"")</f>
        <v/>
      </c>
      <c r="L95" s="51">
        <f t="shared" si="140"/>
        <v>25400</v>
      </c>
      <c r="M95" s="52">
        <f t="shared" si="116"/>
        <v>54</v>
      </c>
      <c r="N95" s="52">
        <f>IFERROR(IF(A95="","",VALUE(M95&amp;COUNTIFS($M$1:M95,M95))),"─── ")</f>
        <v>541</v>
      </c>
      <c r="O95" s="53">
        <f t="shared" si="141"/>
        <v>0</v>
      </c>
      <c r="P95" s="53">
        <f t="shared" si="142"/>
        <v>0</v>
      </c>
      <c r="Q95" s="52">
        <f t="shared" si="143"/>
        <v>59</v>
      </c>
      <c r="R95" s="52">
        <f>IFERROR(IF(A95="","",VALUE(Q95&amp;COUNTIFS($Q$1:Q95,Q95))),"─── ")</f>
        <v>5915</v>
      </c>
      <c r="S95" s="51" t="e">
        <f t="shared" ca="1" si="138"/>
        <v>#REF!</v>
      </c>
      <c r="T95" s="53" t="e">
        <f t="shared" ca="1" si="139"/>
        <v>#REF!</v>
      </c>
      <c r="U95" s="51" t="e">
        <f t="shared" ca="1" si="156"/>
        <v>#REF!</v>
      </c>
      <c r="V95" s="53" t="e">
        <f t="shared" ca="1" si="157"/>
        <v>#REF!</v>
      </c>
      <c r="W95" s="88" t="str">
        <f ca="1">IFERROR(IF(OR($S95="─── ",$U95="─── "),"─── ",IF(#REF!="見込価格",VLOOKUP(A95,見込価格一覧データ,9,FALSE),IF(#REF!="意見価格",VLOOKUP(A95,見込価格一覧データ,11,FALSE)))),"─── ")</f>
        <v xml:space="preserve">─── </v>
      </c>
      <c r="X95" s="52" t="str">
        <f t="shared" ca="1" si="117"/>
        <v xml:space="preserve">─── </v>
      </c>
      <c r="Y95" s="66" t="str">
        <f t="shared" ca="1" si="118"/>
        <v xml:space="preserve">─── </v>
      </c>
      <c r="Z95" s="52" t="str">
        <f t="shared" ca="1" si="119"/>
        <v xml:space="preserve">─── </v>
      </c>
      <c r="AA95" s="52" t="str">
        <f t="shared" ca="1" si="120"/>
        <v xml:space="preserve">─── </v>
      </c>
      <c r="AB95" s="53" t="str">
        <f t="shared" ca="1" si="144"/>
        <v xml:space="preserve">─── </v>
      </c>
      <c r="AC95" s="53" t="str">
        <f t="shared" ca="1" si="145"/>
        <v xml:space="preserve">─── </v>
      </c>
      <c r="AD95" s="52" t="str">
        <f t="shared" ca="1" si="121"/>
        <v xml:space="preserve">─── </v>
      </c>
      <c r="AE95" s="66" t="str">
        <f t="shared" ca="1" si="122"/>
        <v xml:space="preserve">─── </v>
      </c>
      <c r="AF95" s="54" t="str">
        <f t="shared" ca="1" si="123"/>
        <v xml:space="preserve">─── </v>
      </c>
      <c r="AG95" s="66" t="str">
        <f t="shared" ca="1" si="124"/>
        <v xml:space="preserve">─── </v>
      </c>
      <c r="AH95" s="54" t="str">
        <f t="shared" ca="1" si="125"/>
        <v xml:space="preserve">─── </v>
      </c>
      <c r="AI95" s="52" t="str">
        <f t="shared" ca="1" si="146"/>
        <v xml:space="preserve">─── </v>
      </c>
      <c r="AJ95" s="52">
        <f t="shared" si="126"/>
        <v>2</v>
      </c>
      <c r="AK95" s="57" t="str">
        <f t="shared" si="127"/>
        <v>安孫子　直樹</v>
      </c>
      <c r="AL95" s="57" t="str">
        <f t="shared" si="128"/>
        <v>森谷　崇史</v>
      </c>
      <c r="AM95" s="53">
        <f t="shared" si="129"/>
        <v>0</v>
      </c>
      <c r="AN95" s="55">
        <f t="shared" si="130"/>
        <v>25400</v>
      </c>
      <c r="AO95" s="48" t="str">
        <f t="shared" si="147"/>
        <v/>
      </c>
      <c r="AP95" s="56">
        <f t="shared" si="148"/>
        <v>101</v>
      </c>
      <c r="AQ95" s="70" t="str">
        <f t="shared" ca="1" si="131"/>
        <v xml:space="preserve">─── </v>
      </c>
      <c r="AR95" s="62" t="str">
        <f t="shared" ca="1" si="149"/>
        <v xml:space="preserve">─── </v>
      </c>
      <c r="AS95" s="62" t="str">
        <f ca="1">IF(AR95="─── ","─── ",VALUE(AR95&amp;COUNTIFS(AR$1:AR95,AR95)))</f>
        <v xml:space="preserve">─── </v>
      </c>
      <c r="AT95" s="62" t="str">
        <f t="shared" ca="1" si="150"/>
        <v xml:space="preserve">─── </v>
      </c>
      <c r="AU95" s="65" t="str">
        <f t="shared" ca="1" si="132"/>
        <v xml:space="preserve">─── </v>
      </c>
      <c r="AV95" s="62" t="str">
        <f t="shared" ca="1" si="151"/>
        <v xml:space="preserve">─── </v>
      </c>
      <c r="AW95" s="73" t="str">
        <f t="shared" ca="1" si="152"/>
        <v xml:space="preserve">─── </v>
      </c>
      <c r="AX95" s="74" t="str">
        <f t="shared" ca="1" si="133"/>
        <v xml:space="preserve">─── </v>
      </c>
      <c r="AY95" s="75" t="str">
        <f t="shared" ca="1" si="153"/>
        <v xml:space="preserve">─── </v>
      </c>
      <c r="AZ95" s="76" t="str">
        <f t="shared" ca="1" si="134"/>
        <v xml:space="preserve">─── </v>
      </c>
      <c r="BA95" s="77" t="str">
        <f t="shared" ca="1" si="154"/>
        <v xml:space="preserve">─── </v>
      </c>
      <c r="BB95" s="80" t="str">
        <f t="shared" ca="1" si="155"/>
        <v xml:space="preserve">─── </v>
      </c>
      <c r="BC95" s="71" t="str">
        <f t="shared" si="135"/>
        <v/>
      </c>
      <c r="BD95" s="2" t="s">
        <v>2124</v>
      </c>
      <c r="BG95" s="2" t="str">
        <f t="shared" ca="1" si="136"/>
        <v xml:space="preserve">─── </v>
      </c>
      <c r="BJ95" s="63">
        <v>96</v>
      </c>
      <c r="BK95" s="63" t="str">
        <f t="shared" ca="1" si="137"/>
        <v/>
      </c>
      <c r="BL95" s="63" t="str">
        <f t="shared" ca="1" si="108"/>
        <v/>
      </c>
      <c r="BM95" s="64"/>
    </row>
    <row r="96" spans="1:65">
      <c r="A96" s="85" t="s">
        <v>1520</v>
      </c>
      <c r="B96" s="57" t="str">
        <f t="shared" si="109"/>
        <v>新庄市</v>
      </c>
      <c r="C96" s="57" t="str">
        <f t="shared" si="110"/>
        <v>住宅地</v>
      </c>
      <c r="D96" s="48"/>
      <c r="E96" s="50" t="str">
        <f t="shared" si="111"/>
        <v>最上地域</v>
      </c>
      <c r="F96" s="50" t="str">
        <f t="shared" si="112"/>
        <v>下金沢町２５８４番２外</v>
      </c>
      <c r="G96" s="50" t="str">
        <f t="shared" si="113"/>
        <v>「下金沢町１３－２５」</v>
      </c>
      <c r="H96" s="50" t="str">
        <f t="shared" si="114"/>
        <v/>
      </c>
      <c r="I96" s="48" t="str">
        <f t="shared" si="115"/>
        <v/>
      </c>
      <c r="J96" s="48" t="str">
        <f>IFERROR(IF(L96="───── ","",IF(VLOOKUP(A96,kanji001前年データ,19,FALSE)=62,"共同",IF(A96="山形9-3","工業",IF(A96="鶴岡5-2","観光",IF(OR(C96="宅地見込地",C96="工業地"),"",IF(OR(AND(C96="住宅地",M96=2),AND(C96="商業地",M96=1)),"最高",IF(OR(AND(C96="住宅地",COUNTIFS(前年用途区分,C96,前年価格,"&gt;0")=M96),AND(C96="商業地",COUNTIFS(前年用途区分,C96,前年価格,"&gt;0")=M96)),"最低",IF(fals,"")))))))),"")</f>
        <v/>
      </c>
      <c r="K96" s="48" t="str">
        <f ca="1">IFERROR(IF(W96="───── ","",IF(VLOOKUP(A96,kanji001データ,19,FALSE)=62,"共同",IF(A96="山形9-3","工業",IF(A96="鶴岡5-2","観光",IF(OR(C96="宅地見込地",C96="工業地"),"",IF(AND(C96="住宅地",X96=2),"最高",IF(AND(C96="住宅地",COUNTIFS(用途区分,C96,幹事意見価格,"&gt;0")=X96),"最低",IF(AND(C96="商業地",X96=1),"最高",IF(AND(C96="商業地",COUNTIFS(用途区分,C96,幹事意見価格,"&gt;0")=X96),"最低",IF(fals,"")))))))))),"")</f>
        <v/>
      </c>
      <c r="L96" s="51">
        <f t="shared" si="140"/>
        <v>22700</v>
      </c>
      <c r="M96" s="52">
        <f t="shared" si="116"/>
        <v>64</v>
      </c>
      <c r="N96" s="52">
        <f>IFERROR(IF(A96="","",VALUE(M96&amp;COUNTIFS($M$1:M96,M96))),"─── ")</f>
        <v>641</v>
      </c>
      <c r="O96" s="53">
        <f t="shared" si="141"/>
        <v>0</v>
      </c>
      <c r="P96" s="53">
        <f t="shared" si="142"/>
        <v>0</v>
      </c>
      <c r="Q96" s="52">
        <f t="shared" si="143"/>
        <v>59</v>
      </c>
      <c r="R96" s="52">
        <f>IFERROR(IF(A96="","",VALUE(Q96&amp;COUNTIFS($Q$1:Q96,Q96))),"─── ")</f>
        <v>5916</v>
      </c>
      <c r="S96" s="51" t="e">
        <f t="shared" ca="1" si="138"/>
        <v>#REF!</v>
      </c>
      <c r="T96" s="53" t="e">
        <f t="shared" ca="1" si="139"/>
        <v>#REF!</v>
      </c>
      <c r="U96" s="51" t="e">
        <f t="shared" ca="1" si="156"/>
        <v>#REF!</v>
      </c>
      <c r="V96" s="53" t="e">
        <f t="shared" ca="1" si="157"/>
        <v>#REF!</v>
      </c>
      <c r="W96" s="88" t="str">
        <f ca="1">IFERROR(IF(OR($S96="─── ",$U96="─── "),"─── ",IF(#REF!="見込価格",VLOOKUP(A96,見込価格一覧データ,9,FALSE),IF(#REF!="意見価格",VLOOKUP(A96,見込価格一覧データ,11,FALSE)))),"─── ")</f>
        <v xml:space="preserve">─── </v>
      </c>
      <c r="X96" s="52" t="str">
        <f t="shared" ca="1" si="117"/>
        <v xml:space="preserve">─── </v>
      </c>
      <c r="Y96" s="66" t="str">
        <f t="shared" ca="1" si="118"/>
        <v xml:space="preserve">─── </v>
      </c>
      <c r="Z96" s="52" t="str">
        <f t="shared" ca="1" si="119"/>
        <v xml:space="preserve">─── </v>
      </c>
      <c r="AA96" s="52" t="str">
        <f t="shared" ca="1" si="120"/>
        <v xml:space="preserve">─── </v>
      </c>
      <c r="AB96" s="53" t="str">
        <f t="shared" ca="1" si="144"/>
        <v xml:space="preserve">─── </v>
      </c>
      <c r="AC96" s="53" t="str">
        <f t="shared" ca="1" si="145"/>
        <v xml:space="preserve">─── </v>
      </c>
      <c r="AD96" s="52" t="str">
        <f t="shared" ca="1" si="121"/>
        <v xml:space="preserve">─── </v>
      </c>
      <c r="AE96" s="66" t="str">
        <f t="shared" ca="1" si="122"/>
        <v xml:space="preserve">─── </v>
      </c>
      <c r="AF96" s="54" t="str">
        <f t="shared" ca="1" si="123"/>
        <v xml:space="preserve">─── </v>
      </c>
      <c r="AG96" s="66" t="str">
        <f t="shared" ca="1" si="124"/>
        <v xml:space="preserve">─── </v>
      </c>
      <c r="AH96" s="54" t="str">
        <f t="shared" ca="1" si="125"/>
        <v xml:space="preserve">─── </v>
      </c>
      <c r="AI96" s="52" t="str">
        <f t="shared" ca="1" si="146"/>
        <v xml:space="preserve">─── </v>
      </c>
      <c r="AJ96" s="52">
        <f t="shared" si="126"/>
        <v>3</v>
      </c>
      <c r="AK96" s="57" t="str">
        <f t="shared" si="127"/>
        <v>安孫子　直樹</v>
      </c>
      <c r="AL96" s="57" t="str">
        <f t="shared" si="128"/>
        <v>森谷　崇史</v>
      </c>
      <c r="AM96" s="53">
        <f t="shared" si="129"/>
        <v>0</v>
      </c>
      <c r="AN96" s="55">
        <f t="shared" si="130"/>
        <v>22700</v>
      </c>
      <c r="AO96" s="48" t="str">
        <f t="shared" si="147"/>
        <v/>
      </c>
      <c r="AP96" s="56">
        <f t="shared" si="148"/>
        <v>102</v>
      </c>
      <c r="AQ96" s="70" t="str">
        <f t="shared" ca="1" si="131"/>
        <v xml:space="preserve">─── </v>
      </c>
      <c r="AR96" s="62" t="str">
        <f t="shared" ca="1" si="149"/>
        <v xml:space="preserve">─── </v>
      </c>
      <c r="AS96" s="62" t="str">
        <f ca="1">IF(AR96="─── ","─── ",VALUE(AR96&amp;COUNTIFS(AR$1:AR96,AR96)))</f>
        <v xml:space="preserve">─── </v>
      </c>
      <c r="AT96" s="62" t="str">
        <f t="shared" ca="1" si="150"/>
        <v xml:space="preserve">─── </v>
      </c>
      <c r="AU96" s="65" t="str">
        <f t="shared" ca="1" si="132"/>
        <v xml:space="preserve">─── </v>
      </c>
      <c r="AV96" s="62" t="str">
        <f t="shared" ca="1" si="151"/>
        <v xml:space="preserve">─── </v>
      </c>
      <c r="AW96" s="73" t="str">
        <f t="shared" ca="1" si="152"/>
        <v xml:space="preserve">─── </v>
      </c>
      <c r="AX96" s="74" t="str">
        <f t="shared" ca="1" si="133"/>
        <v xml:space="preserve">─── </v>
      </c>
      <c r="AY96" s="75" t="str">
        <f t="shared" ca="1" si="153"/>
        <v xml:space="preserve">─── </v>
      </c>
      <c r="AZ96" s="76" t="str">
        <f t="shared" ca="1" si="134"/>
        <v xml:space="preserve">─── </v>
      </c>
      <c r="BA96" s="77" t="str">
        <f t="shared" ca="1" si="154"/>
        <v xml:space="preserve">─── </v>
      </c>
      <c r="BB96" s="80" t="str">
        <f t="shared" ca="1" si="155"/>
        <v xml:space="preserve">─── </v>
      </c>
      <c r="BC96" s="71" t="str">
        <f t="shared" si="135"/>
        <v/>
      </c>
      <c r="BD96" s="2" t="s">
        <v>2124</v>
      </c>
      <c r="BG96" s="2" t="str">
        <f t="shared" ca="1" si="136"/>
        <v xml:space="preserve">─── </v>
      </c>
      <c r="BJ96" s="63">
        <v>97</v>
      </c>
      <c r="BK96" s="63" t="str">
        <f t="shared" ca="1" si="137"/>
        <v/>
      </c>
      <c r="BL96" s="63" t="str">
        <f t="shared" ref="BL96:BL127" ca="1" si="158">IFERROR(IF(BK96="","",INDEX(基礎データ,MATCH(BK96,標準地番号,0),23)),"── ")</f>
        <v/>
      </c>
      <c r="BM96" s="64"/>
    </row>
    <row r="97" spans="1:65">
      <c r="A97" s="85" t="s">
        <v>1521</v>
      </c>
      <c r="B97" s="57" t="str">
        <f t="shared" si="109"/>
        <v>新庄市</v>
      </c>
      <c r="C97" s="57" t="str">
        <f t="shared" si="110"/>
        <v>住宅地</v>
      </c>
      <c r="D97" s="48"/>
      <c r="E97" s="50" t="str">
        <f t="shared" si="111"/>
        <v>最上地域</v>
      </c>
      <c r="F97" s="50" t="str">
        <f t="shared" si="112"/>
        <v>小田島町１９５番２</v>
      </c>
      <c r="G97" s="50" t="str">
        <f t="shared" si="113"/>
        <v>「小田島町６－８」</v>
      </c>
      <c r="H97" s="50" t="str">
        <f t="shared" si="114"/>
        <v/>
      </c>
      <c r="I97" s="48" t="str">
        <f t="shared" si="115"/>
        <v/>
      </c>
      <c r="J97" s="48" t="str">
        <f>IFERROR(IF(L97="───── ","",IF(VLOOKUP(A97,kanji001前年データ,19,FALSE)=62,"共同",IF(A97="山形9-3","工業",IF(A97="鶴岡5-2","観光",IF(OR(C97="宅地見込地",C97="工業地"),"",IF(OR(AND(C97="住宅地",M97=2),AND(C97="商業地",M97=1)),"最高",IF(OR(AND(C97="住宅地",COUNTIFS(前年用途区分,C97,前年価格,"&gt;0")=M97),AND(C97="商業地",COUNTIFS(前年用途区分,C97,前年価格,"&gt;0")=M97)),"最低",IF(fals,"")))))))),"")</f>
        <v/>
      </c>
      <c r="K97" s="48" t="str">
        <f ca="1">IFERROR(IF(W97="───── ","",IF(VLOOKUP(A97,kanji001データ,19,FALSE)=62,"共同",IF(A97="山形9-3","工業",IF(A97="鶴岡5-2","観光",IF(OR(C97="宅地見込地",C97="工業地"),"",IF(AND(C97="住宅地",X97=2),"最高",IF(AND(C97="住宅地",COUNTIFS(用途区分,C97,幹事意見価格,"&gt;0")=X97),"最低",IF(AND(C97="商業地",X97=1),"最高",IF(AND(C97="商業地",COUNTIFS(用途区分,C97,幹事意見価格,"&gt;0")=X97),"最低",IF(fals,"")))))))))),"")</f>
        <v/>
      </c>
      <c r="L97" s="51">
        <f t="shared" si="140"/>
        <v>28200</v>
      </c>
      <c r="M97" s="52">
        <f t="shared" si="116"/>
        <v>46</v>
      </c>
      <c r="N97" s="52">
        <f>IFERROR(IF(A97="","",VALUE(M97&amp;COUNTIFS($M$1:M97,M97))),"─── ")</f>
        <v>461</v>
      </c>
      <c r="O97" s="53">
        <f t="shared" si="141"/>
        <v>-4.0000000000000001E-3</v>
      </c>
      <c r="P97" s="53">
        <f t="shared" si="142"/>
        <v>-3.5335689045936395E-3</v>
      </c>
      <c r="Q97" s="52">
        <f t="shared" si="143"/>
        <v>85</v>
      </c>
      <c r="R97" s="52">
        <f>IFERROR(IF(A97="","",VALUE(Q97&amp;COUNTIFS($Q$1:Q97,Q97))),"─── ")</f>
        <v>851</v>
      </c>
      <c r="S97" s="51" t="e">
        <f t="shared" ca="1" si="138"/>
        <v>#REF!</v>
      </c>
      <c r="T97" s="53" t="e">
        <f t="shared" ca="1" si="139"/>
        <v>#REF!</v>
      </c>
      <c r="U97" s="51" t="e">
        <f t="shared" ca="1" si="156"/>
        <v>#REF!</v>
      </c>
      <c r="V97" s="53" t="e">
        <f t="shared" ca="1" si="157"/>
        <v>#REF!</v>
      </c>
      <c r="W97" s="88" t="str">
        <f ca="1">IFERROR(IF(OR($S97="─── ",$U97="─── "),"─── ",IF(#REF!="見込価格",VLOOKUP(A97,見込価格一覧データ,9,FALSE),IF(#REF!="意見価格",VLOOKUP(A97,見込価格一覧データ,11,FALSE)))),"─── ")</f>
        <v xml:space="preserve">─── </v>
      </c>
      <c r="X97" s="52" t="str">
        <f t="shared" ca="1" si="117"/>
        <v xml:space="preserve">─── </v>
      </c>
      <c r="Y97" s="66" t="str">
        <f t="shared" ca="1" si="118"/>
        <v xml:space="preserve">─── </v>
      </c>
      <c r="Z97" s="52" t="str">
        <f t="shared" ca="1" si="119"/>
        <v xml:space="preserve">─── </v>
      </c>
      <c r="AA97" s="52" t="str">
        <f t="shared" ca="1" si="120"/>
        <v xml:space="preserve">─── </v>
      </c>
      <c r="AB97" s="53" t="str">
        <f t="shared" ca="1" si="144"/>
        <v xml:space="preserve">─── </v>
      </c>
      <c r="AC97" s="53" t="str">
        <f t="shared" ca="1" si="145"/>
        <v xml:space="preserve">─── </v>
      </c>
      <c r="AD97" s="52" t="str">
        <f t="shared" ca="1" si="121"/>
        <v xml:space="preserve">─── </v>
      </c>
      <c r="AE97" s="66" t="str">
        <f t="shared" ca="1" si="122"/>
        <v xml:space="preserve">─── </v>
      </c>
      <c r="AF97" s="54" t="str">
        <f t="shared" ca="1" si="123"/>
        <v xml:space="preserve">─── </v>
      </c>
      <c r="AG97" s="66" t="str">
        <f t="shared" ca="1" si="124"/>
        <v xml:space="preserve">─── </v>
      </c>
      <c r="AH97" s="54" t="str">
        <f t="shared" ca="1" si="125"/>
        <v xml:space="preserve">─── </v>
      </c>
      <c r="AI97" s="52" t="str">
        <f t="shared" ca="1" si="146"/>
        <v xml:space="preserve">─── </v>
      </c>
      <c r="AJ97" s="52">
        <f t="shared" si="126"/>
        <v>1</v>
      </c>
      <c r="AK97" s="57" t="str">
        <f t="shared" si="127"/>
        <v>安孫子　直樹</v>
      </c>
      <c r="AL97" s="57" t="str">
        <f t="shared" si="128"/>
        <v>森谷　崇史</v>
      </c>
      <c r="AM97" s="53">
        <f t="shared" si="129"/>
        <v>-4.0000000000000001E-3</v>
      </c>
      <c r="AN97" s="55">
        <f t="shared" si="130"/>
        <v>28200</v>
      </c>
      <c r="AO97" s="48" t="str">
        <f t="shared" si="147"/>
        <v/>
      </c>
      <c r="AP97" s="56">
        <f t="shared" si="148"/>
        <v>103</v>
      </c>
      <c r="AQ97" s="70" t="str">
        <f t="shared" ca="1" si="131"/>
        <v xml:space="preserve">─── </v>
      </c>
      <c r="AR97" s="62" t="str">
        <f t="shared" ca="1" si="149"/>
        <v xml:space="preserve">─── </v>
      </c>
      <c r="AS97" s="62" t="str">
        <f ca="1">IF(AR97="─── ","─── ",VALUE(AR97&amp;COUNTIFS(AR$1:AR97,AR97)))</f>
        <v xml:space="preserve">─── </v>
      </c>
      <c r="AT97" s="62" t="str">
        <f t="shared" ca="1" si="150"/>
        <v xml:space="preserve">─── </v>
      </c>
      <c r="AU97" s="65" t="str">
        <f t="shared" ca="1" si="132"/>
        <v xml:space="preserve">─── </v>
      </c>
      <c r="AV97" s="62" t="str">
        <f t="shared" ca="1" si="151"/>
        <v xml:space="preserve">─── </v>
      </c>
      <c r="AW97" s="73" t="str">
        <f t="shared" ca="1" si="152"/>
        <v xml:space="preserve">─── </v>
      </c>
      <c r="AX97" s="74" t="str">
        <f t="shared" ca="1" si="133"/>
        <v xml:space="preserve">─── </v>
      </c>
      <c r="AY97" s="75" t="str">
        <f t="shared" ca="1" si="153"/>
        <v xml:space="preserve">─── </v>
      </c>
      <c r="AZ97" s="76" t="str">
        <f t="shared" ca="1" si="134"/>
        <v xml:space="preserve">─── </v>
      </c>
      <c r="BA97" s="77" t="str">
        <f t="shared" ca="1" si="154"/>
        <v xml:space="preserve">─── </v>
      </c>
      <c r="BB97" s="80" t="str">
        <f t="shared" ca="1" si="155"/>
        <v xml:space="preserve">─── </v>
      </c>
      <c r="BC97" s="71" t="str">
        <f t="shared" si="135"/>
        <v/>
      </c>
      <c r="BD97" s="2" t="s">
        <v>2124</v>
      </c>
      <c r="BG97" s="2" t="str">
        <f t="shared" ca="1" si="136"/>
        <v xml:space="preserve">─── </v>
      </c>
      <c r="BJ97" s="63">
        <v>98</v>
      </c>
      <c r="BK97" s="63" t="str">
        <f t="shared" ref="BK97:BK128" ca="1" si="159">IFERROR(INDEX(基礎データ,MATCH(BJ97,本年変動率順位降順確定全用途,0),1),"")</f>
        <v/>
      </c>
      <c r="BL97" s="63" t="str">
        <f t="shared" ca="1" si="158"/>
        <v/>
      </c>
      <c r="BM97" s="64"/>
    </row>
    <row r="98" spans="1:65">
      <c r="A98" s="85" t="s">
        <v>1431</v>
      </c>
      <c r="B98" s="57" t="str">
        <f t="shared" ref="B98:B129" si="160">IFERROR(VLOOKUP(VLOOKUP(A98,kanji001データ,4,FALSE),市町村,2,FALSE),"隔年調査地点")</f>
        <v>新庄市</v>
      </c>
      <c r="C98" s="57" t="str">
        <f t="shared" ref="C98:C129" si="161">IFERROR(IF(B98="隔年調査地点",VLOOKUP(VLOOKUP(A98,kanji001前年データ,6,FALSE),用途,3,FALSE),VLOOKUP(VLOOKUP(A98,kanji001データ,6,FALSE),用途,3,FALSE)),"")</f>
        <v>商業地</v>
      </c>
      <c r="D98" s="48"/>
      <c r="E98" s="50" t="str">
        <f t="shared" ref="E98:E129" si="162">IFERROR(VLOOKUP(VLOOKUP(A98,kanji001データ,4,FALSE),市町村,3,FALSE),"")</f>
        <v>最上地域</v>
      </c>
      <c r="F98" s="50" t="str">
        <f t="shared" ref="F98:F129" si="163">IFERROR(VLOOKUP(A98,kanji001データ,23,FALSE),VLOOKUP(A98,kanji001前年データ,23,FALSE))</f>
        <v>桧町２１番３外</v>
      </c>
      <c r="G98" s="50" t="str">
        <f t="shared" ref="G98:G129" si="164">IFERROR(IF(A98="","",IF(VLOOKUP(A98,kanji001データ,24,FALSE)="","","「"&amp;VLOOKUP(A98,kanji001データ,24,FALSE)&amp;"」")),"「"&amp;VLOOKUP(A98,kanji001前年データ,24,FALSE)&amp;"」")</f>
        <v/>
      </c>
      <c r="H98" s="50" t="str">
        <f t="shared" ref="H98:H129" si="165">IFERROR(IF(OR(C98="住宅地",C98="宅地見込地"),"",IF(AND(C98&lt;&gt;"住宅地",VLOOKUP(A98,kanji001データ,60,FALSE)="",VLOOKUP(A98,kanji001データ,61,FALSE)=""),"",IF(AND(C98&lt;&gt;"住宅地",VLOOKUP(A98,kanji001データ,61,FALSE)=""),"（"&amp;VLOOKUP(A98,kanji001データ,60,FALSE)&amp;"）","（"&amp;VLOOKUP(A98,kanji001データ,61,FALSE)&amp;"）"))),"")</f>
        <v>（たけし歯科クリニック）</v>
      </c>
      <c r="I98" s="48" t="str">
        <f t="shared" ref="I98:I129" si="166">IFERROR(IF(AND(A98=VLOOKUP(A98,kanji007データ,1,FALSE),OR(VLOOKUP(A98,kanji007データ,7,FALSE)="06",VLOOKUP(A98,kanji007データ,7,FALSE)=6)),"◎",IF(AND(A98=VLOOKUP(A98,kanji007データ,1,FALSE),VLOOKUP(A98,kanji007データ,7,FALSE)=""),"○")),"")</f>
        <v/>
      </c>
      <c r="J98" s="48" t="str">
        <f>IFERROR(IF(L98="───── ","",IF(VLOOKUP(A98,kanji001前年データ,19,FALSE)=62,"共同",IF(A98="山形9-3","工業",IF(A98="鶴岡5-2","観光",IF(OR(C98="宅地見込地",C98="工業地"),"",IF(OR(AND(C98="住宅地",M98=2),AND(C98="商業地",M98=1)),"最高",IF(OR(AND(C98="住宅地",COUNTIFS(前年用途区分,C98,前年価格,"&gt;0")=M98),AND(C98="商業地",COUNTIFS(前年用途区分,C98,前年価格,"&gt;0")=M98)),"最低",IF(fals,"")))))))),"")</f>
        <v/>
      </c>
      <c r="K98" s="48" t="str">
        <f ca="1">IFERROR(IF(W98="───── ","",IF(VLOOKUP(A98,kanji001データ,19,FALSE)=62,"共同",IF(A98="山形9-3","工業",IF(A98="鶴岡5-2","観光",IF(OR(C98="宅地見込地",C98="工業地"),"",IF(AND(C98="住宅地",X98=2),"最高",IF(AND(C98="住宅地",COUNTIFS(用途区分,C98,幹事意見価格,"&gt;0")=X98),"最低",IF(AND(C98="商業地",X98=1),"最高",IF(AND(C98="商業地",COUNTIFS(用途区分,C98,幹事意見価格,"&gt;0")=X98),"最低",IF(fals,"")))))))))),"")</f>
        <v/>
      </c>
      <c r="L98" s="51">
        <f t="shared" si="140"/>
        <v>30400</v>
      </c>
      <c r="M98" s="52">
        <f t="shared" ref="M98:M129" si="167">IF(A98="","",IF(L98="─── ","─── ",COUNTIFS(前年用途区分,C98,前年価格,"&gt;"&amp;L98)+1))</f>
        <v>37</v>
      </c>
      <c r="N98" s="52">
        <f>IFERROR(IF(A98="","",VALUE(M98&amp;COUNTIFS($M$1:M98,M98))),"─── ")</f>
        <v>373</v>
      </c>
      <c r="O98" s="53">
        <f t="shared" si="141"/>
        <v>0</v>
      </c>
      <c r="P98" s="53">
        <f t="shared" si="142"/>
        <v>0</v>
      </c>
      <c r="Q98" s="52">
        <f t="shared" si="143"/>
        <v>27</v>
      </c>
      <c r="R98" s="52">
        <f>IFERROR(IF(A98="","",VALUE(Q98&amp;COUNTIFS($Q$1:Q98,Q98))),"─── ")</f>
        <v>274</v>
      </c>
      <c r="S98" s="51" t="e">
        <f t="shared" ca="1" si="138"/>
        <v>#REF!</v>
      </c>
      <c r="T98" s="53" t="e">
        <f t="shared" ca="1" si="139"/>
        <v>#REF!</v>
      </c>
      <c r="U98" s="51" t="e">
        <f t="shared" ca="1" si="156"/>
        <v>#REF!</v>
      </c>
      <c r="V98" s="53" t="e">
        <f t="shared" ca="1" si="157"/>
        <v>#REF!</v>
      </c>
      <c r="W98" s="88" t="str">
        <f ca="1">IFERROR(IF(OR($S98="─── ",$U98="─── "),"─── ",IF(#REF!="見込価格",VLOOKUP(A98,見込価格一覧データ,9,FALSE),IF(#REF!="意見価格",VLOOKUP(A98,見込価格一覧データ,11,FALSE)))),"─── ")</f>
        <v xml:space="preserve">─── </v>
      </c>
      <c r="X98" s="52" t="str">
        <f t="shared" ref="X98:X129" ca="1" si="168">IF(A98="","",IF(OR(W98="─── ",W98=""),"─── ",COUNTIFS(用途区分,C98,幹事意見価格,"&gt;"&amp;W98)+1))</f>
        <v xml:space="preserve">─── </v>
      </c>
      <c r="Y98" s="66" t="str">
        <f t="shared" ref="Y98:Y129" ca="1" si="169">IFERROR(IF(A98="","",VALUE(X98&amp;VLOOKUP(A98,kanji001データ,4,FALSE)&amp;VLOOKUP(A98,kanji001データ,6,FALSE)&amp;TEXT(VLOOKUP(A98,kanji001データ,7,FALSE),"000"))),"─── ")</f>
        <v xml:space="preserve">─── </v>
      </c>
      <c r="Z98" s="52" t="str">
        <f t="shared" ref="Z98:Z129" ca="1" si="170">IF(A98="","",IF(OR(W98="─── ",Y98="─── "),"─── ",COUNTIFS(用途区分,C98,本年価格順位コード,"&lt;"&amp;$Y98)+1))</f>
        <v xml:space="preserve">─── </v>
      </c>
      <c r="AA98" s="52" t="str">
        <f t="shared" ref="AA98:AA129" ca="1" si="171">IF(A98="","",IF(W98="─── ","─── ",COUNTIFS(用途区分,C98,本年価格降順順位コード,"&lt;"&amp;AQ98)+1))</f>
        <v xml:space="preserve">─── </v>
      </c>
      <c r="AB98" s="53" t="str">
        <f t="shared" ca="1" si="144"/>
        <v xml:space="preserve">─── </v>
      </c>
      <c r="AC98" s="53" t="str">
        <f t="shared" ca="1" si="145"/>
        <v xml:space="preserve">─── </v>
      </c>
      <c r="AD98" s="52" t="str">
        <f t="shared" ref="AD98:AD129" ca="1" si="172">IFERROR(IF(A98="","",IF(AC98="","─── ",IF(AC98="─── ","─── ",COUNTIFS(用途区分,C98,本年変動率四捨五入無,"&gt;"&amp;AC98)+1))),"─── ")</f>
        <v xml:space="preserve">─── </v>
      </c>
      <c r="AE98" s="66" t="str">
        <f t="shared" ref="AE98:AE129" ca="1" si="173">IFERROR(VALUE(AD98&amp;VLOOKUP(A98,kanji001データ,4,FALSE)&amp;VLOOKUP(A98,kanji001データ,6,FALSE)&amp;TEXT(VLOOKUP(A98,kanji001データ,7,FALSE),"000")),"─── ")</f>
        <v xml:space="preserve">─── </v>
      </c>
      <c r="AF98" s="54" t="str">
        <f t="shared" ref="AF98:AF129" ca="1" si="174">IFERROR(IF(A98="","",IF(AE98="─── ","─── ",COUNTIFS(用途区分,C98,本年変動率順位コード,"&lt;"&amp;$AE98)+1)),"─── ")</f>
        <v xml:space="preserve">─── </v>
      </c>
      <c r="AG98" s="66" t="str">
        <f t="shared" ref="AG98:AG129" ca="1" si="175">IFERROR(IF(A98="","",IF(OR(A98="",AC98=""),"",IF(AC98="─── ","─── ",VALUE(COUNTIFS(用途区分,C98,本年変動率四捨五入無,"&lt;"&amp;AC98)+1&amp;VLOOKUP(A98,kanji001データ,4,FALSE)&amp;VLOOKUP(A98,kanji001データ,6,FALSE)&amp;TEXT(VLOOKUP(A98,kanji001データ,7,FALSE),"000"))))),"─── ")</f>
        <v xml:space="preserve">─── </v>
      </c>
      <c r="AH98" s="54" t="str">
        <f t="shared" ref="AH98:AH129" ca="1" si="176">IFERROR(IF(A98="","",IF(AG98="─── ","─── ",COUNTIFS(用途区分,C98,本年変動率順位降順コード,"&lt;"&amp;AG98)+1)),"─── ")</f>
        <v xml:space="preserve">─── </v>
      </c>
      <c r="AI98" s="52" t="str">
        <f t="shared" ca="1" si="146"/>
        <v xml:space="preserve">─── </v>
      </c>
      <c r="AJ98" s="52">
        <f t="shared" ref="AJ98:AJ129" si="177">IF(A98="","",IF(L98="─── ","─── ",COUNTIFS(前年市町村名,B98,前年用途区分,C98,前年価格,"&gt;"&amp;L98)+1))</f>
        <v>2</v>
      </c>
      <c r="AK98" s="57" t="str">
        <f t="shared" ref="AK98:AK129" si="178">IFERROR(VLOOKUP(VLOOKUP(A98,kanji002データ,8,FALSE),評価員,2,FALSE),"─── ")</f>
        <v>安孫子　直樹</v>
      </c>
      <c r="AL98" s="57" t="str">
        <f t="shared" ref="AL98:AL129" si="179">IFERROR(VLOOKUP(VLOOKUP(A98,kanji002データ,9,FALSE),評価員,2,FALSE),"─── ")</f>
        <v>森谷　崇史</v>
      </c>
      <c r="AM98" s="53">
        <f t="shared" ref="AM98:AM129" si="180">IFERROR(IF(A98="","",IF(OR(VLOOKUP(A98,kanji002前年データ,31,FALSE)=0,VLOOKUP(A98,kanji002前年データ,31,FALSE)=""),"─── ",ROUND((VLOOKUP(A98,kanji002前年データ,26,FALSE)-VLOOKUP(A98,kanji002前年データ,31,FALSE))/VLOOKUP(A98,kanji002前年データ,31,FALSE),3))),"─── ")</f>
        <v>0</v>
      </c>
      <c r="AN98" s="55">
        <f t="shared" ref="AN98:AN129" si="181">IFERROR(IF(A98="","",IF(OR(A98="",VLOOKUP(A98,kanji002前年データ,26,FALSE)=0,VLOOKUP(A98,kanji002前年データ,26,FALSE)=""),"─── ",VLOOKUP(A98,kanji002前年データ,26,FALSE))),"─── ")</f>
        <v>30400</v>
      </c>
      <c r="AO98" s="48" t="str">
        <f t="shared" si="147"/>
        <v/>
      </c>
      <c r="AP98" s="56">
        <f t="shared" si="148"/>
        <v>100</v>
      </c>
      <c r="AQ98" s="70" t="str">
        <f t="shared" ref="AQ98:AQ129" ca="1" si="182">IFERROR(IF(W98="─── ","─── ",VALUE(COUNTIFS(用途区分,C98,幹事意見価格,"&lt;"&amp;W98)+1&amp;VLOOKUP(A98,kanji001データ,4,FALSE)&amp;VLOOKUP(A98,kanji001データ,6,FALSE)&amp;TEXT(VLOOKUP(A98,kanji001データ,7,FALSE),"000"))),"")</f>
        <v xml:space="preserve">─── </v>
      </c>
      <c r="AR98" s="62" t="str">
        <f t="shared" ca="1" si="149"/>
        <v xml:space="preserve">─── </v>
      </c>
      <c r="AS98" s="62" t="str">
        <f ca="1">IF(AR98="─── ","─── ",VALUE(AR98&amp;COUNTIFS(AR$1:AR98,AR98)))</f>
        <v xml:space="preserve">─── </v>
      </c>
      <c r="AT98" s="62" t="str">
        <f t="shared" ca="1" si="150"/>
        <v xml:space="preserve">─── </v>
      </c>
      <c r="AU98" s="65" t="str">
        <f t="shared" ref="AU98:AU129" ca="1" si="183">IFERROR(IF(A98="","",IF(W98="─── ","─── ",VALUE(COUNTIFS(幹事意見価格,"&lt;"&amp;W98)+1&amp;VLOOKUP(A98,kanji001データ,4,FALSE)&amp;VLOOKUP(A98,kanji001データ,6,FALSE)&amp;TEXT(VLOOKUP(A98,kanji001データ,7,FALSE),"000")))),"")</f>
        <v xml:space="preserve">─── </v>
      </c>
      <c r="AV98" s="62" t="str">
        <f t="shared" ca="1" si="151"/>
        <v xml:space="preserve">─── </v>
      </c>
      <c r="AW98" s="73" t="str">
        <f t="shared" ca="1" si="152"/>
        <v xml:space="preserve">─── </v>
      </c>
      <c r="AX98" s="74" t="str">
        <f t="shared" ref="AX98:AX129" ca="1" si="184">IFERROR(IF(A98="","",IF(AC98="","─── ",IF(AC98="─── ","─── ",VALUE(AW98&amp;VLOOKUP(A98,kanji001データ,4,FALSE)&amp;VLOOKUP(A98,kanji001データ,6,FALSE)&amp;TEXT(VLOOKUP(A98,kanji001データ,7,FALSE),"000"))))),"─── ")</f>
        <v xml:space="preserve">─── </v>
      </c>
      <c r="AY98" s="75" t="str">
        <f t="shared" ca="1" si="153"/>
        <v xml:space="preserve">─── </v>
      </c>
      <c r="AZ98" s="76" t="str">
        <f t="shared" ref="AZ98:AZ129" ca="1" si="185">IFERROR(IF(A98="","",IF(OR(A98="",AC98=""),"",IF(AC98="─── ","─── ",VALUE(COUNTIFS(本年変動率四捨五入無,"&lt;"&amp;AC98)+1&amp;VLOOKUP(A98,kanji001データ,4,FALSE)&amp;VLOOKUP(A98,kanji001データ,6,FALSE)&amp;TEXT(VLOOKUP(A98,kanji001データ,7,FALSE),"000"))))),"─── ")</f>
        <v xml:space="preserve">─── </v>
      </c>
      <c r="BA98" s="77" t="str">
        <f t="shared" ca="1" si="154"/>
        <v xml:space="preserve">─── </v>
      </c>
      <c r="BB98" s="80" t="str">
        <f t="shared" ca="1" si="155"/>
        <v xml:space="preserve">─── </v>
      </c>
      <c r="BC98" s="71" t="str">
        <f t="shared" ref="BC98:BC129" si="186">IFERROR(IF(VLOOKUP(A98,kanji003データ,12,FALSE)=1,"○",""),"不")</f>
        <v>○</v>
      </c>
      <c r="BD98" s="2" t="s">
        <v>2124</v>
      </c>
      <c r="BG98" s="2" t="str">
        <f t="shared" ref="BG98:BG129" ca="1" si="187">IFERROR(IF(A98="","",IF(AC98="","─── ",IF(AC98="─── ","─── ",COUNTIFS(用途区分,C98,本年変動率四捨五入無,"&gt;"&amp;AC98)+1))),"─── ")</f>
        <v xml:space="preserve">─── </v>
      </c>
      <c r="BJ98" s="63">
        <v>99</v>
      </c>
      <c r="BK98" s="63" t="str">
        <f t="shared" ca="1" si="159"/>
        <v/>
      </c>
      <c r="BL98" s="63" t="str">
        <f t="shared" ca="1" si="158"/>
        <v/>
      </c>
      <c r="BM98" s="64"/>
    </row>
    <row r="99" spans="1:65">
      <c r="A99" s="85" t="s">
        <v>1432</v>
      </c>
      <c r="B99" s="57" t="str">
        <f t="shared" si="160"/>
        <v>新庄市</v>
      </c>
      <c r="C99" s="57" t="str">
        <f t="shared" si="161"/>
        <v>商業地</v>
      </c>
      <c r="D99" s="48"/>
      <c r="E99" s="50" t="str">
        <f t="shared" si="162"/>
        <v>最上地域</v>
      </c>
      <c r="F99" s="50" t="str">
        <f t="shared" si="163"/>
        <v>沖の町１０３９番１７外</v>
      </c>
      <c r="G99" s="50" t="str">
        <f t="shared" si="164"/>
        <v>「沖の町５－７」</v>
      </c>
      <c r="H99" s="50" t="str">
        <f t="shared" si="165"/>
        <v>（郷栄商事株式会社）</v>
      </c>
      <c r="I99" s="48" t="str">
        <f t="shared" si="166"/>
        <v>○</v>
      </c>
      <c r="J99" s="48" t="str">
        <f>IFERROR(IF(L99="───── ","",IF(VLOOKUP(A99,kanji001前年データ,19,FALSE)=62,"共同",IF(A99="山形9-3","工業",IF(A99="鶴岡5-2","観光",IF(OR(C99="宅地見込地",C99="工業地"),"",IF(OR(AND(C99="住宅地",M99=2),AND(C99="商業地",M99=1)),"最高",IF(OR(AND(C99="住宅地",COUNTIFS(前年用途区分,C99,前年価格,"&gt;0")=M99),AND(C99="商業地",COUNTIFS(前年用途区分,C99,前年価格,"&gt;0")=M99)),"最低",IF(fals,"")))))))),"")</f>
        <v/>
      </c>
      <c r="K99" s="48" t="str">
        <f ca="1">IFERROR(IF(W99="───── ","",IF(VLOOKUP(A99,kanji001データ,19,FALSE)=62,"共同",IF(A99="山形9-3","工業",IF(A99="鶴岡5-2","観光",IF(OR(C99="宅地見込地",C99="工業地"),"",IF(AND(C99="住宅地",X99=2),"最高",IF(AND(C99="住宅地",COUNTIFS(用途区分,C99,幹事意見価格,"&gt;0")=X99),"最低",IF(AND(C99="商業地",X99=1),"最高",IF(AND(C99="商業地",COUNTIFS(用途区分,C99,幹事意見価格,"&gt;0")=X99),"最低",IF(fals,"")))))))))),"")</f>
        <v/>
      </c>
      <c r="L99" s="51">
        <f t="shared" si="140"/>
        <v>42300</v>
      </c>
      <c r="M99" s="52">
        <f t="shared" si="167"/>
        <v>26</v>
      </c>
      <c r="N99" s="52">
        <f>IFERROR(IF(A99="","",VALUE(M99&amp;COUNTIFS($M$1:M99,M99))),"─── ")</f>
        <v>262</v>
      </c>
      <c r="O99" s="53">
        <f t="shared" si="141"/>
        <v>-2E-3</v>
      </c>
      <c r="P99" s="53">
        <f t="shared" si="142"/>
        <v>-2.3584905660377358E-3</v>
      </c>
      <c r="Q99" s="52">
        <f t="shared" si="143"/>
        <v>39</v>
      </c>
      <c r="R99" s="52">
        <f>IFERROR(IF(A99="","",VALUE(Q99&amp;COUNTIFS($Q$1:Q99,Q99))),"─── ")</f>
        <v>392</v>
      </c>
      <c r="S99" s="51" t="e">
        <f t="shared" ca="1" si="138"/>
        <v>#REF!</v>
      </c>
      <c r="T99" s="53" t="e">
        <f t="shared" ca="1" si="139"/>
        <v>#REF!</v>
      </c>
      <c r="U99" s="51" t="e">
        <f t="shared" ca="1" si="156"/>
        <v>#REF!</v>
      </c>
      <c r="V99" s="53" t="e">
        <f t="shared" ca="1" si="157"/>
        <v>#REF!</v>
      </c>
      <c r="W99" s="88" t="str">
        <f ca="1">IFERROR(IF(OR($S99="─── ",$U99="─── "),"─── ",IF(#REF!="見込価格",VLOOKUP(A99,見込価格一覧データ,9,FALSE),IF(#REF!="意見価格",VLOOKUP(A99,見込価格一覧データ,11,FALSE)))),"─── ")</f>
        <v xml:space="preserve">─── </v>
      </c>
      <c r="X99" s="52" t="str">
        <f t="shared" ca="1" si="168"/>
        <v xml:space="preserve">─── </v>
      </c>
      <c r="Y99" s="66" t="str">
        <f t="shared" ca="1" si="169"/>
        <v xml:space="preserve">─── </v>
      </c>
      <c r="Z99" s="52" t="str">
        <f t="shared" ca="1" si="170"/>
        <v xml:space="preserve">─── </v>
      </c>
      <c r="AA99" s="52" t="str">
        <f t="shared" ca="1" si="171"/>
        <v xml:space="preserve">─── </v>
      </c>
      <c r="AB99" s="53" t="str">
        <f t="shared" ca="1" si="144"/>
        <v xml:space="preserve">─── </v>
      </c>
      <c r="AC99" s="53" t="str">
        <f t="shared" ca="1" si="145"/>
        <v xml:space="preserve">─── </v>
      </c>
      <c r="AD99" s="52" t="str">
        <f t="shared" ca="1" si="172"/>
        <v xml:space="preserve">─── </v>
      </c>
      <c r="AE99" s="66" t="str">
        <f t="shared" ca="1" si="173"/>
        <v xml:space="preserve">─── </v>
      </c>
      <c r="AF99" s="54" t="str">
        <f t="shared" ca="1" si="174"/>
        <v xml:space="preserve">─── </v>
      </c>
      <c r="AG99" s="66" t="str">
        <f t="shared" ca="1" si="175"/>
        <v xml:space="preserve">─── </v>
      </c>
      <c r="AH99" s="54" t="str">
        <f t="shared" ca="1" si="176"/>
        <v xml:space="preserve">─── </v>
      </c>
      <c r="AI99" s="52" t="str">
        <f t="shared" ca="1" si="146"/>
        <v xml:space="preserve">─── </v>
      </c>
      <c r="AJ99" s="52">
        <f t="shared" si="177"/>
        <v>1</v>
      </c>
      <c r="AK99" s="57" t="str">
        <f t="shared" si="178"/>
        <v>安孫子　直樹</v>
      </c>
      <c r="AL99" s="57" t="str">
        <f t="shared" si="179"/>
        <v>森谷　崇史</v>
      </c>
      <c r="AM99" s="53">
        <f t="shared" si="180"/>
        <v>-2E-3</v>
      </c>
      <c r="AN99" s="55">
        <f t="shared" si="181"/>
        <v>42300</v>
      </c>
      <c r="AO99" s="48" t="str">
        <f t="shared" si="147"/>
        <v/>
      </c>
      <c r="AP99" s="56">
        <f t="shared" si="148"/>
        <v>97</v>
      </c>
      <c r="AQ99" s="70" t="str">
        <f t="shared" ca="1" si="182"/>
        <v xml:space="preserve">─── </v>
      </c>
      <c r="AR99" s="62" t="str">
        <f t="shared" ca="1" si="149"/>
        <v xml:space="preserve">─── </v>
      </c>
      <c r="AS99" s="62" t="str">
        <f ca="1">IF(AR99="─── ","─── ",VALUE(AR99&amp;COUNTIFS(AR$1:AR99,AR99)))</f>
        <v xml:space="preserve">─── </v>
      </c>
      <c r="AT99" s="62" t="str">
        <f t="shared" ca="1" si="150"/>
        <v xml:space="preserve">─── </v>
      </c>
      <c r="AU99" s="65" t="str">
        <f t="shared" ca="1" si="183"/>
        <v xml:space="preserve">─── </v>
      </c>
      <c r="AV99" s="62" t="str">
        <f t="shared" ca="1" si="151"/>
        <v xml:space="preserve">─── </v>
      </c>
      <c r="AW99" s="73" t="str">
        <f t="shared" ca="1" si="152"/>
        <v xml:space="preserve">─── </v>
      </c>
      <c r="AX99" s="74" t="str">
        <f t="shared" ca="1" si="184"/>
        <v xml:space="preserve">─── </v>
      </c>
      <c r="AY99" s="75" t="str">
        <f t="shared" ca="1" si="153"/>
        <v xml:space="preserve">─── </v>
      </c>
      <c r="AZ99" s="76" t="str">
        <f t="shared" ca="1" si="185"/>
        <v xml:space="preserve">─── </v>
      </c>
      <c r="BA99" s="77" t="str">
        <f t="shared" ca="1" si="154"/>
        <v xml:space="preserve">─── </v>
      </c>
      <c r="BB99" s="80" t="str">
        <f t="shared" ca="1" si="155"/>
        <v xml:space="preserve">─── </v>
      </c>
      <c r="BC99" s="71" t="str">
        <f t="shared" si="186"/>
        <v>○</v>
      </c>
      <c r="BD99" s="2" t="s">
        <v>2124</v>
      </c>
      <c r="BG99" s="2" t="str">
        <f t="shared" ca="1" si="187"/>
        <v xml:space="preserve">─── </v>
      </c>
      <c r="BJ99" s="63">
        <v>100</v>
      </c>
      <c r="BK99" s="63" t="str">
        <f t="shared" ca="1" si="159"/>
        <v/>
      </c>
      <c r="BL99" s="63" t="str">
        <f t="shared" ca="1" si="158"/>
        <v/>
      </c>
      <c r="BM99" s="64"/>
    </row>
    <row r="100" spans="1:65">
      <c r="A100" s="85" t="s">
        <v>1522</v>
      </c>
      <c r="B100" s="57" t="str">
        <f t="shared" si="160"/>
        <v>寒河江市</v>
      </c>
      <c r="C100" s="57" t="str">
        <f t="shared" si="161"/>
        <v>住宅地</v>
      </c>
      <c r="D100" s="48"/>
      <c r="E100" s="50" t="str">
        <f t="shared" si="162"/>
        <v>村山地域</v>
      </c>
      <c r="F100" s="50" t="str">
        <f t="shared" si="163"/>
        <v>西根１丁目２５５４番８</v>
      </c>
      <c r="G100" s="50" t="str">
        <f t="shared" si="164"/>
        <v>「西根１－１－１６」</v>
      </c>
      <c r="H100" s="50" t="str">
        <f t="shared" si="165"/>
        <v/>
      </c>
      <c r="I100" s="48" t="str">
        <f t="shared" si="166"/>
        <v/>
      </c>
      <c r="J100" s="48" t="str">
        <f>IFERROR(IF(L100="───── ","",IF(VLOOKUP(A100,kanji001前年データ,19,FALSE)=62,"共同",IF(A100="山形9-3","工業",IF(A100="鶴岡5-2","観光",IF(OR(C100="宅地見込地",C100="工業地"),"",IF(OR(AND(C100="住宅地",M100=2),AND(C100="商業地",M100=1)),"最高",IF(OR(AND(C100="住宅地",COUNTIFS(前年用途区分,C100,前年価格,"&gt;0")=M100),AND(C100="商業地",COUNTIFS(前年用途区分,C100,前年価格,"&gt;0")=M100)),"最低",IF(fals,"")))))))),"")</f>
        <v/>
      </c>
      <c r="K100" s="48" t="str">
        <f ca="1">IFERROR(IF(W100="───── ","",IF(VLOOKUP(A100,kanji001データ,19,FALSE)=62,"共同",IF(A100="山形9-3","工業",IF(A100="鶴岡5-2","観光",IF(OR(C100="宅地見込地",C100="工業地"),"",IF(AND(C100="住宅地",X100=2),"最高",IF(AND(C100="住宅地",COUNTIFS(用途区分,C100,幹事意見価格,"&gt;0")=X100),"最低",IF(AND(C100="商業地",X100=1),"最高",IF(AND(C100="商業地",COUNTIFS(用途区分,C100,幹事意見価格,"&gt;0")=X100),"最低",IF(fals,"")))))))))),"")</f>
        <v/>
      </c>
      <c r="L100" s="51">
        <f t="shared" si="140"/>
        <v>27400</v>
      </c>
      <c r="M100" s="52">
        <f t="shared" si="167"/>
        <v>48</v>
      </c>
      <c r="N100" s="52">
        <f>IFERROR(IF(A100="","",VALUE(M100&amp;COUNTIFS($M$1:M100,M100))),"─── ")</f>
        <v>481</v>
      </c>
      <c r="O100" s="53">
        <f t="shared" si="141"/>
        <v>4.0000000000000001E-3</v>
      </c>
      <c r="P100" s="53">
        <f t="shared" si="142"/>
        <v>3.663003663003663E-3</v>
      </c>
      <c r="Q100" s="52">
        <f t="shared" si="143"/>
        <v>54</v>
      </c>
      <c r="R100" s="52">
        <f>IFERROR(IF(A100="","",VALUE(Q100&amp;COUNTIFS($Q$1:Q100,Q100))),"─── ")</f>
        <v>541</v>
      </c>
      <c r="S100" s="51" t="e">
        <f t="shared" ca="1" si="138"/>
        <v>#REF!</v>
      </c>
      <c r="T100" s="53" t="e">
        <f t="shared" ca="1" si="139"/>
        <v>#REF!</v>
      </c>
      <c r="U100" s="51" t="e">
        <f t="shared" ca="1" si="156"/>
        <v>#REF!</v>
      </c>
      <c r="V100" s="53" t="e">
        <f t="shared" ca="1" si="157"/>
        <v>#REF!</v>
      </c>
      <c r="W100" s="88" t="str">
        <f ca="1">IFERROR(IF(OR($S100="─── ",$U100="─── "),"─── ",IF(#REF!="見込価格",VLOOKUP(A100,見込価格一覧データ,9,FALSE),IF(#REF!="意見価格",VLOOKUP(A100,見込価格一覧データ,11,FALSE)))),"─── ")</f>
        <v xml:space="preserve">─── </v>
      </c>
      <c r="X100" s="52" t="str">
        <f t="shared" ca="1" si="168"/>
        <v xml:space="preserve">─── </v>
      </c>
      <c r="Y100" s="66" t="str">
        <f t="shared" ca="1" si="169"/>
        <v xml:space="preserve">─── </v>
      </c>
      <c r="Z100" s="52" t="str">
        <f t="shared" ca="1" si="170"/>
        <v xml:space="preserve">─── </v>
      </c>
      <c r="AA100" s="52" t="str">
        <f t="shared" ca="1" si="171"/>
        <v xml:space="preserve">─── </v>
      </c>
      <c r="AB100" s="53" t="str">
        <f t="shared" ca="1" si="144"/>
        <v xml:space="preserve">─── </v>
      </c>
      <c r="AC100" s="53" t="str">
        <f t="shared" ca="1" si="145"/>
        <v xml:space="preserve">─── </v>
      </c>
      <c r="AD100" s="52" t="str">
        <f t="shared" ca="1" si="172"/>
        <v xml:space="preserve">─── </v>
      </c>
      <c r="AE100" s="66" t="str">
        <f t="shared" ca="1" si="173"/>
        <v xml:space="preserve">─── </v>
      </c>
      <c r="AF100" s="54" t="str">
        <f t="shared" ca="1" si="174"/>
        <v xml:space="preserve">─── </v>
      </c>
      <c r="AG100" s="66" t="str">
        <f t="shared" ca="1" si="175"/>
        <v xml:space="preserve">─── </v>
      </c>
      <c r="AH100" s="54" t="str">
        <f t="shared" ca="1" si="176"/>
        <v xml:space="preserve">─── </v>
      </c>
      <c r="AI100" s="52" t="str">
        <f t="shared" ca="1" si="146"/>
        <v xml:space="preserve">─── </v>
      </c>
      <c r="AJ100" s="52">
        <f t="shared" si="177"/>
        <v>2</v>
      </c>
      <c r="AK100" s="57" t="str">
        <f t="shared" si="178"/>
        <v>赤藤　元玄</v>
      </c>
      <c r="AL100" s="57" t="str">
        <f t="shared" si="179"/>
        <v>石川　聡</v>
      </c>
      <c r="AM100" s="53">
        <f t="shared" si="180"/>
        <v>4.0000000000000001E-3</v>
      </c>
      <c r="AN100" s="55">
        <f t="shared" si="181"/>
        <v>27400</v>
      </c>
      <c r="AO100" s="48" t="str">
        <f t="shared" si="147"/>
        <v/>
      </c>
      <c r="AP100" s="56">
        <f t="shared" si="148"/>
        <v>101</v>
      </c>
      <c r="AQ100" s="70" t="str">
        <f t="shared" ca="1" si="182"/>
        <v xml:space="preserve">─── </v>
      </c>
      <c r="AR100" s="62" t="str">
        <f t="shared" ca="1" si="149"/>
        <v xml:space="preserve">─── </v>
      </c>
      <c r="AS100" s="62" t="str">
        <f ca="1">IF(AR100="─── ","─── ",VALUE(AR100&amp;COUNTIFS(AR$1:AR100,AR100)))</f>
        <v xml:space="preserve">─── </v>
      </c>
      <c r="AT100" s="62" t="str">
        <f t="shared" ca="1" si="150"/>
        <v xml:space="preserve">─── </v>
      </c>
      <c r="AU100" s="65" t="str">
        <f t="shared" ca="1" si="183"/>
        <v xml:space="preserve">─── </v>
      </c>
      <c r="AV100" s="62" t="str">
        <f t="shared" ca="1" si="151"/>
        <v xml:space="preserve">─── </v>
      </c>
      <c r="AW100" s="73" t="str">
        <f t="shared" ca="1" si="152"/>
        <v xml:space="preserve">─── </v>
      </c>
      <c r="AX100" s="74" t="str">
        <f t="shared" ca="1" si="184"/>
        <v xml:space="preserve">─── </v>
      </c>
      <c r="AY100" s="75" t="str">
        <f t="shared" ca="1" si="153"/>
        <v xml:space="preserve">─── </v>
      </c>
      <c r="AZ100" s="76" t="str">
        <f t="shared" ca="1" si="185"/>
        <v xml:space="preserve">─── </v>
      </c>
      <c r="BA100" s="77" t="str">
        <f t="shared" ca="1" si="154"/>
        <v xml:space="preserve">─── </v>
      </c>
      <c r="BB100" s="80" t="str">
        <f t="shared" ca="1" si="155"/>
        <v xml:space="preserve">─── </v>
      </c>
      <c r="BC100" s="71" t="str">
        <f t="shared" si="186"/>
        <v/>
      </c>
      <c r="BD100" s="2" t="s">
        <v>2124</v>
      </c>
      <c r="BG100" s="2" t="str">
        <f t="shared" ca="1" si="187"/>
        <v xml:space="preserve">─── </v>
      </c>
      <c r="BJ100" s="63">
        <v>101</v>
      </c>
      <c r="BK100" s="63" t="str">
        <f t="shared" ca="1" si="159"/>
        <v/>
      </c>
      <c r="BL100" s="63" t="str">
        <f t="shared" ca="1" si="158"/>
        <v/>
      </c>
      <c r="BM100" s="64"/>
    </row>
    <row r="101" spans="1:65">
      <c r="A101" s="85" t="s">
        <v>1523</v>
      </c>
      <c r="B101" s="57" t="str">
        <f t="shared" si="160"/>
        <v>寒河江市</v>
      </c>
      <c r="C101" s="57" t="str">
        <f t="shared" si="161"/>
        <v>住宅地</v>
      </c>
      <c r="D101" s="48"/>
      <c r="E101" s="50" t="str">
        <f t="shared" si="162"/>
        <v>村山地域</v>
      </c>
      <c r="F101" s="50" t="str">
        <f t="shared" si="163"/>
        <v>栄町１０５番１</v>
      </c>
      <c r="G101" s="50" t="str">
        <f t="shared" si="164"/>
        <v>「栄町３－５」</v>
      </c>
      <c r="H101" s="50" t="str">
        <f t="shared" si="165"/>
        <v/>
      </c>
      <c r="I101" s="48" t="str">
        <f t="shared" si="166"/>
        <v/>
      </c>
      <c r="J101" s="48" t="str">
        <f>IFERROR(IF(L101="───── ","",IF(VLOOKUP(A101,kanji001前年データ,19,FALSE)=62,"共同",IF(A101="山形9-3","工業",IF(A101="鶴岡5-2","観光",IF(OR(C101="宅地見込地",C101="工業地"),"",IF(OR(AND(C101="住宅地",M101=2),AND(C101="商業地",M101=1)),"最高",IF(OR(AND(C101="住宅地",COUNTIFS(前年用途区分,C101,前年価格,"&gt;0")=M101),AND(C101="商業地",COUNTIFS(前年用途区分,C101,前年価格,"&gt;0")=M101)),"最低",IF(fals,"")))))))),"")</f>
        <v/>
      </c>
      <c r="K101" s="48" t="str">
        <f ca="1">IFERROR(IF(W101="───── ","",IF(VLOOKUP(A101,kanji001データ,19,FALSE)=62,"共同",IF(A101="山形9-3","工業",IF(A101="鶴岡5-2","観光",IF(OR(C101="宅地見込地",C101="工業地"),"",IF(AND(C101="住宅地",X101=2),"最高",IF(AND(C101="住宅地",COUNTIFS(用途区分,C101,幹事意見価格,"&gt;0")=X101),"最低",IF(AND(C101="商業地",X101=1),"最高",IF(AND(C101="商業地",COUNTIFS(用途区分,C101,幹事意見価格,"&gt;0")=X101),"最低",IF(fals,"")))))))))),"")</f>
        <v/>
      </c>
      <c r="L101" s="51">
        <f t="shared" si="140"/>
        <v>27100</v>
      </c>
      <c r="M101" s="52">
        <f t="shared" si="167"/>
        <v>51</v>
      </c>
      <c r="N101" s="52">
        <f>IFERROR(IF(A101="","",VALUE(M101&amp;COUNTIFS($M$1:M101,M101))),"─── ")</f>
        <v>511</v>
      </c>
      <c r="O101" s="53">
        <f t="shared" si="141"/>
        <v>4.0000000000000001E-3</v>
      </c>
      <c r="P101" s="53">
        <f t="shared" si="142"/>
        <v>3.7037037037037038E-3</v>
      </c>
      <c r="Q101" s="52">
        <f t="shared" si="143"/>
        <v>51</v>
      </c>
      <c r="R101" s="52">
        <f>IFERROR(IF(A101="","",VALUE(Q101&amp;COUNTIFS($Q$1:Q101,Q101))),"─── ")</f>
        <v>511</v>
      </c>
      <c r="S101" s="51" t="e">
        <f t="shared" ca="1" si="138"/>
        <v>#REF!</v>
      </c>
      <c r="T101" s="53" t="e">
        <f t="shared" ca="1" si="139"/>
        <v>#REF!</v>
      </c>
      <c r="U101" s="51" t="e">
        <f t="shared" ca="1" si="156"/>
        <v>#REF!</v>
      </c>
      <c r="V101" s="53" t="e">
        <f t="shared" ca="1" si="157"/>
        <v>#REF!</v>
      </c>
      <c r="W101" s="88" t="str">
        <f ca="1">IFERROR(IF(OR($S101="─── ",$U101="─── "),"─── ",IF(#REF!="見込価格",VLOOKUP(A101,見込価格一覧データ,9,FALSE),IF(#REF!="意見価格",VLOOKUP(A101,見込価格一覧データ,11,FALSE)))),"─── ")</f>
        <v xml:space="preserve">─── </v>
      </c>
      <c r="X101" s="52" t="str">
        <f t="shared" ca="1" si="168"/>
        <v xml:space="preserve">─── </v>
      </c>
      <c r="Y101" s="66" t="str">
        <f t="shared" ca="1" si="169"/>
        <v xml:space="preserve">─── </v>
      </c>
      <c r="Z101" s="52" t="str">
        <f t="shared" ca="1" si="170"/>
        <v xml:space="preserve">─── </v>
      </c>
      <c r="AA101" s="52" t="str">
        <f t="shared" ca="1" si="171"/>
        <v xml:space="preserve">─── </v>
      </c>
      <c r="AB101" s="53" t="str">
        <f t="shared" ca="1" si="144"/>
        <v xml:space="preserve">─── </v>
      </c>
      <c r="AC101" s="53" t="str">
        <f t="shared" ca="1" si="145"/>
        <v xml:space="preserve">─── </v>
      </c>
      <c r="AD101" s="52" t="str">
        <f t="shared" ca="1" si="172"/>
        <v xml:space="preserve">─── </v>
      </c>
      <c r="AE101" s="66" t="str">
        <f t="shared" ca="1" si="173"/>
        <v xml:space="preserve">─── </v>
      </c>
      <c r="AF101" s="54" t="str">
        <f t="shared" ca="1" si="174"/>
        <v xml:space="preserve">─── </v>
      </c>
      <c r="AG101" s="66" t="str">
        <f t="shared" ca="1" si="175"/>
        <v xml:space="preserve">─── </v>
      </c>
      <c r="AH101" s="54" t="str">
        <f t="shared" ca="1" si="176"/>
        <v xml:space="preserve">─── </v>
      </c>
      <c r="AI101" s="52" t="str">
        <f t="shared" ca="1" si="146"/>
        <v xml:space="preserve">─── </v>
      </c>
      <c r="AJ101" s="52">
        <f t="shared" si="177"/>
        <v>3</v>
      </c>
      <c r="AK101" s="57" t="str">
        <f t="shared" si="178"/>
        <v>赤藤　元玄</v>
      </c>
      <c r="AL101" s="57" t="str">
        <f t="shared" si="179"/>
        <v>石川　聡</v>
      </c>
      <c r="AM101" s="53">
        <f t="shared" si="180"/>
        <v>4.0000000000000001E-3</v>
      </c>
      <c r="AN101" s="55">
        <f t="shared" si="181"/>
        <v>27100</v>
      </c>
      <c r="AO101" s="48" t="str">
        <f t="shared" si="147"/>
        <v/>
      </c>
      <c r="AP101" s="56">
        <f t="shared" si="148"/>
        <v>100</v>
      </c>
      <c r="AQ101" s="70" t="str">
        <f t="shared" ca="1" si="182"/>
        <v xml:space="preserve">─── </v>
      </c>
      <c r="AR101" s="62" t="str">
        <f t="shared" ca="1" si="149"/>
        <v xml:space="preserve">─── </v>
      </c>
      <c r="AS101" s="62" t="str">
        <f ca="1">IF(AR101="─── ","─── ",VALUE(AR101&amp;COUNTIFS(AR$1:AR101,AR101)))</f>
        <v xml:space="preserve">─── </v>
      </c>
      <c r="AT101" s="62" t="str">
        <f t="shared" ca="1" si="150"/>
        <v xml:space="preserve">─── </v>
      </c>
      <c r="AU101" s="65" t="str">
        <f t="shared" ca="1" si="183"/>
        <v xml:space="preserve">─── </v>
      </c>
      <c r="AV101" s="62" t="str">
        <f t="shared" ca="1" si="151"/>
        <v xml:space="preserve">─── </v>
      </c>
      <c r="AW101" s="73" t="str">
        <f t="shared" ca="1" si="152"/>
        <v xml:space="preserve">─── </v>
      </c>
      <c r="AX101" s="74" t="str">
        <f t="shared" ca="1" si="184"/>
        <v xml:space="preserve">─── </v>
      </c>
      <c r="AY101" s="75" t="str">
        <f t="shared" ca="1" si="153"/>
        <v xml:space="preserve">─── </v>
      </c>
      <c r="AZ101" s="76" t="str">
        <f t="shared" ca="1" si="185"/>
        <v xml:space="preserve">─── </v>
      </c>
      <c r="BA101" s="77" t="str">
        <f t="shared" ca="1" si="154"/>
        <v xml:space="preserve">─── </v>
      </c>
      <c r="BB101" s="80" t="str">
        <f t="shared" ca="1" si="155"/>
        <v xml:space="preserve">─── </v>
      </c>
      <c r="BC101" s="71" t="str">
        <f t="shared" si="186"/>
        <v/>
      </c>
      <c r="BD101" s="2" t="s">
        <v>2124</v>
      </c>
      <c r="BG101" s="2" t="str">
        <f t="shared" ca="1" si="187"/>
        <v xml:space="preserve">─── </v>
      </c>
      <c r="BJ101" s="63">
        <v>102</v>
      </c>
      <c r="BK101" s="63" t="str">
        <f t="shared" ca="1" si="159"/>
        <v/>
      </c>
      <c r="BL101" s="63" t="str">
        <f t="shared" ca="1" si="158"/>
        <v/>
      </c>
      <c r="BM101" s="64"/>
    </row>
    <row r="102" spans="1:65">
      <c r="A102" s="85" t="s">
        <v>1524</v>
      </c>
      <c r="B102" s="57" t="str">
        <f t="shared" si="160"/>
        <v>寒河江市</v>
      </c>
      <c r="C102" s="57" t="str">
        <f t="shared" si="161"/>
        <v>住宅地</v>
      </c>
      <c r="D102" s="48"/>
      <c r="E102" s="50" t="str">
        <f t="shared" si="162"/>
        <v>村山地域</v>
      </c>
      <c r="F102" s="50" t="str">
        <f t="shared" si="163"/>
        <v>仲谷地２丁目１１番８</v>
      </c>
      <c r="G102" s="50" t="str">
        <f t="shared" si="164"/>
        <v/>
      </c>
      <c r="H102" s="50" t="str">
        <f t="shared" si="165"/>
        <v/>
      </c>
      <c r="I102" s="48" t="str">
        <f t="shared" si="166"/>
        <v>○</v>
      </c>
      <c r="J102" s="48" t="str">
        <f>IFERROR(IF(L102="───── ","",IF(VLOOKUP(A102,kanji001前年データ,19,FALSE)=62,"共同",IF(A102="山形9-3","工業",IF(A102="鶴岡5-2","観光",IF(OR(C102="宅地見込地",C102="工業地"),"",IF(OR(AND(C102="住宅地",M102=2),AND(C102="商業地",M102=1)),"最高",IF(OR(AND(C102="住宅地",COUNTIFS(前年用途区分,C102,前年価格,"&gt;0")=M102),AND(C102="商業地",COUNTIFS(前年用途区分,C102,前年価格,"&gt;0")=M102)),"最低",IF(fals,"")))))))),"")</f>
        <v/>
      </c>
      <c r="K102" s="48" t="str">
        <f ca="1">IFERROR(IF(W102="───── ","",IF(VLOOKUP(A102,kanji001データ,19,FALSE)=62,"共同",IF(A102="山形9-3","工業",IF(A102="鶴岡5-2","観光",IF(OR(C102="宅地見込地",C102="工業地"),"",IF(AND(C102="住宅地",X102=2),"最高",IF(AND(C102="住宅地",COUNTIFS(用途区分,C102,幹事意見価格,"&gt;0")=X102),"最低",IF(AND(C102="商業地",X102=1),"最高",IF(AND(C102="商業地",COUNTIFS(用途区分,C102,幹事意見価格,"&gt;0")=X102),"最低",IF(fals,"")))))))))),"")</f>
        <v/>
      </c>
      <c r="L102" s="51">
        <f t="shared" si="140"/>
        <v>31400</v>
      </c>
      <c r="M102" s="52">
        <f t="shared" si="167"/>
        <v>34</v>
      </c>
      <c r="N102" s="52">
        <f>IFERROR(IF(A102="","",VALUE(M102&amp;COUNTIFS($M$1:M102,M102))),"─── ")</f>
        <v>343</v>
      </c>
      <c r="O102" s="53">
        <f t="shared" si="141"/>
        <v>1.6E-2</v>
      </c>
      <c r="P102" s="53">
        <f t="shared" si="142"/>
        <v>1.6181229773462782E-2</v>
      </c>
      <c r="Q102" s="52">
        <f t="shared" si="143"/>
        <v>13</v>
      </c>
      <c r="R102" s="52">
        <f>IFERROR(IF(A102="","",VALUE(Q102&amp;COUNTIFS($Q$1:Q102,Q102))),"─── ")</f>
        <v>132</v>
      </c>
      <c r="S102" s="51" t="e">
        <f t="shared" ca="1" si="138"/>
        <v>#REF!</v>
      </c>
      <c r="T102" s="53" t="e">
        <f t="shared" ca="1" si="139"/>
        <v>#REF!</v>
      </c>
      <c r="U102" s="51" t="e">
        <f t="shared" ca="1" si="156"/>
        <v>#REF!</v>
      </c>
      <c r="V102" s="53" t="e">
        <f t="shared" ca="1" si="157"/>
        <v>#REF!</v>
      </c>
      <c r="W102" s="88" t="str">
        <f ca="1">IFERROR(IF(OR($S102="─── ",$U102="─── "),"─── ",IF(#REF!="見込価格",VLOOKUP(A102,見込価格一覧データ,9,FALSE),IF(#REF!="意見価格",VLOOKUP(A102,見込価格一覧データ,11,FALSE)))),"─── ")</f>
        <v xml:space="preserve">─── </v>
      </c>
      <c r="X102" s="52" t="str">
        <f t="shared" ca="1" si="168"/>
        <v xml:space="preserve">─── </v>
      </c>
      <c r="Y102" s="66" t="str">
        <f t="shared" ca="1" si="169"/>
        <v xml:space="preserve">─── </v>
      </c>
      <c r="Z102" s="52" t="str">
        <f t="shared" ca="1" si="170"/>
        <v xml:space="preserve">─── </v>
      </c>
      <c r="AA102" s="52" t="str">
        <f t="shared" ca="1" si="171"/>
        <v xml:space="preserve">─── </v>
      </c>
      <c r="AB102" s="53" t="str">
        <f t="shared" ca="1" si="144"/>
        <v xml:space="preserve">─── </v>
      </c>
      <c r="AC102" s="53" t="str">
        <f t="shared" ca="1" si="145"/>
        <v xml:space="preserve">─── </v>
      </c>
      <c r="AD102" s="52" t="str">
        <f t="shared" ca="1" si="172"/>
        <v xml:space="preserve">─── </v>
      </c>
      <c r="AE102" s="66" t="str">
        <f t="shared" ca="1" si="173"/>
        <v xml:space="preserve">─── </v>
      </c>
      <c r="AF102" s="54" t="str">
        <f t="shared" ca="1" si="174"/>
        <v xml:space="preserve">─── </v>
      </c>
      <c r="AG102" s="66" t="str">
        <f t="shared" ca="1" si="175"/>
        <v xml:space="preserve">─── </v>
      </c>
      <c r="AH102" s="54" t="str">
        <f t="shared" ca="1" si="176"/>
        <v xml:space="preserve">─── </v>
      </c>
      <c r="AI102" s="52" t="str">
        <f t="shared" ca="1" si="146"/>
        <v xml:space="preserve">─── </v>
      </c>
      <c r="AJ102" s="52">
        <f t="shared" si="177"/>
        <v>1</v>
      </c>
      <c r="AK102" s="57" t="str">
        <f t="shared" si="178"/>
        <v>赤藤　元玄</v>
      </c>
      <c r="AL102" s="57" t="str">
        <f t="shared" si="179"/>
        <v>石川　聡</v>
      </c>
      <c r="AM102" s="53">
        <f t="shared" si="180"/>
        <v>1.6E-2</v>
      </c>
      <c r="AN102" s="55">
        <f t="shared" si="181"/>
        <v>31400</v>
      </c>
      <c r="AO102" s="48" t="str">
        <f t="shared" si="147"/>
        <v/>
      </c>
      <c r="AP102" s="56">
        <f t="shared" si="148"/>
        <v>101</v>
      </c>
      <c r="AQ102" s="70" t="str">
        <f t="shared" ca="1" si="182"/>
        <v xml:space="preserve">─── </v>
      </c>
      <c r="AR102" s="62" t="str">
        <f t="shared" ca="1" si="149"/>
        <v xml:space="preserve">─── </v>
      </c>
      <c r="AS102" s="62" t="str">
        <f ca="1">IF(AR102="─── ","─── ",VALUE(AR102&amp;COUNTIFS(AR$1:AR102,AR102)))</f>
        <v xml:space="preserve">─── </v>
      </c>
      <c r="AT102" s="62" t="str">
        <f t="shared" ca="1" si="150"/>
        <v xml:space="preserve">─── </v>
      </c>
      <c r="AU102" s="65" t="str">
        <f t="shared" ca="1" si="183"/>
        <v xml:space="preserve">─── </v>
      </c>
      <c r="AV102" s="62" t="str">
        <f t="shared" ca="1" si="151"/>
        <v xml:space="preserve">─── </v>
      </c>
      <c r="AW102" s="73" t="str">
        <f t="shared" ca="1" si="152"/>
        <v xml:space="preserve">─── </v>
      </c>
      <c r="AX102" s="74" t="str">
        <f t="shared" ca="1" si="184"/>
        <v xml:space="preserve">─── </v>
      </c>
      <c r="AY102" s="75" t="str">
        <f t="shared" ca="1" si="153"/>
        <v xml:space="preserve">─── </v>
      </c>
      <c r="AZ102" s="76" t="str">
        <f t="shared" ca="1" si="185"/>
        <v xml:space="preserve">─── </v>
      </c>
      <c r="BA102" s="77" t="str">
        <f t="shared" ca="1" si="154"/>
        <v xml:space="preserve">─── </v>
      </c>
      <c r="BB102" s="80" t="str">
        <f t="shared" ca="1" si="155"/>
        <v xml:space="preserve">─── </v>
      </c>
      <c r="BC102" s="71" t="str">
        <f t="shared" si="186"/>
        <v/>
      </c>
      <c r="BD102" s="2" t="s">
        <v>2124</v>
      </c>
      <c r="BG102" s="2" t="str">
        <f t="shared" ca="1" si="187"/>
        <v xml:space="preserve">─── </v>
      </c>
      <c r="BJ102" s="63">
        <v>103</v>
      </c>
      <c r="BK102" s="63" t="str">
        <f t="shared" ca="1" si="159"/>
        <v/>
      </c>
      <c r="BL102" s="63" t="str">
        <f t="shared" ca="1" si="158"/>
        <v/>
      </c>
      <c r="BM102" s="64"/>
    </row>
    <row r="103" spans="1:65">
      <c r="A103" s="85" t="s">
        <v>1433</v>
      </c>
      <c r="B103" s="57" t="str">
        <f t="shared" si="160"/>
        <v>寒河江市</v>
      </c>
      <c r="C103" s="57" t="str">
        <f t="shared" si="161"/>
        <v>商業地</v>
      </c>
      <c r="D103" s="48"/>
      <c r="E103" s="50" t="str">
        <f t="shared" si="162"/>
        <v>村山地域</v>
      </c>
      <c r="F103" s="50" t="str">
        <f t="shared" si="163"/>
        <v>本町２丁目６０１番７外</v>
      </c>
      <c r="G103" s="50" t="str">
        <f t="shared" si="164"/>
        <v>「本町２－１－７」</v>
      </c>
      <c r="H103" s="50" t="str">
        <f t="shared" si="165"/>
        <v>（江戸寿司ビル）</v>
      </c>
      <c r="I103" s="48" t="str">
        <f t="shared" si="166"/>
        <v/>
      </c>
      <c r="J103" s="48" t="str">
        <f>IFERROR(IF(L103="───── ","",IF(VLOOKUP(A103,kanji001前年データ,19,FALSE)=62,"共同",IF(A103="山形9-3","工業",IF(A103="鶴岡5-2","観光",IF(OR(C103="宅地見込地",C103="工業地"),"",IF(OR(AND(C103="住宅地",M103=2),AND(C103="商業地",M103=1)),"最高",IF(OR(AND(C103="住宅地",COUNTIFS(前年用途区分,C103,前年価格,"&gt;0")=M103),AND(C103="商業地",COUNTIFS(前年用途区分,C103,前年価格,"&gt;0")=M103)),"最低",IF(fals,"")))))))),"")</f>
        <v/>
      </c>
      <c r="K103" s="48" t="str">
        <f ca="1">IFERROR(IF(W103="───── ","",IF(VLOOKUP(A103,kanji001データ,19,FALSE)=62,"共同",IF(A103="山形9-3","工業",IF(A103="鶴岡5-2","観光",IF(OR(C103="宅地見込地",C103="工業地"),"",IF(AND(C103="住宅地",X103=2),"最高",IF(AND(C103="住宅地",COUNTIFS(用途区分,C103,幹事意見価格,"&gt;0")=X103),"最低",IF(AND(C103="商業地",X103=1),"最高",IF(AND(C103="商業地",COUNTIFS(用途区分,C103,幹事意見価格,"&gt;0")=X103),"最低",IF(fals,"")))))))))),"")</f>
        <v/>
      </c>
      <c r="L103" s="51">
        <f t="shared" si="140"/>
        <v>47400</v>
      </c>
      <c r="M103" s="52">
        <f t="shared" si="167"/>
        <v>22</v>
      </c>
      <c r="N103" s="52">
        <f>IFERROR(IF(A103="","",VALUE(M103&amp;COUNTIFS($M$1:M103,M103))),"─── ")</f>
        <v>222</v>
      </c>
      <c r="O103" s="53">
        <f t="shared" si="141"/>
        <v>0</v>
      </c>
      <c r="P103" s="53">
        <f t="shared" si="142"/>
        <v>0</v>
      </c>
      <c r="Q103" s="52">
        <f t="shared" si="143"/>
        <v>27</v>
      </c>
      <c r="R103" s="52">
        <f>IFERROR(IF(A103="","",VALUE(Q103&amp;COUNTIFS($Q$1:Q103,Q103))),"─── ")</f>
        <v>275</v>
      </c>
      <c r="S103" s="51" t="e">
        <f t="shared" ca="1" si="138"/>
        <v>#REF!</v>
      </c>
      <c r="T103" s="53" t="e">
        <f t="shared" ca="1" si="139"/>
        <v>#REF!</v>
      </c>
      <c r="U103" s="51" t="e">
        <f t="shared" ca="1" si="156"/>
        <v>#REF!</v>
      </c>
      <c r="V103" s="53" t="e">
        <f t="shared" ca="1" si="157"/>
        <v>#REF!</v>
      </c>
      <c r="W103" s="88" t="str">
        <f ca="1">IFERROR(IF(OR($S103="─── ",$U103="─── "),"─── ",IF(#REF!="見込価格",VLOOKUP(A103,見込価格一覧データ,9,FALSE),IF(#REF!="意見価格",VLOOKUP(A103,見込価格一覧データ,11,FALSE)))),"─── ")</f>
        <v xml:space="preserve">─── </v>
      </c>
      <c r="X103" s="52" t="str">
        <f t="shared" ca="1" si="168"/>
        <v xml:space="preserve">─── </v>
      </c>
      <c r="Y103" s="66" t="str">
        <f t="shared" ca="1" si="169"/>
        <v xml:space="preserve">─── </v>
      </c>
      <c r="Z103" s="52" t="str">
        <f t="shared" ca="1" si="170"/>
        <v xml:space="preserve">─── </v>
      </c>
      <c r="AA103" s="52" t="str">
        <f t="shared" ca="1" si="171"/>
        <v xml:space="preserve">─── </v>
      </c>
      <c r="AB103" s="53" t="str">
        <f t="shared" ca="1" si="144"/>
        <v xml:space="preserve">─── </v>
      </c>
      <c r="AC103" s="53" t="str">
        <f t="shared" ca="1" si="145"/>
        <v xml:space="preserve">─── </v>
      </c>
      <c r="AD103" s="52" t="str">
        <f t="shared" ca="1" si="172"/>
        <v xml:space="preserve">─── </v>
      </c>
      <c r="AE103" s="66" t="str">
        <f t="shared" ca="1" si="173"/>
        <v xml:space="preserve">─── </v>
      </c>
      <c r="AF103" s="54" t="str">
        <f t="shared" ca="1" si="174"/>
        <v xml:space="preserve">─── </v>
      </c>
      <c r="AG103" s="66" t="str">
        <f t="shared" ca="1" si="175"/>
        <v xml:space="preserve">─── </v>
      </c>
      <c r="AH103" s="54" t="str">
        <f t="shared" ca="1" si="176"/>
        <v xml:space="preserve">─── </v>
      </c>
      <c r="AI103" s="52" t="str">
        <f t="shared" ca="1" si="146"/>
        <v xml:space="preserve">─── </v>
      </c>
      <c r="AJ103" s="52">
        <f t="shared" si="177"/>
        <v>1</v>
      </c>
      <c r="AK103" s="57" t="str">
        <f t="shared" si="178"/>
        <v>赤藤　元玄</v>
      </c>
      <c r="AL103" s="57" t="str">
        <f t="shared" si="179"/>
        <v>石川　聡</v>
      </c>
      <c r="AM103" s="53">
        <f t="shared" si="180"/>
        <v>0</v>
      </c>
      <c r="AN103" s="55">
        <f t="shared" si="181"/>
        <v>47400</v>
      </c>
      <c r="AO103" s="48" t="str">
        <f t="shared" si="147"/>
        <v/>
      </c>
      <c r="AP103" s="56">
        <f t="shared" si="148"/>
        <v>100</v>
      </c>
      <c r="AQ103" s="70" t="str">
        <f t="shared" ca="1" si="182"/>
        <v xml:space="preserve">─── </v>
      </c>
      <c r="AR103" s="62" t="str">
        <f t="shared" ca="1" si="149"/>
        <v xml:space="preserve">─── </v>
      </c>
      <c r="AS103" s="62" t="str">
        <f ca="1">IF(AR103="─── ","─── ",VALUE(AR103&amp;COUNTIFS(AR$1:AR103,AR103)))</f>
        <v xml:space="preserve">─── </v>
      </c>
      <c r="AT103" s="62" t="str">
        <f t="shared" ca="1" si="150"/>
        <v xml:space="preserve">─── </v>
      </c>
      <c r="AU103" s="65" t="str">
        <f t="shared" ca="1" si="183"/>
        <v xml:space="preserve">─── </v>
      </c>
      <c r="AV103" s="62" t="str">
        <f t="shared" ca="1" si="151"/>
        <v xml:space="preserve">─── </v>
      </c>
      <c r="AW103" s="73" t="str">
        <f t="shared" ca="1" si="152"/>
        <v xml:space="preserve">─── </v>
      </c>
      <c r="AX103" s="74" t="str">
        <f t="shared" ca="1" si="184"/>
        <v xml:space="preserve">─── </v>
      </c>
      <c r="AY103" s="75" t="str">
        <f t="shared" ca="1" si="153"/>
        <v xml:space="preserve">─── </v>
      </c>
      <c r="AZ103" s="76" t="str">
        <f t="shared" ca="1" si="185"/>
        <v xml:space="preserve">─── </v>
      </c>
      <c r="BA103" s="77" t="str">
        <f t="shared" ca="1" si="154"/>
        <v xml:space="preserve">─── </v>
      </c>
      <c r="BB103" s="80" t="str">
        <f t="shared" ca="1" si="155"/>
        <v xml:space="preserve">─── </v>
      </c>
      <c r="BC103" s="71" t="str">
        <f t="shared" si="186"/>
        <v>○</v>
      </c>
      <c r="BD103" s="2" t="s">
        <v>2124</v>
      </c>
      <c r="BG103" s="2" t="str">
        <f t="shared" ca="1" si="187"/>
        <v xml:space="preserve">─── </v>
      </c>
      <c r="BJ103" s="63">
        <v>104</v>
      </c>
      <c r="BK103" s="63" t="str">
        <f t="shared" ca="1" si="159"/>
        <v/>
      </c>
      <c r="BL103" s="63" t="str">
        <f t="shared" ca="1" si="158"/>
        <v/>
      </c>
      <c r="BM103" s="64"/>
    </row>
    <row r="104" spans="1:65">
      <c r="A104" s="85" t="s">
        <v>1434</v>
      </c>
      <c r="B104" s="57" t="str">
        <f t="shared" si="160"/>
        <v>寒河江市</v>
      </c>
      <c r="C104" s="57" t="str">
        <f t="shared" si="161"/>
        <v>商業地</v>
      </c>
      <c r="D104" s="48"/>
      <c r="E104" s="50" t="str">
        <f t="shared" si="162"/>
        <v>村山地域</v>
      </c>
      <c r="F104" s="50" t="str">
        <f t="shared" si="163"/>
        <v>丸内３丁目４００番２</v>
      </c>
      <c r="G104" s="50" t="str">
        <f t="shared" si="164"/>
        <v>「丸内３－１－１」</v>
      </c>
      <c r="H104" s="50" t="str">
        <f t="shared" si="165"/>
        <v>（トータルカーズクサカベ）</v>
      </c>
      <c r="I104" s="48" t="str">
        <f t="shared" si="166"/>
        <v/>
      </c>
      <c r="J104" s="48" t="str">
        <f>IFERROR(IF(L104="───── ","",IF(VLOOKUP(A104,kanji001前年データ,19,FALSE)=62,"共同",IF(A104="山形9-3","工業",IF(A104="鶴岡5-2","観光",IF(OR(C104="宅地見込地",C104="工業地"),"",IF(OR(AND(C104="住宅地",M104=2),AND(C104="商業地",M104=1)),"最高",IF(OR(AND(C104="住宅地",COUNTIFS(前年用途区分,C104,前年価格,"&gt;0")=M104),AND(C104="商業地",COUNTIFS(前年用途区分,C104,前年価格,"&gt;0")=M104)),"最低",IF(fals,"")))))))),"")</f>
        <v/>
      </c>
      <c r="K104" s="48" t="str">
        <f ca="1">IFERROR(IF(W104="───── ","",IF(VLOOKUP(A104,kanji001データ,19,FALSE)=62,"共同",IF(A104="山形9-3","工業",IF(A104="鶴岡5-2","観光",IF(OR(C104="宅地見込地",C104="工業地"),"",IF(AND(C104="住宅地",X104=2),"最高",IF(AND(C104="住宅地",COUNTIFS(用途区分,C104,幹事意見価格,"&gt;0")=X104),"最低",IF(AND(C104="商業地",X104=1),"最高",IF(AND(C104="商業地",COUNTIFS(用途区分,C104,幹事意見価格,"&gt;0")=X104),"最低",IF(fals,"")))))))))),"")</f>
        <v/>
      </c>
      <c r="L104" s="51">
        <f t="shared" si="140"/>
        <v>39200</v>
      </c>
      <c r="M104" s="52">
        <f t="shared" si="167"/>
        <v>30</v>
      </c>
      <c r="N104" s="52">
        <f>IFERROR(IF(A104="","",VALUE(M104&amp;COUNTIFS($M$1:M104,M104))),"─── ")</f>
        <v>301</v>
      </c>
      <c r="O104" s="53">
        <f t="shared" si="141"/>
        <v>0</v>
      </c>
      <c r="P104" s="53">
        <f t="shared" si="142"/>
        <v>0</v>
      </c>
      <c r="Q104" s="52">
        <f t="shared" si="143"/>
        <v>27</v>
      </c>
      <c r="R104" s="52">
        <f>IFERROR(IF(A104="","",VALUE(Q104&amp;COUNTIFS($Q$1:Q104,Q104))),"─── ")</f>
        <v>276</v>
      </c>
      <c r="S104" s="51" t="e">
        <f t="shared" ca="1" si="138"/>
        <v>#REF!</v>
      </c>
      <c r="T104" s="53" t="e">
        <f t="shared" ca="1" si="139"/>
        <v>#REF!</v>
      </c>
      <c r="U104" s="51" t="e">
        <f t="shared" ca="1" si="156"/>
        <v>#REF!</v>
      </c>
      <c r="V104" s="53" t="e">
        <f t="shared" ca="1" si="157"/>
        <v>#REF!</v>
      </c>
      <c r="W104" s="88" t="str">
        <f ca="1">IFERROR(IF(OR($S104="─── ",$U104="─── "),"─── ",IF(#REF!="見込価格",VLOOKUP(A104,見込価格一覧データ,9,FALSE),IF(#REF!="意見価格",VLOOKUP(A104,見込価格一覧データ,11,FALSE)))),"─── ")</f>
        <v xml:space="preserve">─── </v>
      </c>
      <c r="X104" s="52" t="str">
        <f t="shared" ca="1" si="168"/>
        <v xml:space="preserve">─── </v>
      </c>
      <c r="Y104" s="66" t="str">
        <f t="shared" ca="1" si="169"/>
        <v xml:space="preserve">─── </v>
      </c>
      <c r="Z104" s="52" t="str">
        <f t="shared" ca="1" si="170"/>
        <v xml:space="preserve">─── </v>
      </c>
      <c r="AA104" s="52" t="str">
        <f t="shared" ca="1" si="171"/>
        <v xml:space="preserve">─── </v>
      </c>
      <c r="AB104" s="53" t="str">
        <f t="shared" ca="1" si="144"/>
        <v xml:space="preserve">─── </v>
      </c>
      <c r="AC104" s="53" t="str">
        <f t="shared" ca="1" si="145"/>
        <v xml:space="preserve">─── </v>
      </c>
      <c r="AD104" s="52" t="str">
        <f t="shared" ca="1" si="172"/>
        <v xml:space="preserve">─── </v>
      </c>
      <c r="AE104" s="66" t="str">
        <f t="shared" ca="1" si="173"/>
        <v xml:space="preserve">─── </v>
      </c>
      <c r="AF104" s="54" t="str">
        <f t="shared" ca="1" si="174"/>
        <v xml:space="preserve">─── </v>
      </c>
      <c r="AG104" s="66" t="str">
        <f t="shared" ca="1" si="175"/>
        <v xml:space="preserve">─── </v>
      </c>
      <c r="AH104" s="54" t="str">
        <f t="shared" ca="1" si="176"/>
        <v xml:space="preserve">─── </v>
      </c>
      <c r="AI104" s="52" t="str">
        <f t="shared" ca="1" si="146"/>
        <v xml:space="preserve">─── </v>
      </c>
      <c r="AJ104" s="52">
        <f t="shared" si="177"/>
        <v>2</v>
      </c>
      <c r="AK104" s="57" t="str">
        <f t="shared" si="178"/>
        <v>赤藤　元玄</v>
      </c>
      <c r="AL104" s="57" t="str">
        <f t="shared" si="179"/>
        <v>石川　聡</v>
      </c>
      <c r="AM104" s="53">
        <f t="shared" si="180"/>
        <v>0</v>
      </c>
      <c r="AN104" s="55">
        <f t="shared" si="181"/>
        <v>39200</v>
      </c>
      <c r="AO104" s="48" t="str">
        <f t="shared" si="147"/>
        <v/>
      </c>
      <c r="AP104" s="56">
        <f t="shared" si="148"/>
        <v>100</v>
      </c>
      <c r="AQ104" s="70" t="str">
        <f t="shared" ca="1" si="182"/>
        <v xml:space="preserve">─── </v>
      </c>
      <c r="AR104" s="62" t="str">
        <f t="shared" ca="1" si="149"/>
        <v xml:space="preserve">─── </v>
      </c>
      <c r="AS104" s="62" t="str">
        <f ca="1">IF(AR104="─── ","─── ",VALUE(AR104&amp;COUNTIFS(AR$1:AR104,AR104)))</f>
        <v xml:space="preserve">─── </v>
      </c>
      <c r="AT104" s="62" t="str">
        <f t="shared" ca="1" si="150"/>
        <v xml:space="preserve">─── </v>
      </c>
      <c r="AU104" s="65" t="str">
        <f t="shared" ca="1" si="183"/>
        <v xml:space="preserve">─── </v>
      </c>
      <c r="AV104" s="62" t="str">
        <f t="shared" ca="1" si="151"/>
        <v xml:space="preserve">─── </v>
      </c>
      <c r="AW104" s="73" t="str">
        <f t="shared" ca="1" si="152"/>
        <v xml:space="preserve">─── </v>
      </c>
      <c r="AX104" s="74" t="str">
        <f t="shared" ca="1" si="184"/>
        <v xml:space="preserve">─── </v>
      </c>
      <c r="AY104" s="75" t="str">
        <f t="shared" ca="1" si="153"/>
        <v xml:space="preserve">─── </v>
      </c>
      <c r="AZ104" s="76" t="str">
        <f t="shared" ca="1" si="185"/>
        <v xml:space="preserve">─── </v>
      </c>
      <c r="BA104" s="77" t="str">
        <f t="shared" ca="1" si="154"/>
        <v xml:space="preserve">─── </v>
      </c>
      <c r="BB104" s="80" t="str">
        <f t="shared" ca="1" si="155"/>
        <v xml:space="preserve">─── </v>
      </c>
      <c r="BC104" s="71" t="str">
        <f t="shared" si="186"/>
        <v>○</v>
      </c>
      <c r="BD104" s="2" t="s">
        <v>2124</v>
      </c>
      <c r="BG104" s="2" t="str">
        <f t="shared" ca="1" si="187"/>
        <v xml:space="preserve">─── </v>
      </c>
      <c r="BJ104" s="63">
        <v>105</v>
      </c>
      <c r="BK104" s="63" t="str">
        <f t="shared" ca="1" si="159"/>
        <v/>
      </c>
      <c r="BL104" s="63" t="str">
        <f t="shared" ca="1" si="158"/>
        <v/>
      </c>
      <c r="BM104" s="64"/>
    </row>
    <row r="105" spans="1:65">
      <c r="A105" s="85" t="s">
        <v>1525</v>
      </c>
      <c r="B105" s="57" t="str">
        <f t="shared" si="160"/>
        <v>上山市</v>
      </c>
      <c r="C105" s="57" t="str">
        <f t="shared" si="161"/>
        <v>住宅地</v>
      </c>
      <c r="D105" s="48"/>
      <c r="E105" s="50" t="str">
        <f t="shared" si="162"/>
        <v>村山地域</v>
      </c>
      <c r="F105" s="50" t="str">
        <f t="shared" si="163"/>
        <v>鶴脛町１丁目２０５番１</v>
      </c>
      <c r="G105" s="50" t="str">
        <f t="shared" si="164"/>
        <v>「鶴脛町１－６－２２」</v>
      </c>
      <c r="H105" s="50" t="str">
        <f t="shared" si="165"/>
        <v/>
      </c>
      <c r="I105" s="48" t="str">
        <f t="shared" si="166"/>
        <v/>
      </c>
      <c r="J105" s="48" t="str">
        <f>IFERROR(IF(L105="───── ","",IF(VLOOKUP(A105,kanji001前年データ,19,FALSE)=62,"共同",IF(A105="山形9-3","工業",IF(A105="鶴岡5-2","観光",IF(OR(C105="宅地見込地",C105="工業地"),"",IF(OR(AND(C105="住宅地",M105=2),AND(C105="商業地",M105=1)),"最高",IF(OR(AND(C105="住宅地",COUNTIFS(前年用途区分,C105,前年価格,"&gt;0")=M105),AND(C105="商業地",COUNTIFS(前年用途区分,C105,前年価格,"&gt;0")=M105)),"最低",IF(fals,"")))))))),"")</f>
        <v/>
      </c>
      <c r="K105" s="48" t="str">
        <f ca="1">IFERROR(IF(W105="───── ","",IF(VLOOKUP(A105,kanji001データ,19,FALSE)=62,"共同",IF(A105="山形9-3","工業",IF(A105="鶴岡5-2","観光",IF(OR(C105="宅地見込地",C105="工業地"),"",IF(AND(C105="住宅地",X105=2),"最高",IF(AND(C105="住宅地",COUNTIFS(用途区分,C105,幹事意見価格,"&gt;0")=X105),"最低",IF(AND(C105="商業地",X105=1),"最高",IF(AND(C105="商業地",COUNTIFS(用途区分,C105,幹事意見価格,"&gt;0")=X105),"最低",IF(fals,"")))))))))),"")</f>
        <v/>
      </c>
      <c r="L105" s="51" t="str">
        <f t="shared" si="140"/>
        <v xml:space="preserve">─── </v>
      </c>
      <c r="M105" s="52" t="str">
        <f t="shared" si="167"/>
        <v xml:space="preserve">─── </v>
      </c>
      <c r="N105" s="52" t="str">
        <f>IFERROR(IF(A105="","",VALUE(M105&amp;COUNTIFS($M$1:M105,M105))),"─── ")</f>
        <v xml:space="preserve">─── </v>
      </c>
      <c r="O105" s="53" t="str">
        <f t="shared" si="141"/>
        <v xml:space="preserve">─── </v>
      </c>
      <c r="P105" s="53" t="str">
        <f t="shared" si="142"/>
        <v xml:space="preserve">─── </v>
      </c>
      <c r="Q105" s="52" t="str">
        <f t="shared" si="143"/>
        <v xml:space="preserve">─── </v>
      </c>
      <c r="R105" s="52" t="str">
        <f>IFERROR(IF(A105="","",VALUE(Q105&amp;COUNTIFS($Q$1:Q105,Q105))),"─── ")</f>
        <v xml:space="preserve">─── </v>
      </c>
      <c r="S105" s="51" t="e">
        <f t="shared" ca="1" si="138"/>
        <v>#REF!</v>
      </c>
      <c r="T105" s="53" t="e">
        <f t="shared" ca="1" si="139"/>
        <v>#REF!</v>
      </c>
      <c r="U105" s="51" t="e">
        <f t="shared" ca="1" si="156"/>
        <v>#REF!</v>
      </c>
      <c r="V105" s="53" t="e">
        <f ca="1">IF(INDIRECT("見込価格一覧表!I"&amp;ROW(V105)*2-1)="","─── ",INDIRECT("見込価格一覧表!I"&amp;ROW(V105)*2-1))</f>
        <v>#REF!</v>
      </c>
      <c r="W105" s="88" t="str">
        <f ca="1">IFERROR(IF(OR($S105="─── ",$U105="─── "),"─── ",IF(#REF!="見込価格",VLOOKUP(A105,見込価格一覧データ,9,FALSE),IF(#REF!="意見価格",VLOOKUP(A105,見込価格一覧データ,11,FALSE)))),"─── ")</f>
        <v xml:space="preserve">─── </v>
      </c>
      <c r="X105" s="52" t="str">
        <f ca="1">IF(A105="","",IF(OR(W105="─── ",W105=""),"─── ",COUNTIFS(用途区分,C105,幹事意見価格,"&gt;"&amp;W105)+1))</f>
        <v xml:space="preserve">─── </v>
      </c>
      <c r="Y105" s="66" t="str">
        <f t="shared" ca="1" si="169"/>
        <v xml:space="preserve">─── </v>
      </c>
      <c r="Z105" s="52" t="str">
        <f t="shared" ca="1" si="170"/>
        <v xml:space="preserve">─── </v>
      </c>
      <c r="AA105" s="52" t="str">
        <f t="shared" ca="1" si="171"/>
        <v xml:space="preserve">─── </v>
      </c>
      <c r="AB105" s="53" t="str">
        <f t="shared" ca="1" si="144"/>
        <v xml:space="preserve">─── </v>
      </c>
      <c r="AC105" s="53" t="str">
        <f t="shared" ca="1" si="145"/>
        <v xml:space="preserve">─── </v>
      </c>
      <c r="AD105" s="52" t="str">
        <f t="shared" ca="1" si="172"/>
        <v xml:space="preserve">─── </v>
      </c>
      <c r="AE105" s="66" t="str">
        <f t="shared" ca="1" si="173"/>
        <v xml:space="preserve">─── </v>
      </c>
      <c r="AF105" s="54" t="str">
        <f t="shared" ca="1" si="174"/>
        <v xml:space="preserve">─── </v>
      </c>
      <c r="AG105" s="66" t="str">
        <f t="shared" ca="1" si="175"/>
        <v xml:space="preserve">─── </v>
      </c>
      <c r="AH105" s="54" t="str">
        <f t="shared" ca="1" si="176"/>
        <v xml:space="preserve">─── </v>
      </c>
      <c r="AI105" s="52" t="str">
        <f t="shared" ca="1" si="146"/>
        <v xml:space="preserve">─── </v>
      </c>
      <c r="AJ105" s="52" t="str">
        <f t="shared" si="177"/>
        <v xml:space="preserve">─── </v>
      </c>
      <c r="AK105" s="57" t="str">
        <f t="shared" si="178"/>
        <v>福山　善智</v>
      </c>
      <c r="AL105" s="57" t="str">
        <f t="shared" si="179"/>
        <v>大貫　良一</v>
      </c>
      <c r="AM105" s="53" t="str">
        <f t="shared" si="180"/>
        <v xml:space="preserve">─── </v>
      </c>
      <c r="AN105" s="55" t="str">
        <f t="shared" si="181"/>
        <v xml:space="preserve">─── </v>
      </c>
      <c r="AO105" s="48" t="str">
        <f t="shared" si="147"/>
        <v>隔</v>
      </c>
      <c r="AP105" s="56">
        <f t="shared" si="148"/>
        <v>101</v>
      </c>
      <c r="AQ105" s="70" t="str">
        <f t="shared" ca="1" si="182"/>
        <v xml:space="preserve">─── </v>
      </c>
      <c r="AR105" s="62" t="str">
        <f t="shared" ca="1" si="149"/>
        <v xml:space="preserve">─── </v>
      </c>
      <c r="AS105" s="62" t="str">
        <f ca="1">IF(AR105="─── ","─── ",VALUE(AR105&amp;COUNTIFS(AR$1:AR105,AR105)))</f>
        <v xml:space="preserve">─── </v>
      </c>
      <c r="AT105" s="62" t="str">
        <f t="shared" ca="1" si="150"/>
        <v xml:space="preserve">─── </v>
      </c>
      <c r="AU105" s="65" t="str">
        <f t="shared" ca="1" si="183"/>
        <v xml:space="preserve">─── </v>
      </c>
      <c r="AV105" s="62" t="str">
        <f t="shared" ca="1" si="151"/>
        <v xml:space="preserve">─── </v>
      </c>
      <c r="AW105" s="73" t="str">
        <f t="shared" ca="1" si="152"/>
        <v xml:space="preserve">─── </v>
      </c>
      <c r="AX105" s="74" t="str">
        <f t="shared" ca="1" si="184"/>
        <v xml:space="preserve">─── </v>
      </c>
      <c r="AY105" s="75" t="str">
        <f t="shared" ca="1" si="153"/>
        <v xml:space="preserve">─── </v>
      </c>
      <c r="AZ105" s="76" t="str">
        <f t="shared" ca="1" si="185"/>
        <v xml:space="preserve">─── </v>
      </c>
      <c r="BA105" s="77" t="str">
        <f t="shared" ca="1" si="154"/>
        <v xml:space="preserve">─── </v>
      </c>
      <c r="BB105" s="80" t="str">
        <f t="shared" ca="1" si="155"/>
        <v xml:space="preserve">─── </v>
      </c>
      <c r="BC105" s="71" t="str">
        <f t="shared" si="186"/>
        <v/>
      </c>
      <c r="BD105" s="2" t="s">
        <v>2124</v>
      </c>
      <c r="BG105" s="2" t="str">
        <f t="shared" ca="1" si="187"/>
        <v xml:space="preserve">─── </v>
      </c>
      <c r="BJ105" s="63">
        <v>106</v>
      </c>
      <c r="BK105" s="63" t="str">
        <f t="shared" ref="BK105" ca="1" si="188">IFERROR(INDEX(基礎データ,MATCH(BJ105,本年変動率順位降順確定全用途,0),1),"")</f>
        <v/>
      </c>
      <c r="BL105" s="63" t="str">
        <f t="shared" ref="BL105" ca="1" si="189">IFERROR(IF(BK105="","",INDEX(基礎データ,MATCH(BK105,標準地番号,0),23)),"── ")</f>
        <v/>
      </c>
      <c r="BM105" s="64"/>
    </row>
    <row r="106" spans="1:65">
      <c r="A106" s="85" t="s">
        <v>2390</v>
      </c>
      <c r="B106" s="57" t="str">
        <f t="shared" si="160"/>
        <v>上山市</v>
      </c>
      <c r="C106" s="57" t="str">
        <f t="shared" si="161"/>
        <v>住宅地</v>
      </c>
      <c r="D106" s="48"/>
      <c r="E106" s="50" t="str">
        <f t="shared" si="162"/>
        <v>村山地域</v>
      </c>
      <c r="F106" s="50" t="str">
        <f t="shared" si="163"/>
        <v>朝日台１丁目７番１３</v>
      </c>
      <c r="G106" s="50" t="str">
        <f t="shared" si="164"/>
        <v>「朝日台１－７－２４」</v>
      </c>
      <c r="H106" s="50" t="str">
        <f t="shared" si="165"/>
        <v/>
      </c>
      <c r="I106" s="48" t="str">
        <f t="shared" si="166"/>
        <v/>
      </c>
      <c r="J106" s="48" t="str">
        <f>IFERROR(IF(L106="───── ","",IF(VLOOKUP(A106,kanji001前年データ,19,FALSE)=62,"共同",IF(A106="山形9-3","工業",IF(A106="鶴岡5-2","観光",IF(OR(C106="宅地見込地",C106="工業地"),"",IF(OR(AND(C106="住宅地",M106=2),AND(C106="商業地",M106=1)),"最高",IF(OR(AND(C106="住宅地",COUNTIFS(前年用途区分,C106,前年価格,"&gt;0")=M106),AND(C106="商業地",COUNTIFS(前年用途区分,C106,前年価格,"&gt;0")=M106)),"最低",IF(fals,"")))))))),"")</f>
        <v/>
      </c>
      <c r="K106" s="48" t="str">
        <f ca="1">IFERROR(IF(W106="───── ","",IF(VLOOKUP(A106,kanji001データ,19,FALSE)=62,"共同",IF(A106="山形9-3","工業",IF(A106="鶴岡5-2","観光",IF(OR(C106="宅地見込地",C106="工業地"),"",IF(AND(C106="住宅地",X106=2),"最高",IF(AND(C106="住宅地",COUNTIFS(用途区分,C106,幹事意見価格,"&gt;0")=X106),"最低",IF(AND(C106="商業地",X106=1),"最高",IF(AND(C106="商業地",COUNTIFS(用途区分,C106,幹事意見価格,"&gt;0")=X106),"最低",IF(fals,"")))))))))),"")</f>
        <v/>
      </c>
      <c r="L106" s="51">
        <f t="shared" si="140"/>
        <v>25400</v>
      </c>
      <c r="M106" s="52">
        <f t="shared" si="167"/>
        <v>54</v>
      </c>
      <c r="N106" s="52">
        <f>IFERROR(IF(A106="","",VALUE(M106&amp;COUNTIFS($M$1:M106,M106))),"─── ")</f>
        <v>542</v>
      </c>
      <c r="O106" s="53">
        <f t="shared" si="141"/>
        <v>0</v>
      </c>
      <c r="P106" s="53">
        <f t="shared" si="142"/>
        <v>0</v>
      </c>
      <c r="Q106" s="52">
        <f t="shared" si="143"/>
        <v>59</v>
      </c>
      <c r="R106" s="52">
        <f>IFERROR(IF(A106="","",VALUE(Q106&amp;COUNTIFS($Q$1:Q106,Q106))),"─── ")</f>
        <v>5917</v>
      </c>
      <c r="S106" s="51" t="e">
        <f t="shared" ca="1" si="138"/>
        <v>#REF!</v>
      </c>
      <c r="T106" s="53" t="e">
        <f t="shared" ca="1" si="139"/>
        <v>#REF!</v>
      </c>
      <c r="U106" s="51" t="e">
        <f t="shared" ca="1" si="156"/>
        <v>#REF!</v>
      </c>
      <c r="V106" s="53" t="e">
        <f ca="1">IF(INDIRECT("見込価格一覧表!I"&amp;ROW(V106)*2-1)="","─── ",INDIRECT("見込価格一覧表!I"&amp;ROW(V106)*2-1))</f>
        <v>#REF!</v>
      </c>
      <c r="W106" s="88" t="str">
        <f ca="1">IFERROR(IF(OR($S106="─── ",$U106="─── "),"─── ",IF(#REF!="見込価格",VLOOKUP(A106,見込価格一覧データ,9,FALSE),IF(#REF!="意見価格",VLOOKUP(A106,見込価格一覧データ,11,FALSE)))),"─── ")</f>
        <v xml:space="preserve">─── </v>
      </c>
      <c r="X106" s="52" t="str">
        <f t="shared" ca="1" si="168"/>
        <v xml:space="preserve">─── </v>
      </c>
      <c r="Y106" s="66" t="str">
        <f t="shared" ca="1" si="169"/>
        <v xml:space="preserve">─── </v>
      </c>
      <c r="Z106" s="52" t="str">
        <f t="shared" ca="1" si="170"/>
        <v xml:space="preserve">─── </v>
      </c>
      <c r="AA106" s="52" t="str">
        <f t="shared" ca="1" si="171"/>
        <v xml:space="preserve">─── </v>
      </c>
      <c r="AB106" s="53" t="str">
        <f ca="1">IFERROR(IF(A106="","",IF(OR(L106="───── ",W106=""),"─── ",IF(OR(L106="",W106=""),"",ROUND(W106/L106-100%,3)))),"─── ")</f>
        <v xml:space="preserve">─── </v>
      </c>
      <c r="AC106" s="53" t="str">
        <f t="shared" ca="1" si="145"/>
        <v xml:space="preserve">─── </v>
      </c>
      <c r="AD106" s="52" t="str">
        <f t="shared" ca="1" si="172"/>
        <v xml:space="preserve">─── </v>
      </c>
      <c r="AE106" s="66" t="str">
        <f t="shared" ca="1" si="173"/>
        <v xml:space="preserve">─── </v>
      </c>
      <c r="AF106" s="54" t="str">
        <f t="shared" ca="1" si="174"/>
        <v xml:space="preserve">─── </v>
      </c>
      <c r="AG106" s="66" t="str">
        <f t="shared" ca="1" si="175"/>
        <v xml:space="preserve">─── </v>
      </c>
      <c r="AH106" s="54" t="str">
        <f t="shared" ca="1" si="176"/>
        <v xml:space="preserve">─── </v>
      </c>
      <c r="AI106" s="52" t="str">
        <f t="shared" ca="1" si="146"/>
        <v xml:space="preserve">─── </v>
      </c>
      <c r="AJ106" s="52">
        <f t="shared" si="177"/>
        <v>3</v>
      </c>
      <c r="AK106" s="57" t="str">
        <f t="shared" si="178"/>
        <v>阿部　和宏</v>
      </c>
      <c r="AL106" s="57" t="str">
        <f t="shared" si="179"/>
        <v>大貫　良一</v>
      </c>
      <c r="AM106" s="53">
        <f t="shared" si="180"/>
        <v>0</v>
      </c>
      <c r="AN106" s="55">
        <f t="shared" si="181"/>
        <v>25400</v>
      </c>
      <c r="AO106" s="48" t="str">
        <f t="shared" si="147"/>
        <v/>
      </c>
      <c r="AP106" s="56">
        <f t="shared" si="148"/>
        <v>102</v>
      </c>
      <c r="AQ106" s="70" t="str">
        <f t="shared" ca="1" si="182"/>
        <v xml:space="preserve">─── </v>
      </c>
      <c r="AR106" s="62" t="str">
        <f t="shared" ca="1" si="149"/>
        <v xml:space="preserve">─── </v>
      </c>
      <c r="AS106" s="62" t="str">
        <f ca="1">IF(AR106="─── ","─── ",VALUE(AR106&amp;COUNTIFS(AR$1:AR106,AR106)))</f>
        <v xml:space="preserve">─── </v>
      </c>
      <c r="AT106" s="62" t="str">
        <f t="shared" ca="1" si="150"/>
        <v xml:space="preserve">─── </v>
      </c>
      <c r="AU106" s="65" t="str">
        <f t="shared" ca="1" si="183"/>
        <v xml:space="preserve">─── </v>
      </c>
      <c r="AV106" s="62" t="str">
        <f t="shared" ca="1" si="151"/>
        <v xml:space="preserve">─── </v>
      </c>
      <c r="AW106" s="73" t="str">
        <f t="shared" ca="1" si="152"/>
        <v xml:space="preserve">─── </v>
      </c>
      <c r="AX106" s="74" t="str">
        <f t="shared" ca="1" si="184"/>
        <v xml:space="preserve">─── </v>
      </c>
      <c r="AY106" s="75" t="str">
        <f t="shared" ca="1" si="153"/>
        <v xml:space="preserve">─── </v>
      </c>
      <c r="AZ106" s="76" t="str">
        <f t="shared" ca="1" si="185"/>
        <v xml:space="preserve">─── </v>
      </c>
      <c r="BA106" s="77" t="str">
        <f t="shared" ca="1" si="154"/>
        <v xml:space="preserve">─── </v>
      </c>
      <c r="BB106" s="80" t="str">
        <f t="shared" ca="1" si="155"/>
        <v xml:space="preserve">─── </v>
      </c>
      <c r="BC106" s="71" t="str">
        <f t="shared" si="186"/>
        <v/>
      </c>
      <c r="BD106" s="2" t="s">
        <v>2124</v>
      </c>
      <c r="BG106" s="2" t="str">
        <f t="shared" ca="1" si="187"/>
        <v xml:space="preserve">─── </v>
      </c>
      <c r="BJ106" s="63">
        <v>107</v>
      </c>
      <c r="BK106" s="63" t="str">
        <f t="shared" ca="1" si="159"/>
        <v/>
      </c>
      <c r="BL106" s="63" t="str">
        <f t="shared" ca="1" si="158"/>
        <v/>
      </c>
      <c r="BM106" s="64"/>
    </row>
    <row r="107" spans="1:65">
      <c r="A107" s="85" t="s">
        <v>1527</v>
      </c>
      <c r="B107" s="57" t="str">
        <f t="shared" si="160"/>
        <v>上山市</v>
      </c>
      <c r="C107" s="57" t="str">
        <f t="shared" si="161"/>
        <v>住宅地</v>
      </c>
      <c r="D107" s="48"/>
      <c r="E107" s="50" t="str">
        <f t="shared" si="162"/>
        <v>村山地域</v>
      </c>
      <c r="F107" s="50" t="str">
        <f t="shared" si="163"/>
        <v>美咲町１丁目６７番１５</v>
      </c>
      <c r="G107" s="50" t="str">
        <f t="shared" si="164"/>
        <v>「美咲町１－４－３」</v>
      </c>
      <c r="H107" s="50" t="str">
        <f t="shared" si="165"/>
        <v/>
      </c>
      <c r="I107" s="48" t="str">
        <f t="shared" si="166"/>
        <v>○</v>
      </c>
      <c r="J107" s="48" t="str">
        <f>IFERROR(IF(L107="───── ","",IF(VLOOKUP(A107,kanji001前年データ,19,FALSE)=62,"共同",IF(A107="山形9-3","工業",IF(A107="鶴岡5-2","観光",IF(OR(C107="宅地見込地",C107="工業地"),"",IF(OR(AND(C107="住宅地",M107=2),AND(C107="商業地",M107=1)),"最高",IF(OR(AND(C107="住宅地",COUNTIFS(前年用途区分,C107,前年価格,"&gt;0")=M107),AND(C107="商業地",COUNTIFS(前年用途区分,C107,前年価格,"&gt;0")=M107)),"最低",IF(fals,"")))))))),"")</f>
        <v/>
      </c>
      <c r="K107" s="48" t="str">
        <f ca="1">IFERROR(IF(W107="───── ","",IF(VLOOKUP(A107,kanji001データ,19,FALSE)=62,"共同",IF(A107="山形9-3","工業",IF(A107="鶴岡5-2","観光",IF(OR(C107="宅地見込地",C107="工業地"),"",IF(AND(C107="住宅地",X107=2),"最高",IF(AND(C107="住宅地",COUNTIFS(用途区分,C107,幹事意見価格,"&gt;0")=X107),"最低",IF(AND(C107="商業地",X107=1),"最高",IF(AND(C107="商業地",COUNTIFS(用途区分,C107,幹事意見価格,"&gt;0")=X107),"最低",IF(fals,"")))))))))),"")</f>
        <v/>
      </c>
      <c r="L107" s="51">
        <f t="shared" si="140"/>
        <v>31400</v>
      </c>
      <c r="M107" s="52">
        <f t="shared" si="167"/>
        <v>34</v>
      </c>
      <c r="N107" s="52">
        <f>IFERROR(IF(A107="","",VALUE(M107&amp;COUNTIFS($M$1:M107,M107))),"─── ")</f>
        <v>344</v>
      </c>
      <c r="O107" s="53">
        <f t="shared" si="141"/>
        <v>6.0000000000000001E-3</v>
      </c>
      <c r="P107" s="53">
        <f t="shared" si="142"/>
        <v>6.41025641025641E-3</v>
      </c>
      <c r="Q107" s="52">
        <f t="shared" si="143"/>
        <v>41</v>
      </c>
      <c r="R107" s="52">
        <f>IFERROR(IF(A107="","",VALUE(Q107&amp;COUNTIFS($Q$1:Q107,Q107))),"─── ")</f>
        <v>411</v>
      </c>
      <c r="S107" s="51" t="e">
        <f t="shared" ca="1" si="138"/>
        <v>#REF!</v>
      </c>
      <c r="T107" s="53" t="e">
        <f t="shared" ca="1" si="139"/>
        <v>#REF!</v>
      </c>
      <c r="U107" s="51" t="e">
        <f t="shared" ca="1" si="156"/>
        <v>#REF!</v>
      </c>
      <c r="V107" s="53" t="e">
        <f t="shared" ca="1" si="157"/>
        <v>#REF!</v>
      </c>
      <c r="W107" s="88" t="str">
        <f ca="1">IFERROR(IF(OR($S107="─── ",$U107="─── "),"─── ",IF(#REF!="見込価格",VLOOKUP(A107,見込価格一覧データ,9,FALSE),IF(#REF!="意見価格",VLOOKUP(A107,見込価格一覧データ,11,FALSE)))),"─── ")</f>
        <v xml:space="preserve">─── </v>
      </c>
      <c r="X107" s="52" t="str">
        <f t="shared" ca="1" si="168"/>
        <v xml:space="preserve">─── </v>
      </c>
      <c r="Y107" s="66" t="str">
        <f t="shared" ca="1" si="169"/>
        <v xml:space="preserve">─── </v>
      </c>
      <c r="Z107" s="52" t="str">
        <f t="shared" ca="1" si="170"/>
        <v xml:space="preserve">─── </v>
      </c>
      <c r="AA107" s="52" t="str">
        <f t="shared" ca="1" si="171"/>
        <v xml:space="preserve">─── </v>
      </c>
      <c r="AB107" s="53" t="str">
        <f t="shared" ca="1" si="144"/>
        <v xml:space="preserve">─── </v>
      </c>
      <c r="AC107" s="53" t="str">
        <f t="shared" ca="1" si="145"/>
        <v xml:space="preserve">─── </v>
      </c>
      <c r="AD107" s="52" t="str">
        <f t="shared" ca="1" si="172"/>
        <v xml:space="preserve">─── </v>
      </c>
      <c r="AE107" s="66" t="str">
        <f t="shared" ca="1" si="173"/>
        <v xml:space="preserve">─── </v>
      </c>
      <c r="AF107" s="54" t="str">
        <f t="shared" ca="1" si="174"/>
        <v xml:space="preserve">─── </v>
      </c>
      <c r="AG107" s="66" t="str">
        <f t="shared" ca="1" si="175"/>
        <v xml:space="preserve">─── </v>
      </c>
      <c r="AH107" s="54" t="str">
        <f t="shared" ca="1" si="176"/>
        <v xml:space="preserve">─── </v>
      </c>
      <c r="AI107" s="52" t="str">
        <f t="shared" ca="1" si="146"/>
        <v xml:space="preserve">─── </v>
      </c>
      <c r="AJ107" s="52">
        <f t="shared" si="177"/>
        <v>1</v>
      </c>
      <c r="AK107" s="57" t="str">
        <f t="shared" si="178"/>
        <v>福山　善智</v>
      </c>
      <c r="AL107" s="57" t="str">
        <f t="shared" si="179"/>
        <v>森谷　崇史</v>
      </c>
      <c r="AM107" s="53">
        <f t="shared" si="180"/>
        <v>6.0000000000000001E-3</v>
      </c>
      <c r="AN107" s="55">
        <f t="shared" si="181"/>
        <v>31400</v>
      </c>
      <c r="AO107" s="48" t="str">
        <f t="shared" si="147"/>
        <v/>
      </c>
      <c r="AP107" s="56">
        <f t="shared" si="148"/>
        <v>100</v>
      </c>
      <c r="AQ107" s="70" t="str">
        <f t="shared" ca="1" si="182"/>
        <v xml:space="preserve">─── </v>
      </c>
      <c r="AR107" s="62" t="str">
        <f t="shared" ca="1" si="149"/>
        <v xml:space="preserve">─── </v>
      </c>
      <c r="AS107" s="62" t="str">
        <f ca="1">IF(AR107="─── ","─── ",VALUE(AR107&amp;COUNTIFS(AR$1:AR107,AR107)))</f>
        <v xml:space="preserve">─── </v>
      </c>
      <c r="AT107" s="62" t="str">
        <f t="shared" ca="1" si="150"/>
        <v xml:space="preserve">─── </v>
      </c>
      <c r="AU107" s="65" t="str">
        <f t="shared" ca="1" si="183"/>
        <v xml:space="preserve">─── </v>
      </c>
      <c r="AV107" s="62" t="str">
        <f t="shared" ca="1" si="151"/>
        <v xml:space="preserve">─── </v>
      </c>
      <c r="AW107" s="73" t="str">
        <f t="shared" ca="1" si="152"/>
        <v xml:space="preserve">─── </v>
      </c>
      <c r="AX107" s="74" t="str">
        <f t="shared" ca="1" si="184"/>
        <v xml:space="preserve">─── </v>
      </c>
      <c r="AY107" s="75" t="str">
        <f t="shared" ca="1" si="153"/>
        <v xml:space="preserve">─── </v>
      </c>
      <c r="AZ107" s="76" t="str">
        <f t="shared" ca="1" si="185"/>
        <v xml:space="preserve">─── </v>
      </c>
      <c r="BA107" s="77" t="str">
        <f t="shared" ca="1" si="154"/>
        <v xml:space="preserve">─── </v>
      </c>
      <c r="BB107" s="80" t="str">
        <f t="shared" ca="1" si="155"/>
        <v xml:space="preserve">─── </v>
      </c>
      <c r="BC107" s="71" t="str">
        <f t="shared" si="186"/>
        <v/>
      </c>
      <c r="BD107" s="2" t="s">
        <v>2124</v>
      </c>
      <c r="BG107" s="2" t="str">
        <f t="shared" ca="1" si="187"/>
        <v xml:space="preserve">─── </v>
      </c>
      <c r="BJ107" s="63">
        <v>108</v>
      </c>
      <c r="BK107" s="63" t="str">
        <f t="shared" ca="1" si="159"/>
        <v/>
      </c>
      <c r="BL107" s="63" t="str">
        <f t="shared" ca="1" si="158"/>
        <v/>
      </c>
      <c r="BM107" s="64"/>
    </row>
    <row r="108" spans="1:65">
      <c r="A108" s="85" t="s">
        <v>1528</v>
      </c>
      <c r="B108" s="57" t="str">
        <f t="shared" si="160"/>
        <v>上山市</v>
      </c>
      <c r="C108" s="57" t="str">
        <f t="shared" si="161"/>
        <v>住宅地</v>
      </c>
      <c r="D108" s="48"/>
      <c r="E108" s="50" t="str">
        <f t="shared" si="162"/>
        <v>村山地域</v>
      </c>
      <c r="F108" s="50" t="str">
        <f t="shared" si="163"/>
        <v>金生西２丁目７７９番７</v>
      </c>
      <c r="G108" s="50" t="str">
        <f t="shared" si="164"/>
        <v>「金生西２－１６－９」</v>
      </c>
      <c r="H108" s="50" t="str">
        <f t="shared" si="165"/>
        <v/>
      </c>
      <c r="I108" s="48" t="str">
        <f t="shared" si="166"/>
        <v/>
      </c>
      <c r="J108" s="48" t="str">
        <f>IFERROR(IF(L108="───── ","",IF(VLOOKUP(A108,kanji001前年データ,19,FALSE)=62,"共同",IF(A108="山形9-3","工業",IF(A108="鶴岡5-2","観光",IF(OR(C108="宅地見込地",C108="工業地"),"",IF(OR(AND(C108="住宅地",M108=2),AND(C108="商業地",M108=1)),"最高",IF(OR(AND(C108="住宅地",COUNTIFS(前年用途区分,C108,前年価格,"&gt;0")=M108),AND(C108="商業地",COUNTIFS(前年用途区分,C108,前年価格,"&gt;0")=M108)),"最低",IF(fals,"")))))))),"")</f>
        <v/>
      </c>
      <c r="K108" s="48" t="str">
        <f ca="1">IFERROR(IF(W108="───── ","",IF(VLOOKUP(A108,kanji001データ,19,FALSE)=62,"共同",IF(A108="山形9-3","工業",IF(A108="鶴岡5-2","観光",IF(OR(C108="宅地見込地",C108="工業地"),"",IF(AND(C108="住宅地",X108=2),"最高",IF(AND(C108="住宅地",COUNTIFS(用途区分,C108,幹事意見価格,"&gt;0")=X108),"最低",IF(AND(C108="商業地",X108=1),"最高",IF(AND(C108="商業地",COUNTIFS(用途区分,C108,幹事意見価格,"&gt;0")=X108),"最低",IF(fals,"")))))))))),"")</f>
        <v/>
      </c>
      <c r="L108" s="51">
        <f t="shared" si="140"/>
        <v>29400</v>
      </c>
      <c r="M108" s="52">
        <f t="shared" si="167"/>
        <v>42</v>
      </c>
      <c r="N108" s="52">
        <f>IFERROR(IF(A108="","",VALUE(M108&amp;COUNTIFS($M$1:M108,M108))),"─── ")</f>
        <v>422</v>
      </c>
      <c r="O108" s="53">
        <f t="shared" si="141"/>
        <v>7.0000000000000001E-3</v>
      </c>
      <c r="P108" s="53">
        <f t="shared" si="142"/>
        <v>6.8493150684931503E-3</v>
      </c>
      <c r="Q108" s="52">
        <f t="shared" si="143"/>
        <v>38</v>
      </c>
      <c r="R108" s="52">
        <f>IFERROR(IF(A108="","",VALUE(Q108&amp;COUNTIFS($Q$1:Q108,Q108))),"─── ")</f>
        <v>381</v>
      </c>
      <c r="S108" s="51" t="e">
        <f t="shared" ca="1" si="138"/>
        <v>#REF!</v>
      </c>
      <c r="T108" s="53" t="e">
        <f t="shared" ca="1" si="139"/>
        <v>#REF!</v>
      </c>
      <c r="U108" s="51" t="e">
        <f t="shared" ca="1" si="156"/>
        <v>#REF!</v>
      </c>
      <c r="V108" s="53" t="e">
        <f t="shared" ca="1" si="157"/>
        <v>#REF!</v>
      </c>
      <c r="W108" s="88" t="str">
        <f ca="1">IFERROR(IF(OR($S108="─── ",$U108="─── "),"─── ",IF(#REF!="見込価格",VLOOKUP(A108,見込価格一覧データ,9,FALSE),IF(#REF!="意見価格",VLOOKUP(A108,見込価格一覧データ,11,FALSE)))),"─── ")</f>
        <v xml:space="preserve">─── </v>
      </c>
      <c r="X108" s="52" t="str">
        <f t="shared" ca="1" si="168"/>
        <v xml:space="preserve">─── </v>
      </c>
      <c r="Y108" s="66" t="str">
        <f t="shared" ca="1" si="169"/>
        <v xml:space="preserve">─── </v>
      </c>
      <c r="Z108" s="52" t="str">
        <f t="shared" ca="1" si="170"/>
        <v xml:space="preserve">─── </v>
      </c>
      <c r="AA108" s="52" t="str">
        <f t="shared" ca="1" si="171"/>
        <v xml:space="preserve">─── </v>
      </c>
      <c r="AB108" s="53" t="str">
        <f t="shared" ca="1" si="144"/>
        <v xml:space="preserve">─── </v>
      </c>
      <c r="AC108" s="53" t="str">
        <f t="shared" ca="1" si="145"/>
        <v xml:space="preserve">─── </v>
      </c>
      <c r="AD108" s="52" t="str">
        <f t="shared" ca="1" si="172"/>
        <v xml:space="preserve">─── </v>
      </c>
      <c r="AE108" s="66" t="str">
        <f t="shared" ca="1" si="173"/>
        <v xml:space="preserve">─── </v>
      </c>
      <c r="AF108" s="54" t="str">
        <f t="shared" ca="1" si="174"/>
        <v xml:space="preserve">─── </v>
      </c>
      <c r="AG108" s="66" t="str">
        <f t="shared" ca="1" si="175"/>
        <v xml:space="preserve">─── </v>
      </c>
      <c r="AH108" s="54" t="str">
        <f t="shared" ca="1" si="176"/>
        <v xml:space="preserve">─── </v>
      </c>
      <c r="AI108" s="52" t="str">
        <f t="shared" ca="1" si="146"/>
        <v xml:space="preserve">─── </v>
      </c>
      <c r="AJ108" s="52">
        <f t="shared" si="177"/>
        <v>2</v>
      </c>
      <c r="AK108" s="57" t="str">
        <f t="shared" si="178"/>
        <v>阿部　和宏</v>
      </c>
      <c r="AL108" s="57" t="str">
        <f t="shared" si="179"/>
        <v>森谷　崇史</v>
      </c>
      <c r="AM108" s="53">
        <f t="shared" si="180"/>
        <v>7.0000000000000001E-3</v>
      </c>
      <c r="AN108" s="55">
        <f t="shared" si="181"/>
        <v>29400</v>
      </c>
      <c r="AO108" s="48" t="str">
        <f t="shared" si="147"/>
        <v/>
      </c>
      <c r="AP108" s="56">
        <f t="shared" si="148"/>
        <v>100</v>
      </c>
      <c r="AQ108" s="70" t="str">
        <f t="shared" ca="1" si="182"/>
        <v xml:space="preserve">─── </v>
      </c>
      <c r="AR108" s="62" t="str">
        <f t="shared" ca="1" si="149"/>
        <v xml:space="preserve">─── </v>
      </c>
      <c r="AS108" s="62" t="str">
        <f ca="1">IF(AR108="─── ","─── ",VALUE(AR108&amp;COUNTIFS(AR$1:AR108,AR108)))</f>
        <v xml:space="preserve">─── </v>
      </c>
      <c r="AT108" s="62" t="str">
        <f t="shared" ca="1" si="150"/>
        <v xml:space="preserve">─── </v>
      </c>
      <c r="AU108" s="65" t="str">
        <f t="shared" ca="1" si="183"/>
        <v xml:space="preserve">─── </v>
      </c>
      <c r="AV108" s="62" t="str">
        <f t="shared" ca="1" si="151"/>
        <v xml:space="preserve">─── </v>
      </c>
      <c r="AW108" s="73" t="str">
        <f t="shared" ca="1" si="152"/>
        <v xml:space="preserve">─── </v>
      </c>
      <c r="AX108" s="74" t="str">
        <f t="shared" ca="1" si="184"/>
        <v xml:space="preserve">─── </v>
      </c>
      <c r="AY108" s="75" t="str">
        <f t="shared" ca="1" si="153"/>
        <v xml:space="preserve">─── </v>
      </c>
      <c r="AZ108" s="76" t="str">
        <f t="shared" ca="1" si="185"/>
        <v xml:space="preserve">─── </v>
      </c>
      <c r="BA108" s="77" t="str">
        <f t="shared" ca="1" si="154"/>
        <v xml:space="preserve">─── </v>
      </c>
      <c r="BB108" s="80" t="str">
        <f t="shared" ca="1" si="155"/>
        <v xml:space="preserve">─── </v>
      </c>
      <c r="BC108" s="71" t="str">
        <f t="shared" si="186"/>
        <v/>
      </c>
      <c r="BD108" s="2" t="s">
        <v>2124</v>
      </c>
      <c r="BG108" s="2" t="str">
        <f t="shared" ca="1" si="187"/>
        <v xml:space="preserve">─── </v>
      </c>
      <c r="BJ108" s="63">
        <v>109</v>
      </c>
      <c r="BK108" s="63" t="str">
        <f t="shared" ca="1" si="159"/>
        <v/>
      </c>
      <c r="BL108" s="63" t="str">
        <f t="shared" ca="1" si="158"/>
        <v/>
      </c>
      <c r="BM108" s="64"/>
    </row>
    <row r="109" spans="1:65">
      <c r="A109" s="85" t="s">
        <v>1529</v>
      </c>
      <c r="B109" s="57" t="str">
        <f t="shared" si="160"/>
        <v>上山市</v>
      </c>
      <c r="C109" s="57" t="str">
        <f t="shared" si="161"/>
        <v>住宅地</v>
      </c>
      <c r="D109" s="48"/>
      <c r="E109" s="50" t="str">
        <f t="shared" si="162"/>
        <v>村山地域</v>
      </c>
      <c r="F109" s="50" t="str">
        <f t="shared" si="163"/>
        <v>高松字高松１１２番</v>
      </c>
      <c r="G109" s="50" t="str">
        <f t="shared" si="164"/>
        <v/>
      </c>
      <c r="H109" s="50" t="str">
        <f t="shared" si="165"/>
        <v/>
      </c>
      <c r="I109" s="48" t="str">
        <f t="shared" si="166"/>
        <v/>
      </c>
      <c r="J109" s="48" t="str">
        <f>IFERROR(IF(L109="───── ","",IF(VLOOKUP(A109,kanji001前年データ,19,FALSE)=62,"共同",IF(A109="山形9-3","工業",IF(A109="鶴岡5-2","観光",IF(OR(C109="宅地見込地",C109="工業地"),"",IF(OR(AND(C109="住宅地",M109=2),AND(C109="商業地",M109=1)),"最高",IF(OR(AND(C109="住宅地",COUNTIFS(前年用途区分,C109,前年価格,"&gt;0")=M109),AND(C109="商業地",COUNTIFS(前年用途区分,C109,前年価格,"&gt;0")=M109)),"最低",IF(fals,"")))))))),"")</f>
        <v/>
      </c>
      <c r="K109" s="48" t="str">
        <f ca="1">IFERROR(IF(W109="───── ","",IF(VLOOKUP(A109,kanji001データ,19,FALSE)=62,"共同",IF(A109="山形9-3","工業",IF(A109="鶴岡5-2","観光",IF(OR(C109="宅地見込地",C109="工業地"),"",IF(AND(C109="住宅地",X109=2),"最高",IF(AND(C109="住宅地",COUNTIFS(用途区分,C109,幹事意見価格,"&gt;0")=X109),"最低",IF(AND(C109="商業地",X109=1),"最高",IF(AND(C109="商業地",COUNTIFS(用途区分,C109,幹事意見価格,"&gt;0")=X109),"最低",IF(fals,"")))))))))),"")</f>
        <v/>
      </c>
      <c r="L109" s="51">
        <f t="shared" si="140"/>
        <v>13600</v>
      </c>
      <c r="M109" s="52">
        <f t="shared" si="167"/>
        <v>87</v>
      </c>
      <c r="N109" s="52">
        <f>IFERROR(IF(A109="","",VALUE(M109&amp;COUNTIFS($M$1:M109,M109))),"─── ")</f>
        <v>871</v>
      </c>
      <c r="O109" s="53">
        <f t="shared" si="141"/>
        <v>-7.0000000000000001E-3</v>
      </c>
      <c r="P109" s="53">
        <f t="shared" si="142"/>
        <v>-7.2992700729927005E-3</v>
      </c>
      <c r="Q109" s="52">
        <f t="shared" si="143"/>
        <v>99</v>
      </c>
      <c r="R109" s="52">
        <f>IFERROR(IF(A109="","",VALUE(Q109&amp;COUNTIFS($Q$1:Q109,Q109))),"─── ")</f>
        <v>991</v>
      </c>
      <c r="S109" s="51" t="e">
        <f t="shared" ca="1" si="138"/>
        <v>#REF!</v>
      </c>
      <c r="T109" s="53" t="e">
        <f t="shared" ca="1" si="139"/>
        <v>#REF!</v>
      </c>
      <c r="U109" s="51" t="e">
        <f t="shared" ca="1" si="156"/>
        <v>#REF!</v>
      </c>
      <c r="V109" s="53" t="e">
        <f t="shared" ca="1" si="157"/>
        <v>#REF!</v>
      </c>
      <c r="W109" s="88" t="str">
        <f ca="1">IFERROR(IF(OR($S109="─── ",$U109="─── "),"─── ",IF(#REF!="見込価格",VLOOKUP(A109,見込価格一覧データ,9,FALSE),IF(#REF!="意見価格",VLOOKUP(A109,見込価格一覧データ,11,FALSE)))),"─── ")</f>
        <v xml:space="preserve">─── </v>
      </c>
      <c r="X109" s="52" t="str">
        <f t="shared" ca="1" si="168"/>
        <v xml:space="preserve">─── </v>
      </c>
      <c r="Y109" s="66" t="str">
        <f t="shared" ca="1" si="169"/>
        <v xml:space="preserve">─── </v>
      </c>
      <c r="Z109" s="52" t="str">
        <f t="shared" ca="1" si="170"/>
        <v xml:space="preserve">─── </v>
      </c>
      <c r="AA109" s="52" t="str">
        <f t="shared" ca="1" si="171"/>
        <v xml:space="preserve">─── </v>
      </c>
      <c r="AB109" s="53" t="str">
        <f t="shared" ca="1" si="144"/>
        <v xml:space="preserve">─── </v>
      </c>
      <c r="AC109" s="53" t="str">
        <f t="shared" ca="1" si="145"/>
        <v xml:space="preserve">─── </v>
      </c>
      <c r="AD109" s="52" t="str">
        <f t="shared" ca="1" si="172"/>
        <v xml:space="preserve">─── </v>
      </c>
      <c r="AE109" s="66" t="str">
        <f t="shared" ca="1" si="173"/>
        <v xml:space="preserve">─── </v>
      </c>
      <c r="AF109" s="54" t="str">
        <f t="shared" ca="1" si="174"/>
        <v xml:space="preserve">─── </v>
      </c>
      <c r="AG109" s="66" t="str">
        <f t="shared" ca="1" si="175"/>
        <v xml:space="preserve">─── </v>
      </c>
      <c r="AH109" s="54" t="str">
        <f t="shared" ca="1" si="176"/>
        <v xml:space="preserve">─── </v>
      </c>
      <c r="AI109" s="52" t="str">
        <f t="shared" ca="1" si="146"/>
        <v xml:space="preserve">─── </v>
      </c>
      <c r="AJ109" s="52">
        <f t="shared" si="177"/>
        <v>4</v>
      </c>
      <c r="AK109" s="57" t="str">
        <f t="shared" si="178"/>
        <v>阿部　和宏</v>
      </c>
      <c r="AL109" s="57" t="str">
        <f t="shared" si="179"/>
        <v>大貫　良一</v>
      </c>
      <c r="AM109" s="53">
        <f t="shared" si="180"/>
        <v>-7.0000000000000001E-3</v>
      </c>
      <c r="AN109" s="55">
        <f t="shared" si="181"/>
        <v>13600</v>
      </c>
      <c r="AO109" s="48" t="str">
        <f t="shared" si="147"/>
        <v/>
      </c>
      <c r="AP109" s="56">
        <f t="shared" si="148"/>
        <v>103</v>
      </c>
      <c r="AQ109" s="70" t="str">
        <f t="shared" ca="1" si="182"/>
        <v xml:space="preserve">─── </v>
      </c>
      <c r="AR109" s="62" t="str">
        <f t="shared" ca="1" si="149"/>
        <v xml:space="preserve">─── </v>
      </c>
      <c r="AS109" s="62" t="str">
        <f ca="1">IF(AR109="─── ","─── ",VALUE(AR109&amp;COUNTIFS(AR$1:AR109,AR109)))</f>
        <v xml:space="preserve">─── </v>
      </c>
      <c r="AT109" s="62" t="str">
        <f t="shared" ca="1" si="150"/>
        <v xml:space="preserve">─── </v>
      </c>
      <c r="AU109" s="65" t="str">
        <f t="shared" ca="1" si="183"/>
        <v xml:space="preserve">─── </v>
      </c>
      <c r="AV109" s="62" t="str">
        <f t="shared" ca="1" si="151"/>
        <v xml:space="preserve">─── </v>
      </c>
      <c r="AW109" s="73" t="str">
        <f t="shared" ca="1" si="152"/>
        <v xml:space="preserve">─── </v>
      </c>
      <c r="AX109" s="74" t="str">
        <f t="shared" ca="1" si="184"/>
        <v xml:space="preserve">─── </v>
      </c>
      <c r="AY109" s="75" t="str">
        <f t="shared" ca="1" si="153"/>
        <v xml:space="preserve">─── </v>
      </c>
      <c r="AZ109" s="76" t="str">
        <f t="shared" ca="1" si="185"/>
        <v xml:space="preserve">─── </v>
      </c>
      <c r="BA109" s="77" t="str">
        <f t="shared" ca="1" si="154"/>
        <v xml:space="preserve">─── </v>
      </c>
      <c r="BB109" s="80" t="str">
        <f t="shared" ca="1" si="155"/>
        <v xml:space="preserve">─── </v>
      </c>
      <c r="BC109" s="71" t="str">
        <f t="shared" si="186"/>
        <v/>
      </c>
      <c r="BD109" s="2" t="s">
        <v>2124</v>
      </c>
      <c r="BG109" s="2" t="str">
        <f t="shared" ca="1" si="187"/>
        <v xml:space="preserve">─── </v>
      </c>
      <c r="BJ109" s="63">
        <v>110</v>
      </c>
      <c r="BK109" s="63" t="str">
        <f t="shared" ca="1" si="159"/>
        <v/>
      </c>
      <c r="BL109" s="63" t="str">
        <f t="shared" ca="1" si="158"/>
        <v/>
      </c>
      <c r="BM109" s="64"/>
    </row>
    <row r="110" spans="1:65">
      <c r="A110" s="85" t="s">
        <v>1435</v>
      </c>
      <c r="B110" s="57" t="str">
        <f t="shared" si="160"/>
        <v>上山市</v>
      </c>
      <c r="C110" s="57" t="str">
        <f t="shared" si="161"/>
        <v>宅地見込地</v>
      </c>
      <c r="D110" s="48"/>
      <c r="E110" s="50" t="str">
        <f t="shared" si="162"/>
        <v>村山地域</v>
      </c>
      <c r="F110" s="50" t="str">
        <f t="shared" si="163"/>
        <v>長清水３丁目１２３番</v>
      </c>
      <c r="G110" s="50" t="str">
        <f t="shared" si="164"/>
        <v/>
      </c>
      <c r="H110" s="50" t="str">
        <f t="shared" si="165"/>
        <v/>
      </c>
      <c r="I110" s="48" t="str">
        <f t="shared" si="166"/>
        <v/>
      </c>
      <c r="J110" s="48" t="str">
        <f>IFERROR(IF(L110="───── ","",IF(VLOOKUP(A110,kanji001前年データ,19,FALSE)=62,"共同",IF(A110="山形9-3","工業",IF(A110="鶴岡5-2","観光",IF(OR(C110="宅地見込地",C110="工業地"),"",IF(OR(AND(C110="住宅地",M110=2),AND(C110="商業地",M110=1)),"最高",IF(OR(AND(C110="住宅地",COUNTIFS(前年用途区分,C110,前年価格,"&gt;0")=M110),AND(C110="商業地",COUNTIFS(前年用途区分,C110,前年価格,"&gt;0")=M110)),"最低",IF(fals,"")))))))),"")</f>
        <v/>
      </c>
      <c r="K110" s="48" t="str">
        <f ca="1">IFERROR(IF(W110="───── ","",IF(VLOOKUP(A110,kanji001データ,19,FALSE)=62,"共同",IF(A110="山形9-3","工業",IF(A110="鶴岡5-2","観光",IF(OR(C110="宅地見込地",C110="工業地"),"",IF(AND(C110="住宅地",X110=2),"最高",IF(AND(C110="住宅地",COUNTIFS(用途区分,C110,幹事意見価格,"&gt;0")=X110),"最低",IF(AND(C110="商業地",X110=1),"最高",IF(AND(C110="商業地",COUNTIFS(用途区分,C110,幹事意見価格,"&gt;0")=X110),"最低",IF(fals,"")))))))))),"")</f>
        <v/>
      </c>
      <c r="L110" s="51">
        <f t="shared" si="140"/>
        <v>7630</v>
      </c>
      <c r="M110" s="52">
        <f t="shared" si="167"/>
        <v>2</v>
      </c>
      <c r="N110" s="52">
        <f>IFERROR(IF(A110="","",VALUE(M110&amp;COUNTIFS($M$1:M110,M110))),"─── ")</f>
        <v>24</v>
      </c>
      <c r="O110" s="53">
        <f t="shared" si="141"/>
        <v>-8.9999999999999993E-3</v>
      </c>
      <c r="P110" s="53">
        <f t="shared" si="142"/>
        <v>-9.0909090909090905E-3</v>
      </c>
      <c r="Q110" s="52">
        <f t="shared" si="143"/>
        <v>2</v>
      </c>
      <c r="R110" s="52">
        <f>IFERROR(IF(A110="","",VALUE(Q110&amp;COUNTIFS($Q$1:Q110,Q110))),"─── ")</f>
        <v>23</v>
      </c>
      <c r="S110" s="51" t="e">
        <f t="shared" ca="1" si="138"/>
        <v>#REF!</v>
      </c>
      <c r="T110" s="53" t="e">
        <f t="shared" ca="1" si="139"/>
        <v>#REF!</v>
      </c>
      <c r="U110" s="51" t="e">
        <f t="shared" ca="1" si="156"/>
        <v>#REF!</v>
      </c>
      <c r="V110" s="53" t="e">
        <f t="shared" ca="1" si="157"/>
        <v>#REF!</v>
      </c>
      <c r="W110" s="88" t="str">
        <f ca="1">IFERROR(IF(OR($S110="─── ",$U110="─── "),"─── ",IF(#REF!="見込価格",VLOOKUP(A110,見込価格一覧データ,9,FALSE),IF(#REF!="意見価格",VLOOKUP(A110,見込価格一覧データ,11,FALSE)))),"─── ")</f>
        <v xml:space="preserve">─── </v>
      </c>
      <c r="X110" s="52" t="str">
        <f t="shared" ca="1" si="168"/>
        <v xml:space="preserve">─── </v>
      </c>
      <c r="Y110" s="66" t="str">
        <f t="shared" ca="1" si="169"/>
        <v xml:space="preserve">─── </v>
      </c>
      <c r="Z110" s="52" t="str">
        <f t="shared" ca="1" si="170"/>
        <v xml:space="preserve">─── </v>
      </c>
      <c r="AA110" s="52" t="str">
        <f t="shared" ca="1" si="171"/>
        <v xml:space="preserve">─── </v>
      </c>
      <c r="AB110" s="53" t="str">
        <f t="shared" ca="1" si="144"/>
        <v xml:space="preserve">─── </v>
      </c>
      <c r="AC110" s="53" t="str">
        <f t="shared" ca="1" si="145"/>
        <v xml:space="preserve">─── </v>
      </c>
      <c r="AD110" s="52" t="str">
        <f t="shared" ca="1" si="172"/>
        <v xml:space="preserve">─── </v>
      </c>
      <c r="AE110" s="66" t="str">
        <f t="shared" ca="1" si="173"/>
        <v xml:space="preserve">─── </v>
      </c>
      <c r="AF110" s="54" t="str">
        <f t="shared" ca="1" si="174"/>
        <v xml:space="preserve">─── </v>
      </c>
      <c r="AG110" s="66" t="str">
        <f t="shared" ca="1" si="175"/>
        <v xml:space="preserve">─── </v>
      </c>
      <c r="AH110" s="54" t="str">
        <f t="shared" ca="1" si="176"/>
        <v xml:space="preserve">─── </v>
      </c>
      <c r="AI110" s="52" t="str">
        <f t="shared" ca="1" si="146"/>
        <v xml:space="preserve">─── </v>
      </c>
      <c r="AJ110" s="52">
        <f t="shared" si="177"/>
        <v>1</v>
      </c>
      <c r="AK110" s="57" t="str">
        <f t="shared" si="178"/>
        <v>福山　善智</v>
      </c>
      <c r="AL110" s="57" t="str">
        <f t="shared" si="179"/>
        <v>森谷　崇史</v>
      </c>
      <c r="AM110" s="53">
        <f t="shared" si="180"/>
        <v>-8.9999999999999993E-3</v>
      </c>
      <c r="AN110" s="55">
        <f t="shared" si="181"/>
        <v>7630</v>
      </c>
      <c r="AO110" s="48" t="str">
        <f t="shared" si="147"/>
        <v/>
      </c>
      <c r="AP110" s="56">
        <f t="shared" si="148"/>
        <v>100</v>
      </c>
      <c r="AQ110" s="70" t="str">
        <f t="shared" ca="1" si="182"/>
        <v xml:space="preserve">─── </v>
      </c>
      <c r="AR110" s="62" t="str">
        <f t="shared" ca="1" si="149"/>
        <v xml:space="preserve">─── </v>
      </c>
      <c r="AS110" s="62" t="str">
        <f ca="1">IF(AR110="─── ","─── ",VALUE(AR110&amp;COUNTIFS(AR$1:AR110,AR110)))</f>
        <v xml:space="preserve">─── </v>
      </c>
      <c r="AT110" s="62" t="str">
        <f t="shared" ca="1" si="150"/>
        <v xml:space="preserve">─── </v>
      </c>
      <c r="AU110" s="65" t="str">
        <f t="shared" ca="1" si="183"/>
        <v xml:space="preserve">─── </v>
      </c>
      <c r="AV110" s="62" t="str">
        <f t="shared" ca="1" si="151"/>
        <v xml:space="preserve">─── </v>
      </c>
      <c r="AW110" s="73" t="str">
        <f t="shared" ca="1" si="152"/>
        <v xml:space="preserve">─── </v>
      </c>
      <c r="AX110" s="74" t="str">
        <f t="shared" ca="1" si="184"/>
        <v xml:space="preserve">─── </v>
      </c>
      <c r="AY110" s="75" t="str">
        <f t="shared" ca="1" si="153"/>
        <v xml:space="preserve">─── </v>
      </c>
      <c r="AZ110" s="76" t="str">
        <f t="shared" ca="1" si="185"/>
        <v xml:space="preserve">─── </v>
      </c>
      <c r="BA110" s="77" t="str">
        <f t="shared" ca="1" si="154"/>
        <v xml:space="preserve">─── </v>
      </c>
      <c r="BB110" s="80" t="str">
        <f t="shared" ca="1" si="155"/>
        <v xml:space="preserve">─── </v>
      </c>
      <c r="BC110" s="71" t="str">
        <f t="shared" si="186"/>
        <v/>
      </c>
      <c r="BD110" s="2" t="s">
        <v>2124</v>
      </c>
      <c r="BG110" s="2" t="str">
        <f t="shared" ca="1" si="187"/>
        <v xml:space="preserve">─── </v>
      </c>
      <c r="BJ110" s="63">
        <v>111</v>
      </c>
      <c r="BK110" s="63" t="str">
        <f t="shared" ca="1" si="159"/>
        <v/>
      </c>
      <c r="BL110" s="63" t="str">
        <f t="shared" ca="1" si="158"/>
        <v/>
      </c>
      <c r="BM110" s="64"/>
    </row>
    <row r="111" spans="1:65">
      <c r="A111" s="85" t="s">
        <v>1436</v>
      </c>
      <c r="B111" s="57" t="str">
        <f t="shared" si="160"/>
        <v>上山市</v>
      </c>
      <c r="C111" s="57" t="str">
        <f t="shared" si="161"/>
        <v>商業地</v>
      </c>
      <c r="D111" s="48"/>
      <c r="E111" s="50" t="str">
        <f t="shared" si="162"/>
        <v>村山地域</v>
      </c>
      <c r="F111" s="50" t="str">
        <f t="shared" si="163"/>
        <v>矢来１丁目１２１５番４７外</v>
      </c>
      <c r="G111" s="50" t="str">
        <f t="shared" si="164"/>
        <v>「矢来１－５－２」</v>
      </c>
      <c r="H111" s="50" t="str">
        <f t="shared" si="165"/>
        <v>（空家）</v>
      </c>
      <c r="I111" s="48" t="str">
        <f t="shared" si="166"/>
        <v>○</v>
      </c>
      <c r="J111" s="48" t="str">
        <f>IFERROR(IF(L111="───── ","",IF(VLOOKUP(A111,kanji001前年データ,19,FALSE)=62,"共同",IF(A111="山形9-3","工業",IF(A111="鶴岡5-2","観光",IF(OR(C111="宅地見込地",C111="工業地"),"",IF(OR(AND(C111="住宅地",M111=2),AND(C111="商業地",M111=1)),"最高",IF(OR(AND(C111="住宅地",COUNTIFS(前年用途区分,C111,前年価格,"&gt;0")=M111),AND(C111="商業地",COUNTIFS(前年用途区分,C111,前年価格,"&gt;0")=M111)),"最低",IF(fals,"")))))))),"")</f>
        <v/>
      </c>
      <c r="K111" s="48" t="str">
        <f ca="1">IFERROR(IF(W111="───── ","",IF(VLOOKUP(A111,kanji001データ,19,FALSE)=62,"共同",IF(A111="山形9-3","工業",IF(A111="鶴岡5-2","観光",IF(OR(C111="宅地見込地",C111="工業地"),"",IF(AND(C111="住宅地",X111=2),"最高",IF(AND(C111="住宅地",COUNTIFS(用途区分,C111,幹事意見価格,"&gt;0")=X111),"最低",IF(AND(C111="商業地",X111=1),"最高",IF(AND(C111="商業地",COUNTIFS(用途区分,C111,幹事意見価格,"&gt;0")=X111),"最低",IF(fals,"")))))))))),"")</f>
        <v/>
      </c>
      <c r="L111" s="51">
        <f t="shared" si="140"/>
        <v>38700</v>
      </c>
      <c r="M111" s="52">
        <f t="shared" si="167"/>
        <v>31</v>
      </c>
      <c r="N111" s="52">
        <f>IFERROR(IF(A111="","",VALUE(M111&amp;COUNTIFS($M$1:M111,M111))),"─── ")</f>
        <v>312</v>
      </c>
      <c r="O111" s="53">
        <f t="shared" si="141"/>
        <v>-0.01</v>
      </c>
      <c r="P111" s="53">
        <f t="shared" si="142"/>
        <v>-1.0230179028132993E-2</v>
      </c>
      <c r="Q111" s="52">
        <f t="shared" si="143"/>
        <v>54</v>
      </c>
      <c r="R111" s="52">
        <f>IFERROR(IF(A111="","",VALUE(Q111&amp;COUNTIFS($Q$1:Q111,Q111))),"─── ")</f>
        <v>542</v>
      </c>
      <c r="S111" s="51" t="e">
        <f t="shared" ca="1" si="138"/>
        <v>#REF!</v>
      </c>
      <c r="T111" s="53" t="e">
        <f t="shared" ca="1" si="139"/>
        <v>#REF!</v>
      </c>
      <c r="U111" s="51" t="e">
        <f t="shared" ca="1" si="156"/>
        <v>#REF!</v>
      </c>
      <c r="V111" s="53" t="e">
        <f t="shared" ca="1" si="157"/>
        <v>#REF!</v>
      </c>
      <c r="W111" s="88" t="str">
        <f ca="1">IFERROR(IF(OR($S111="─── ",$U111="─── "),"─── ",IF(#REF!="見込価格",VLOOKUP(A111,見込価格一覧データ,9,FALSE),IF(#REF!="意見価格",VLOOKUP(A111,見込価格一覧データ,11,FALSE)))),"─── ")</f>
        <v xml:space="preserve">─── </v>
      </c>
      <c r="X111" s="52" t="str">
        <f t="shared" ca="1" si="168"/>
        <v xml:space="preserve">─── </v>
      </c>
      <c r="Y111" s="66" t="str">
        <f t="shared" ca="1" si="169"/>
        <v xml:space="preserve">─── </v>
      </c>
      <c r="Z111" s="52" t="str">
        <f t="shared" ca="1" si="170"/>
        <v xml:space="preserve">─── </v>
      </c>
      <c r="AA111" s="52" t="str">
        <f t="shared" ca="1" si="171"/>
        <v xml:space="preserve">─── </v>
      </c>
      <c r="AB111" s="53" t="str">
        <f t="shared" ca="1" si="144"/>
        <v xml:space="preserve">─── </v>
      </c>
      <c r="AC111" s="53" t="str">
        <f t="shared" ca="1" si="145"/>
        <v xml:space="preserve">─── </v>
      </c>
      <c r="AD111" s="52" t="str">
        <f t="shared" ca="1" si="172"/>
        <v xml:space="preserve">─── </v>
      </c>
      <c r="AE111" s="66" t="str">
        <f t="shared" ca="1" si="173"/>
        <v xml:space="preserve">─── </v>
      </c>
      <c r="AF111" s="54" t="str">
        <f t="shared" ca="1" si="174"/>
        <v xml:space="preserve">─── </v>
      </c>
      <c r="AG111" s="66" t="str">
        <f t="shared" ca="1" si="175"/>
        <v xml:space="preserve">─── </v>
      </c>
      <c r="AH111" s="54" t="str">
        <f t="shared" ca="1" si="176"/>
        <v xml:space="preserve">─── </v>
      </c>
      <c r="AI111" s="52" t="str">
        <f t="shared" ca="1" si="146"/>
        <v xml:space="preserve">─── </v>
      </c>
      <c r="AJ111" s="52">
        <f t="shared" si="177"/>
        <v>1</v>
      </c>
      <c r="AK111" s="57" t="str">
        <f t="shared" si="178"/>
        <v>福山　善智</v>
      </c>
      <c r="AL111" s="57" t="str">
        <f t="shared" si="179"/>
        <v>大貫　良一</v>
      </c>
      <c r="AM111" s="53">
        <f t="shared" si="180"/>
        <v>-0.01</v>
      </c>
      <c r="AN111" s="55">
        <f t="shared" si="181"/>
        <v>38700</v>
      </c>
      <c r="AO111" s="48" t="str">
        <f t="shared" si="147"/>
        <v/>
      </c>
      <c r="AP111" s="56">
        <f t="shared" si="148"/>
        <v>102</v>
      </c>
      <c r="AQ111" s="70" t="str">
        <f t="shared" ca="1" si="182"/>
        <v xml:space="preserve">─── </v>
      </c>
      <c r="AR111" s="62" t="str">
        <f t="shared" ca="1" si="149"/>
        <v xml:space="preserve">─── </v>
      </c>
      <c r="AS111" s="62" t="str">
        <f ca="1">IF(AR111="─── ","─── ",VALUE(AR111&amp;COUNTIFS(AR$1:AR111,AR111)))</f>
        <v xml:space="preserve">─── </v>
      </c>
      <c r="AT111" s="62" t="str">
        <f t="shared" ca="1" si="150"/>
        <v xml:space="preserve">─── </v>
      </c>
      <c r="AU111" s="65" t="str">
        <f t="shared" ca="1" si="183"/>
        <v xml:space="preserve">─── </v>
      </c>
      <c r="AV111" s="62" t="str">
        <f t="shared" ca="1" si="151"/>
        <v xml:space="preserve">─── </v>
      </c>
      <c r="AW111" s="73" t="str">
        <f t="shared" ca="1" si="152"/>
        <v xml:space="preserve">─── </v>
      </c>
      <c r="AX111" s="74" t="str">
        <f t="shared" ca="1" si="184"/>
        <v xml:space="preserve">─── </v>
      </c>
      <c r="AY111" s="75" t="str">
        <f t="shared" ca="1" si="153"/>
        <v xml:space="preserve">─── </v>
      </c>
      <c r="AZ111" s="76" t="str">
        <f t="shared" ca="1" si="185"/>
        <v xml:space="preserve">─── </v>
      </c>
      <c r="BA111" s="77" t="str">
        <f t="shared" ca="1" si="154"/>
        <v xml:space="preserve">─── </v>
      </c>
      <c r="BB111" s="80" t="str">
        <f t="shared" ca="1" si="155"/>
        <v xml:space="preserve">─── </v>
      </c>
      <c r="BC111" s="71" t="str">
        <f t="shared" si="186"/>
        <v>○</v>
      </c>
      <c r="BD111" s="2" t="s">
        <v>2124</v>
      </c>
      <c r="BG111" s="2" t="str">
        <f t="shared" ca="1" si="187"/>
        <v xml:space="preserve">─── </v>
      </c>
      <c r="BJ111" s="63">
        <v>112</v>
      </c>
      <c r="BK111" s="63" t="str">
        <f t="shared" ca="1" si="159"/>
        <v/>
      </c>
      <c r="BL111" s="63" t="str">
        <f t="shared" ca="1" si="158"/>
        <v/>
      </c>
      <c r="BM111" s="64"/>
    </row>
    <row r="112" spans="1:65">
      <c r="A112" s="85" t="s">
        <v>1437</v>
      </c>
      <c r="B112" s="57" t="str">
        <f t="shared" si="160"/>
        <v>上山市</v>
      </c>
      <c r="C112" s="57" t="str">
        <f t="shared" si="161"/>
        <v>商業地</v>
      </c>
      <c r="D112" s="48"/>
      <c r="E112" s="50" t="str">
        <f t="shared" si="162"/>
        <v>村山地域</v>
      </c>
      <c r="F112" s="50" t="str">
        <f t="shared" si="163"/>
        <v>十日町９１６番</v>
      </c>
      <c r="G112" s="50" t="str">
        <f t="shared" si="164"/>
        <v>「十日町７－２」</v>
      </c>
      <c r="H112" s="50" t="str">
        <f t="shared" si="165"/>
        <v>（救済堂薬局上山店）</v>
      </c>
      <c r="I112" s="48" t="str">
        <f t="shared" si="166"/>
        <v/>
      </c>
      <c r="J112" s="48" t="str">
        <f>IFERROR(IF(L112="───── ","",IF(VLOOKUP(A112,kanji001前年データ,19,FALSE)=62,"共同",IF(A112="山形9-3","工業",IF(A112="鶴岡5-2","観光",IF(OR(C112="宅地見込地",C112="工業地"),"",IF(OR(AND(C112="住宅地",M112=2),AND(C112="商業地",M112=1)),"最高",IF(OR(AND(C112="住宅地",COUNTIFS(前年用途区分,C112,前年価格,"&gt;0")=M112),AND(C112="商業地",COUNTIFS(前年用途区分,C112,前年価格,"&gt;0")=M112)),"最低",IF(fals,"")))))))),"")</f>
        <v/>
      </c>
      <c r="K112" s="48" t="str">
        <f ca="1">IFERROR(IF(W112="───── ","",IF(VLOOKUP(A112,kanji001データ,19,FALSE)=62,"共同",IF(A112="山形9-3","工業",IF(A112="鶴岡5-2","観光",IF(OR(C112="宅地見込地",C112="工業地"),"",IF(AND(C112="住宅地",X112=2),"最高",IF(AND(C112="住宅地",COUNTIFS(用途区分,C112,幹事意見価格,"&gt;0")=X112),"最低",IF(AND(C112="商業地",X112=1),"最高",IF(AND(C112="商業地",COUNTIFS(用途区分,C112,幹事意見価格,"&gt;0")=X112),"最低",IF(fals,"")))))))))),"")</f>
        <v/>
      </c>
      <c r="L112" s="51">
        <f t="shared" si="140"/>
        <v>30700</v>
      </c>
      <c r="M112" s="52">
        <f t="shared" si="167"/>
        <v>36</v>
      </c>
      <c r="N112" s="52">
        <f>IFERROR(IF(A112="","",VALUE(M112&amp;COUNTIFS($M$1:M112,M112))),"─── ")</f>
        <v>361</v>
      </c>
      <c r="O112" s="53">
        <f t="shared" si="141"/>
        <v>-6.0000000000000001E-3</v>
      </c>
      <c r="P112" s="53">
        <f t="shared" si="142"/>
        <v>-6.4724919093851136E-3</v>
      </c>
      <c r="Q112" s="52">
        <f t="shared" si="143"/>
        <v>46</v>
      </c>
      <c r="R112" s="52">
        <f>IFERROR(IF(A112="","",VALUE(Q112&amp;COUNTIFS($Q$1:Q112,Q112))),"─── ")</f>
        <v>461</v>
      </c>
      <c r="S112" s="51" t="e">
        <f t="shared" ca="1" si="138"/>
        <v>#REF!</v>
      </c>
      <c r="T112" s="53" t="e">
        <f t="shared" ca="1" si="139"/>
        <v>#REF!</v>
      </c>
      <c r="U112" s="51" t="e">
        <f t="shared" ca="1" si="156"/>
        <v>#REF!</v>
      </c>
      <c r="V112" s="53" t="e">
        <f t="shared" ca="1" si="157"/>
        <v>#REF!</v>
      </c>
      <c r="W112" s="88" t="str">
        <f ca="1">IFERROR(IF(OR($S112="─── ",$U112="─── "),"─── ",IF(#REF!="見込価格",VLOOKUP(A112,見込価格一覧データ,9,FALSE),IF(#REF!="意見価格",VLOOKUP(A112,見込価格一覧データ,11,FALSE)))),"─── ")</f>
        <v xml:space="preserve">─── </v>
      </c>
      <c r="X112" s="52" t="str">
        <f t="shared" ca="1" si="168"/>
        <v xml:space="preserve">─── </v>
      </c>
      <c r="Y112" s="66" t="str">
        <f t="shared" ca="1" si="169"/>
        <v xml:space="preserve">─── </v>
      </c>
      <c r="Z112" s="52" t="str">
        <f t="shared" ca="1" si="170"/>
        <v xml:space="preserve">─── </v>
      </c>
      <c r="AA112" s="52" t="str">
        <f t="shared" ca="1" si="171"/>
        <v xml:space="preserve">─── </v>
      </c>
      <c r="AB112" s="53" t="str">
        <f t="shared" ca="1" si="144"/>
        <v xml:space="preserve">─── </v>
      </c>
      <c r="AC112" s="53" t="str">
        <f t="shared" ca="1" si="145"/>
        <v xml:space="preserve">─── </v>
      </c>
      <c r="AD112" s="52" t="str">
        <f t="shared" ca="1" si="172"/>
        <v xml:space="preserve">─── </v>
      </c>
      <c r="AE112" s="66" t="str">
        <f t="shared" ca="1" si="173"/>
        <v xml:space="preserve">─── </v>
      </c>
      <c r="AF112" s="54" t="str">
        <f t="shared" ca="1" si="174"/>
        <v xml:space="preserve">─── </v>
      </c>
      <c r="AG112" s="66" t="str">
        <f t="shared" ca="1" si="175"/>
        <v xml:space="preserve">─── </v>
      </c>
      <c r="AH112" s="54" t="str">
        <f t="shared" ca="1" si="176"/>
        <v xml:space="preserve">─── </v>
      </c>
      <c r="AI112" s="52" t="str">
        <f t="shared" ca="1" si="146"/>
        <v xml:space="preserve">─── </v>
      </c>
      <c r="AJ112" s="52">
        <f t="shared" si="177"/>
        <v>2</v>
      </c>
      <c r="AK112" s="57" t="str">
        <f t="shared" si="178"/>
        <v>阿部　和宏</v>
      </c>
      <c r="AL112" s="57" t="str">
        <f t="shared" si="179"/>
        <v>大貫　良一</v>
      </c>
      <c r="AM112" s="53">
        <f t="shared" si="180"/>
        <v>-6.0000000000000001E-3</v>
      </c>
      <c r="AN112" s="55">
        <f t="shared" si="181"/>
        <v>30700</v>
      </c>
      <c r="AO112" s="48" t="str">
        <f t="shared" si="147"/>
        <v/>
      </c>
      <c r="AP112" s="56">
        <f t="shared" si="148"/>
        <v>102</v>
      </c>
      <c r="AQ112" s="70" t="str">
        <f t="shared" ca="1" si="182"/>
        <v xml:space="preserve">─── </v>
      </c>
      <c r="AR112" s="62" t="str">
        <f t="shared" ca="1" si="149"/>
        <v xml:space="preserve">─── </v>
      </c>
      <c r="AS112" s="62" t="str">
        <f ca="1">IF(AR112="─── ","─── ",VALUE(AR112&amp;COUNTIFS(AR$1:AR112,AR112)))</f>
        <v xml:space="preserve">─── </v>
      </c>
      <c r="AT112" s="62" t="str">
        <f t="shared" ca="1" si="150"/>
        <v xml:space="preserve">─── </v>
      </c>
      <c r="AU112" s="65" t="str">
        <f t="shared" ca="1" si="183"/>
        <v xml:space="preserve">─── </v>
      </c>
      <c r="AV112" s="62" t="str">
        <f t="shared" ca="1" si="151"/>
        <v xml:space="preserve">─── </v>
      </c>
      <c r="AW112" s="73" t="str">
        <f t="shared" ca="1" si="152"/>
        <v xml:space="preserve">─── </v>
      </c>
      <c r="AX112" s="74" t="str">
        <f t="shared" ca="1" si="184"/>
        <v xml:space="preserve">─── </v>
      </c>
      <c r="AY112" s="75" t="str">
        <f t="shared" ca="1" si="153"/>
        <v xml:space="preserve">─── </v>
      </c>
      <c r="AZ112" s="76" t="str">
        <f t="shared" ca="1" si="185"/>
        <v xml:space="preserve">─── </v>
      </c>
      <c r="BA112" s="77" t="str">
        <f t="shared" ca="1" si="154"/>
        <v xml:space="preserve">─── </v>
      </c>
      <c r="BB112" s="80" t="str">
        <f t="shared" ca="1" si="155"/>
        <v xml:space="preserve">─── </v>
      </c>
      <c r="BC112" s="71" t="str">
        <f t="shared" si="186"/>
        <v>○</v>
      </c>
      <c r="BD112" s="2" t="s">
        <v>2124</v>
      </c>
      <c r="BG112" s="2" t="str">
        <f t="shared" ca="1" si="187"/>
        <v xml:space="preserve">─── </v>
      </c>
      <c r="BJ112" s="63">
        <v>113</v>
      </c>
      <c r="BK112" s="63" t="str">
        <f t="shared" ca="1" si="159"/>
        <v/>
      </c>
      <c r="BL112" s="63" t="str">
        <f t="shared" ca="1" si="158"/>
        <v/>
      </c>
      <c r="BM112" s="64"/>
    </row>
    <row r="113" spans="1:65">
      <c r="A113" s="85" t="s">
        <v>1438</v>
      </c>
      <c r="B113" s="57" t="str">
        <f t="shared" si="160"/>
        <v>上山市</v>
      </c>
      <c r="C113" s="57" t="str">
        <f t="shared" si="161"/>
        <v>商業地</v>
      </c>
      <c r="D113" s="48"/>
      <c r="E113" s="50" t="str">
        <f t="shared" si="162"/>
        <v>村山地域</v>
      </c>
      <c r="F113" s="50" t="str">
        <f t="shared" si="163"/>
        <v>四ツ谷２丁目４１３番１７外</v>
      </c>
      <c r="G113" s="50" t="str">
        <f t="shared" si="164"/>
        <v>「四ツ谷２－１－４６」</v>
      </c>
      <c r="H113" s="50" t="str">
        <f t="shared" si="165"/>
        <v>（有限会社東洋企画印刷）</v>
      </c>
      <c r="I113" s="48" t="str">
        <f t="shared" si="166"/>
        <v>○</v>
      </c>
      <c r="J113" s="48" t="str">
        <f>IFERROR(IF(L113="───── ","",IF(VLOOKUP(A113,kanji001前年データ,19,FALSE)=62,"共同",IF(A113="山形9-3","工業",IF(A113="鶴岡5-2","観光",IF(OR(C113="宅地見込地",C113="工業地"),"",IF(OR(AND(C113="住宅地",M113=2),AND(C113="商業地",M113=1)),"最高",IF(OR(AND(C113="住宅地",COUNTIFS(前年用途区分,C113,前年価格,"&gt;0")=M113),AND(C113="商業地",COUNTIFS(前年用途区分,C113,前年価格,"&gt;0")=M113)),"最低",IF(fals,"")))))))),"")</f>
        <v/>
      </c>
      <c r="K113" s="48" t="str">
        <f ca="1">IFERROR(IF(W113="───── ","",IF(VLOOKUP(A113,kanji001データ,19,FALSE)=62,"共同",IF(A113="山形9-3","工業",IF(A113="鶴岡5-2","観光",IF(OR(C113="宅地見込地",C113="工業地"),"",IF(AND(C113="住宅地",X113=2),"最高",IF(AND(C113="住宅地",COUNTIFS(用途区分,C113,幹事意見価格,"&gt;0")=X113),"最低",IF(AND(C113="商業地",X113=1),"最高",IF(AND(C113="商業地",COUNTIFS(用途区分,C113,幹事意見価格,"&gt;0")=X113),"最低",IF(fals,"")))))))))),"")</f>
        <v/>
      </c>
      <c r="L113" s="51">
        <f t="shared" si="140"/>
        <v>29300</v>
      </c>
      <c r="M113" s="52">
        <f t="shared" si="167"/>
        <v>39</v>
      </c>
      <c r="N113" s="52">
        <f>IFERROR(IF(A113="","",VALUE(M113&amp;COUNTIFS($M$1:M113,M113))),"─── ")</f>
        <v>392</v>
      </c>
      <c r="O113" s="53">
        <f t="shared" si="141"/>
        <v>-3.0000000000000001E-3</v>
      </c>
      <c r="P113" s="53">
        <f t="shared" si="142"/>
        <v>-3.4013605442176869E-3</v>
      </c>
      <c r="Q113" s="52">
        <f t="shared" si="143"/>
        <v>41</v>
      </c>
      <c r="R113" s="52">
        <f>IFERROR(IF(A113="","",VALUE(Q113&amp;COUNTIFS($Q$1:Q113,Q113))),"─── ")</f>
        <v>412</v>
      </c>
      <c r="S113" s="51" t="e">
        <f t="shared" ca="1" si="138"/>
        <v>#REF!</v>
      </c>
      <c r="T113" s="53" t="e">
        <f t="shared" ca="1" si="139"/>
        <v>#REF!</v>
      </c>
      <c r="U113" s="51" t="e">
        <f t="shared" ca="1" si="156"/>
        <v>#REF!</v>
      </c>
      <c r="V113" s="53" t="e">
        <f t="shared" ca="1" si="157"/>
        <v>#REF!</v>
      </c>
      <c r="W113" s="88" t="str">
        <f ca="1">IFERROR(IF(OR($S113="─── ",$U113="─── "),"─── ",IF(#REF!="見込価格",VLOOKUP(A113,見込価格一覧データ,9,FALSE),IF(#REF!="意見価格",VLOOKUP(A113,見込価格一覧データ,11,FALSE)))),"─── ")</f>
        <v xml:space="preserve">─── </v>
      </c>
      <c r="X113" s="52" t="str">
        <f t="shared" ca="1" si="168"/>
        <v xml:space="preserve">─── </v>
      </c>
      <c r="Y113" s="66" t="str">
        <f t="shared" ca="1" si="169"/>
        <v xml:space="preserve">─── </v>
      </c>
      <c r="Z113" s="52" t="str">
        <f t="shared" ca="1" si="170"/>
        <v xml:space="preserve">─── </v>
      </c>
      <c r="AA113" s="52" t="str">
        <f t="shared" ca="1" si="171"/>
        <v xml:space="preserve">─── </v>
      </c>
      <c r="AB113" s="53" t="str">
        <f t="shared" ca="1" si="144"/>
        <v xml:space="preserve">─── </v>
      </c>
      <c r="AC113" s="53" t="str">
        <f t="shared" ca="1" si="145"/>
        <v xml:space="preserve">─── </v>
      </c>
      <c r="AD113" s="52" t="str">
        <f t="shared" ca="1" si="172"/>
        <v xml:space="preserve">─── </v>
      </c>
      <c r="AE113" s="66" t="str">
        <f t="shared" ca="1" si="173"/>
        <v xml:space="preserve">─── </v>
      </c>
      <c r="AF113" s="54" t="str">
        <f t="shared" ca="1" si="174"/>
        <v xml:space="preserve">─── </v>
      </c>
      <c r="AG113" s="66" t="str">
        <f t="shared" ca="1" si="175"/>
        <v xml:space="preserve">─── </v>
      </c>
      <c r="AH113" s="54" t="str">
        <f t="shared" ca="1" si="176"/>
        <v xml:space="preserve">─── </v>
      </c>
      <c r="AI113" s="52" t="str">
        <f t="shared" ca="1" si="146"/>
        <v xml:space="preserve">─── </v>
      </c>
      <c r="AJ113" s="52">
        <f t="shared" si="177"/>
        <v>3</v>
      </c>
      <c r="AK113" s="57" t="str">
        <f t="shared" si="178"/>
        <v>阿部　和宏</v>
      </c>
      <c r="AL113" s="57" t="str">
        <f t="shared" si="179"/>
        <v>森谷　崇史</v>
      </c>
      <c r="AM113" s="53">
        <f t="shared" si="180"/>
        <v>-3.0000000000000001E-3</v>
      </c>
      <c r="AN113" s="55">
        <f t="shared" si="181"/>
        <v>29300</v>
      </c>
      <c r="AO113" s="48" t="str">
        <f t="shared" si="147"/>
        <v/>
      </c>
      <c r="AP113" s="56">
        <f t="shared" si="148"/>
        <v>100</v>
      </c>
      <c r="AQ113" s="70" t="str">
        <f t="shared" ca="1" si="182"/>
        <v xml:space="preserve">─── </v>
      </c>
      <c r="AR113" s="62" t="str">
        <f t="shared" ca="1" si="149"/>
        <v xml:space="preserve">─── </v>
      </c>
      <c r="AS113" s="62" t="str">
        <f ca="1">IF(AR113="─── ","─── ",VALUE(AR113&amp;COUNTIFS(AR$1:AR113,AR113)))</f>
        <v xml:space="preserve">─── </v>
      </c>
      <c r="AT113" s="62" t="str">
        <f t="shared" ca="1" si="150"/>
        <v xml:space="preserve">─── </v>
      </c>
      <c r="AU113" s="65" t="str">
        <f t="shared" ca="1" si="183"/>
        <v xml:space="preserve">─── </v>
      </c>
      <c r="AV113" s="62" t="str">
        <f t="shared" ca="1" si="151"/>
        <v xml:space="preserve">─── </v>
      </c>
      <c r="AW113" s="73" t="str">
        <f t="shared" ca="1" si="152"/>
        <v xml:space="preserve">─── </v>
      </c>
      <c r="AX113" s="74" t="str">
        <f t="shared" ca="1" si="184"/>
        <v xml:space="preserve">─── </v>
      </c>
      <c r="AY113" s="75" t="str">
        <f t="shared" ca="1" si="153"/>
        <v xml:space="preserve">─── </v>
      </c>
      <c r="AZ113" s="76" t="str">
        <f t="shared" ca="1" si="185"/>
        <v xml:space="preserve">─── </v>
      </c>
      <c r="BA113" s="77" t="str">
        <f t="shared" ca="1" si="154"/>
        <v xml:space="preserve">─── </v>
      </c>
      <c r="BB113" s="80" t="str">
        <f t="shared" ca="1" si="155"/>
        <v xml:space="preserve">─── </v>
      </c>
      <c r="BC113" s="71" t="str">
        <f t="shared" si="186"/>
        <v>○</v>
      </c>
      <c r="BD113" s="2" t="s">
        <v>2124</v>
      </c>
      <c r="BG113" s="2" t="str">
        <f t="shared" ca="1" si="187"/>
        <v xml:space="preserve">─── </v>
      </c>
      <c r="BJ113" s="63">
        <v>114</v>
      </c>
      <c r="BK113" s="63" t="str">
        <f t="shared" ca="1" si="159"/>
        <v/>
      </c>
      <c r="BL113" s="63" t="str">
        <f t="shared" ca="1" si="158"/>
        <v/>
      </c>
      <c r="BM113" s="64"/>
    </row>
    <row r="114" spans="1:65">
      <c r="A114" s="85" t="s">
        <v>1530</v>
      </c>
      <c r="B114" s="57" t="str">
        <f t="shared" si="160"/>
        <v>村山市</v>
      </c>
      <c r="C114" s="57" t="str">
        <f t="shared" si="161"/>
        <v>住宅地</v>
      </c>
      <c r="D114" s="48"/>
      <c r="E114" s="50" t="str">
        <f t="shared" si="162"/>
        <v>村山地域</v>
      </c>
      <c r="F114" s="50" t="str">
        <f t="shared" si="163"/>
        <v>楯岡新町３丁目４８９３番２７</v>
      </c>
      <c r="G114" s="50" t="str">
        <f t="shared" si="164"/>
        <v>「楯岡新町３－３３－６」</v>
      </c>
      <c r="H114" s="50" t="str">
        <f t="shared" si="165"/>
        <v/>
      </c>
      <c r="I114" s="48" t="str">
        <f t="shared" si="166"/>
        <v/>
      </c>
      <c r="J114" s="48" t="str">
        <f>IFERROR(IF(L114="───── ","",IF(VLOOKUP(A114,kanji001前年データ,19,FALSE)=62,"共同",IF(A114="山形9-3","工業",IF(A114="鶴岡5-2","観光",IF(OR(C114="宅地見込地",C114="工業地"),"",IF(OR(AND(C114="住宅地",M114=2),AND(C114="商業地",M114=1)),"最高",IF(OR(AND(C114="住宅地",COUNTIFS(前年用途区分,C114,前年価格,"&gt;0")=M114),AND(C114="商業地",COUNTIFS(前年用途区分,C114,前年価格,"&gt;0")=M114)),"最低",IF(fals,"")))))))),"")</f>
        <v/>
      </c>
      <c r="K114" s="48" t="str">
        <f ca="1">IFERROR(IF(W114="───── ","",IF(VLOOKUP(A114,kanji001データ,19,FALSE)=62,"共同",IF(A114="山形9-3","工業",IF(A114="鶴岡5-2","観光",IF(OR(C114="宅地見込地",C114="工業地"),"",IF(AND(C114="住宅地",X114=2),"最高",IF(AND(C114="住宅地",COUNTIFS(用途区分,C114,幹事意見価格,"&gt;0")=X114),"最低",IF(AND(C114="商業地",X114=1),"最高",IF(AND(C114="商業地",COUNTIFS(用途区分,C114,幹事意見価格,"&gt;0")=X114),"最低",IF(fals,"")))))))))),"")</f>
        <v/>
      </c>
      <c r="L114" s="51">
        <f t="shared" si="140"/>
        <v>22200</v>
      </c>
      <c r="M114" s="52">
        <f t="shared" si="167"/>
        <v>66</v>
      </c>
      <c r="N114" s="52">
        <f>IFERROR(IF(A114="","",VALUE(M114&amp;COUNTIFS($M$1:M114,M114))),"─── ")</f>
        <v>661</v>
      </c>
      <c r="O114" s="53">
        <f t="shared" si="141"/>
        <v>5.0000000000000001E-3</v>
      </c>
      <c r="P114" s="53">
        <f t="shared" si="142"/>
        <v>4.5248868778280547E-3</v>
      </c>
      <c r="Q114" s="52">
        <f t="shared" si="143"/>
        <v>47</v>
      </c>
      <c r="R114" s="52">
        <f>IFERROR(IF(A114="","",VALUE(Q114&amp;COUNTIFS($Q$1:Q114,Q114))),"─── ")</f>
        <v>471</v>
      </c>
      <c r="S114" s="51" t="e">
        <f t="shared" ca="1" si="138"/>
        <v>#REF!</v>
      </c>
      <c r="T114" s="53" t="e">
        <f t="shared" ca="1" si="139"/>
        <v>#REF!</v>
      </c>
      <c r="U114" s="51" t="e">
        <f t="shared" ca="1" si="156"/>
        <v>#REF!</v>
      </c>
      <c r="V114" s="53" t="e">
        <f t="shared" ca="1" si="157"/>
        <v>#REF!</v>
      </c>
      <c r="W114" s="88" t="str">
        <f ca="1">IFERROR(IF(OR($S114="─── ",$U114="─── "),"─── ",IF(#REF!="見込価格",VLOOKUP(A114,見込価格一覧データ,9,FALSE),IF(#REF!="意見価格",VLOOKUP(A114,見込価格一覧データ,11,FALSE)))),"─── ")</f>
        <v xml:space="preserve">─── </v>
      </c>
      <c r="X114" s="52" t="str">
        <f t="shared" ca="1" si="168"/>
        <v xml:space="preserve">─── </v>
      </c>
      <c r="Y114" s="66" t="str">
        <f t="shared" ca="1" si="169"/>
        <v xml:space="preserve">─── </v>
      </c>
      <c r="Z114" s="52" t="str">
        <f t="shared" ca="1" si="170"/>
        <v xml:space="preserve">─── </v>
      </c>
      <c r="AA114" s="52" t="str">
        <f t="shared" ca="1" si="171"/>
        <v xml:space="preserve">─── </v>
      </c>
      <c r="AB114" s="53" t="str">
        <f t="shared" ca="1" si="144"/>
        <v xml:space="preserve">─── </v>
      </c>
      <c r="AC114" s="53" t="str">
        <f t="shared" ca="1" si="145"/>
        <v xml:space="preserve">─── </v>
      </c>
      <c r="AD114" s="52" t="str">
        <f t="shared" ca="1" si="172"/>
        <v xml:space="preserve">─── </v>
      </c>
      <c r="AE114" s="66" t="str">
        <f t="shared" ca="1" si="173"/>
        <v xml:space="preserve">─── </v>
      </c>
      <c r="AF114" s="54" t="str">
        <f t="shared" ca="1" si="174"/>
        <v xml:space="preserve">─── </v>
      </c>
      <c r="AG114" s="66" t="str">
        <f t="shared" ca="1" si="175"/>
        <v xml:space="preserve">─── </v>
      </c>
      <c r="AH114" s="54" t="str">
        <f t="shared" ca="1" si="176"/>
        <v xml:space="preserve">─── </v>
      </c>
      <c r="AI114" s="52" t="str">
        <f t="shared" ca="1" si="146"/>
        <v xml:space="preserve">─── </v>
      </c>
      <c r="AJ114" s="52">
        <f t="shared" si="177"/>
        <v>1</v>
      </c>
      <c r="AK114" s="57" t="str">
        <f t="shared" si="178"/>
        <v>臼井　晶</v>
      </c>
      <c r="AL114" s="57" t="str">
        <f t="shared" si="179"/>
        <v>福山　善智</v>
      </c>
      <c r="AM114" s="53">
        <f t="shared" si="180"/>
        <v>5.0000000000000001E-3</v>
      </c>
      <c r="AN114" s="55">
        <f t="shared" si="181"/>
        <v>22200</v>
      </c>
      <c r="AO114" s="48" t="str">
        <f t="shared" si="147"/>
        <v/>
      </c>
      <c r="AP114" s="56">
        <f t="shared" si="148"/>
        <v>101</v>
      </c>
      <c r="AQ114" s="70" t="str">
        <f t="shared" ca="1" si="182"/>
        <v xml:space="preserve">─── </v>
      </c>
      <c r="AR114" s="62" t="str">
        <f t="shared" ca="1" si="149"/>
        <v xml:space="preserve">─── </v>
      </c>
      <c r="AS114" s="62" t="str">
        <f ca="1">IF(AR114="─── ","─── ",VALUE(AR114&amp;COUNTIFS(AR$1:AR114,AR114)))</f>
        <v xml:space="preserve">─── </v>
      </c>
      <c r="AT114" s="62" t="str">
        <f t="shared" ca="1" si="150"/>
        <v xml:space="preserve">─── </v>
      </c>
      <c r="AU114" s="65" t="str">
        <f t="shared" ca="1" si="183"/>
        <v xml:space="preserve">─── </v>
      </c>
      <c r="AV114" s="62" t="str">
        <f t="shared" ca="1" si="151"/>
        <v xml:space="preserve">─── </v>
      </c>
      <c r="AW114" s="73" t="str">
        <f t="shared" ca="1" si="152"/>
        <v xml:space="preserve">─── </v>
      </c>
      <c r="AX114" s="74" t="str">
        <f t="shared" ca="1" si="184"/>
        <v xml:space="preserve">─── </v>
      </c>
      <c r="AY114" s="75" t="str">
        <f t="shared" ca="1" si="153"/>
        <v xml:space="preserve">─── </v>
      </c>
      <c r="AZ114" s="76" t="str">
        <f t="shared" ca="1" si="185"/>
        <v xml:space="preserve">─── </v>
      </c>
      <c r="BA114" s="77" t="str">
        <f t="shared" ca="1" si="154"/>
        <v xml:space="preserve">─── </v>
      </c>
      <c r="BB114" s="80" t="str">
        <f t="shared" ca="1" si="155"/>
        <v xml:space="preserve">─── </v>
      </c>
      <c r="BC114" s="71" t="str">
        <f t="shared" si="186"/>
        <v/>
      </c>
      <c r="BD114" s="2" t="s">
        <v>2124</v>
      </c>
      <c r="BG114" s="2" t="str">
        <f t="shared" ca="1" si="187"/>
        <v xml:space="preserve">─── </v>
      </c>
      <c r="BJ114" s="63">
        <v>115</v>
      </c>
      <c r="BK114" s="63" t="str">
        <f t="shared" ca="1" si="159"/>
        <v/>
      </c>
      <c r="BL114" s="63" t="str">
        <f t="shared" ca="1" si="158"/>
        <v/>
      </c>
      <c r="BM114" s="64"/>
    </row>
    <row r="115" spans="1:65">
      <c r="A115" s="85" t="s">
        <v>1531</v>
      </c>
      <c r="B115" s="57" t="str">
        <f t="shared" si="160"/>
        <v>村山市</v>
      </c>
      <c r="C115" s="57" t="str">
        <f t="shared" si="161"/>
        <v>住宅地</v>
      </c>
      <c r="D115" s="48"/>
      <c r="E115" s="50" t="str">
        <f t="shared" si="162"/>
        <v>村山地域</v>
      </c>
      <c r="F115" s="50" t="str">
        <f t="shared" si="163"/>
        <v>楯岡俵町３００番１５</v>
      </c>
      <c r="G115" s="50" t="str">
        <f t="shared" si="164"/>
        <v>「楯岡俵町９－１６」</v>
      </c>
      <c r="H115" s="50" t="str">
        <f t="shared" si="165"/>
        <v/>
      </c>
      <c r="I115" s="48" t="str">
        <f t="shared" si="166"/>
        <v>○</v>
      </c>
      <c r="J115" s="48" t="str">
        <f>IFERROR(IF(L115="───── ","",IF(VLOOKUP(A115,kanji001前年データ,19,FALSE)=62,"共同",IF(A115="山形9-3","工業",IF(A115="鶴岡5-2","観光",IF(OR(C115="宅地見込地",C115="工業地"),"",IF(OR(AND(C115="住宅地",M115=2),AND(C115="商業地",M115=1)),"最高",IF(OR(AND(C115="住宅地",COUNTIFS(前年用途区分,C115,前年価格,"&gt;0")=M115),AND(C115="商業地",COUNTIFS(前年用途区分,C115,前年価格,"&gt;0")=M115)),"最低",IF(fals,"")))))))),"")</f>
        <v/>
      </c>
      <c r="K115" s="48" t="str">
        <f ca="1">IFERROR(IF(W115="───── ","",IF(VLOOKUP(A115,kanji001データ,19,FALSE)=62,"共同",IF(A115="山形9-3","工業",IF(A115="鶴岡5-2","観光",IF(OR(C115="宅地見込地",C115="工業地"),"",IF(AND(C115="住宅地",X115=2),"最高",IF(AND(C115="住宅地",COUNTIFS(用途区分,C115,幹事意見価格,"&gt;0")=X115),"最低",IF(AND(C115="商業地",X115=1),"最高",IF(AND(C115="商業地",COUNTIFS(用途区分,C115,幹事意見価格,"&gt;0")=X115),"最低",IF(fals,"")))))))))),"")</f>
        <v/>
      </c>
      <c r="L115" s="51">
        <f t="shared" si="140"/>
        <v>21200</v>
      </c>
      <c r="M115" s="52">
        <f t="shared" si="167"/>
        <v>70</v>
      </c>
      <c r="N115" s="52">
        <f>IFERROR(IF(A115="","",VALUE(M115&amp;COUNTIFS($M$1:M115,M115))),"─── ")</f>
        <v>702</v>
      </c>
      <c r="O115" s="53">
        <f t="shared" si="141"/>
        <v>0</v>
      </c>
      <c r="P115" s="53">
        <f t="shared" si="142"/>
        <v>0</v>
      </c>
      <c r="Q115" s="52">
        <f t="shared" si="143"/>
        <v>59</v>
      </c>
      <c r="R115" s="52">
        <f>IFERROR(IF(A115="","",VALUE(Q115&amp;COUNTIFS($Q$1:Q115,Q115))),"─── ")</f>
        <v>5918</v>
      </c>
      <c r="S115" s="51" t="e">
        <f t="shared" ca="1" si="138"/>
        <v>#REF!</v>
      </c>
      <c r="T115" s="53" t="e">
        <f t="shared" ca="1" si="139"/>
        <v>#REF!</v>
      </c>
      <c r="U115" s="51" t="e">
        <f t="shared" ca="1" si="156"/>
        <v>#REF!</v>
      </c>
      <c r="V115" s="53" t="e">
        <f t="shared" ca="1" si="157"/>
        <v>#REF!</v>
      </c>
      <c r="W115" s="88" t="str">
        <f ca="1">IFERROR(IF(OR($S115="─── ",$U115="─── "),"─── ",IF(#REF!="見込価格",VLOOKUP(A115,見込価格一覧データ,9,FALSE),IF(#REF!="意見価格",VLOOKUP(A115,見込価格一覧データ,11,FALSE)))),"─── ")</f>
        <v xml:space="preserve">─── </v>
      </c>
      <c r="X115" s="52" t="str">
        <f t="shared" ca="1" si="168"/>
        <v xml:space="preserve">─── </v>
      </c>
      <c r="Y115" s="66" t="str">
        <f t="shared" ca="1" si="169"/>
        <v xml:space="preserve">─── </v>
      </c>
      <c r="Z115" s="52" t="str">
        <f t="shared" ca="1" si="170"/>
        <v xml:space="preserve">─── </v>
      </c>
      <c r="AA115" s="52" t="str">
        <f t="shared" ca="1" si="171"/>
        <v xml:space="preserve">─── </v>
      </c>
      <c r="AB115" s="53" t="str">
        <f t="shared" ca="1" si="144"/>
        <v xml:space="preserve">─── </v>
      </c>
      <c r="AC115" s="53" t="str">
        <f t="shared" ca="1" si="145"/>
        <v xml:space="preserve">─── </v>
      </c>
      <c r="AD115" s="52" t="str">
        <f t="shared" ca="1" si="172"/>
        <v xml:space="preserve">─── </v>
      </c>
      <c r="AE115" s="66" t="str">
        <f t="shared" ca="1" si="173"/>
        <v xml:space="preserve">─── </v>
      </c>
      <c r="AF115" s="54" t="str">
        <f t="shared" ca="1" si="174"/>
        <v xml:space="preserve">─── </v>
      </c>
      <c r="AG115" s="66" t="str">
        <f t="shared" ca="1" si="175"/>
        <v xml:space="preserve">─── </v>
      </c>
      <c r="AH115" s="54" t="str">
        <f t="shared" ca="1" si="176"/>
        <v xml:space="preserve">─── </v>
      </c>
      <c r="AI115" s="52" t="str">
        <f t="shared" ca="1" si="146"/>
        <v xml:space="preserve">─── </v>
      </c>
      <c r="AJ115" s="52">
        <f t="shared" si="177"/>
        <v>2</v>
      </c>
      <c r="AK115" s="57" t="str">
        <f t="shared" si="178"/>
        <v>臼井　晶</v>
      </c>
      <c r="AL115" s="57" t="str">
        <f t="shared" si="179"/>
        <v>福山　善智</v>
      </c>
      <c r="AM115" s="53">
        <f t="shared" si="180"/>
        <v>0</v>
      </c>
      <c r="AN115" s="55">
        <f t="shared" si="181"/>
        <v>21200</v>
      </c>
      <c r="AO115" s="48" t="str">
        <f t="shared" si="147"/>
        <v/>
      </c>
      <c r="AP115" s="56">
        <f t="shared" si="148"/>
        <v>102</v>
      </c>
      <c r="AQ115" s="70" t="str">
        <f t="shared" ca="1" si="182"/>
        <v xml:space="preserve">─── </v>
      </c>
      <c r="AR115" s="62" t="str">
        <f t="shared" ca="1" si="149"/>
        <v xml:space="preserve">─── </v>
      </c>
      <c r="AS115" s="62" t="str">
        <f ca="1">IF(AR115="─── ","─── ",VALUE(AR115&amp;COUNTIFS(AR$1:AR115,AR115)))</f>
        <v xml:space="preserve">─── </v>
      </c>
      <c r="AT115" s="62" t="str">
        <f t="shared" ca="1" si="150"/>
        <v xml:space="preserve">─── </v>
      </c>
      <c r="AU115" s="65" t="str">
        <f t="shared" ca="1" si="183"/>
        <v xml:space="preserve">─── </v>
      </c>
      <c r="AV115" s="62" t="str">
        <f t="shared" ca="1" si="151"/>
        <v xml:space="preserve">─── </v>
      </c>
      <c r="AW115" s="73" t="str">
        <f t="shared" ca="1" si="152"/>
        <v xml:space="preserve">─── </v>
      </c>
      <c r="AX115" s="74" t="str">
        <f t="shared" ca="1" si="184"/>
        <v xml:space="preserve">─── </v>
      </c>
      <c r="AY115" s="75" t="str">
        <f t="shared" ca="1" si="153"/>
        <v xml:space="preserve">─── </v>
      </c>
      <c r="AZ115" s="76" t="str">
        <f t="shared" ca="1" si="185"/>
        <v xml:space="preserve">─── </v>
      </c>
      <c r="BA115" s="77" t="str">
        <f t="shared" ca="1" si="154"/>
        <v xml:space="preserve">─── </v>
      </c>
      <c r="BB115" s="80" t="str">
        <f t="shared" ca="1" si="155"/>
        <v xml:space="preserve">─── </v>
      </c>
      <c r="BC115" s="71" t="str">
        <f t="shared" si="186"/>
        <v/>
      </c>
      <c r="BD115" s="2" t="s">
        <v>2124</v>
      </c>
      <c r="BG115" s="2" t="str">
        <f t="shared" ca="1" si="187"/>
        <v xml:space="preserve">─── </v>
      </c>
      <c r="BJ115" s="63">
        <v>116</v>
      </c>
      <c r="BK115" s="63" t="str">
        <f t="shared" ca="1" si="159"/>
        <v/>
      </c>
      <c r="BL115" s="63" t="str">
        <f t="shared" ca="1" si="158"/>
        <v/>
      </c>
      <c r="BM115" s="64"/>
    </row>
    <row r="116" spans="1:65">
      <c r="A116" s="85" t="s">
        <v>1439</v>
      </c>
      <c r="B116" s="57" t="str">
        <f t="shared" si="160"/>
        <v>村山市</v>
      </c>
      <c r="C116" s="57" t="str">
        <f t="shared" si="161"/>
        <v>商業地</v>
      </c>
      <c r="D116" s="48"/>
      <c r="E116" s="50" t="str">
        <f t="shared" si="162"/>
        <v>村山地域</v>
      </c>
      <c r="F116" s="50" t="str">
        <f t="shared" si="163"/>
        <v>楯岡十日町１１３６番１</v>
      </c>
      <c r="G116" s="50" t="str">
        <f t="shared" si="164"/>
        <v>「楯岡十日町４－３４」</v>
      </c>
      <c r="H116" s="50" t="str">
        <f t="shared" si="165"/>
        <v>（松月堂　布川）</v>
      </c>
      <c r="I116" s="48" t="str">
        <f t="shared" si="166"/>
        <v>○</v>
      </c>
      <c r="J116" s="48" t="str">
        <f>IFERROR(IF(L116="───── ","",IF(VLOOKUP(A116,kanji001前年データ,19,FALSE)=62,"共同",IF(A116="山形9-3","工業",IF(A116="鶴岡5-2","観光",IF(OR(C116="宅地見込地",C116="工業地"),"",IF(OR(AND(C116="住宅地",M116=2),AND(C116="商業地",M116=1)),"最高",IF(OR(AND(C116="住宅地",COUNTIFS(前年用途区分,C116,前年価格,"&gt;0")=M116),AND(C116="商業地",COUNTIFS(前年用途区分,C116,前年価格,"&gt;0")=M116)),"最低",IF(fals,"")))))))),"")</f>
        <v/>
      </c>
      <c r="K116" s="48" t="str">
        <f ca="1">IFERROR(IF(W116="───── ","",IF(VLOOKUP(A116,kanji001データ,19,FALSE)=62,"共同",IF(A116="山形9-3","工業",IF(A116="鶴岡5-2","観光",IF(OR(C116="宅地見込地",C116="工業地"),"",IF(AND(C116="住宅地",X116=2),"最高",IF(AND(C116="住宅地",COUNTIFS(用途区分,C116,幹事意見価格,"&gt;0")=X116),"最低",IF(AND(C116="商業地",X116=1),"最高",IF(AND(C116="商業地",COUNTIFS(用途区分,C116,幹事意見価格,"&gt;0")=X116),"最低",IF(fals,"")))))))))),"")</f>
        <v/>
      </c>
      <c r="L116" s="51">
        <f t="shared" si="140"/>
        <v>21800</v>
      </c>
      <c r="M116" s="52">
        <f t="shared" si="167"/>
        <v>47</v>
      </c>
      <c r="N116" s="52">
        <f>IFERROR(IF(A116="","",VALUE(M116&amp;COUNTIFS($M$1:M116,M116))),"─── ")</f>
        <v>472</v>
      </c>
      <c r="O116" s="53">
        <f t="shared" si="141"/>
        <v>-8.9999999999999993E-3</v>
      </c>
      <c r="P116" s="53">
        <f t="shared" si="142"/>
        <v>-9.0909090909090905E-3</v>
      </c>
      <c r="Q116" s="52">
        <f t="shared" si="143"/>
        <v>51</v>
      </c>
      <c r="R116" s="52">
        <f>IFERROR(IF(A116="","",VALUE(Q116&amp;COUNTIFS($Q$1:Q116,Q116))),"─── ")</f>
        <v>512</v>
      </c>
      <c r="S116" s="51" t="e">
        <f t="shared" ca="1" si="138"/>
        <v>#REF!</v>
      </c>
      <c r="T116" s="53" t="e">
        <f t="shared" ca="1" si="139"/>
        <v>#REF!</v>
      </c>
      <c r="U116" s="51" t="e">
        <f t="shared" ca="1" si="156"/>
        <v>#REF!</v>
      </c>
      <c r="V116" s="53" t="e">
        <f t="shared" ca="1" si="157"/>
        <v>#REF!</v>
      </c>
      <c r="W116" s="88" t="str">
        <f ca="1">IFERROR(IF(OR($S116="─── ",$U116="─── "),"─── ",IF(#REF!="見込価格",VLOOKUP(A116,見込価格一覧データ,9,FALSE),IF(#REF!="意見価格",VLOOKUP(A116,見込価格一覧データ,11,FALSE)))),"─── ")</f>
        <v xml:space="preserve">─── </v>
      </c>
      <c r="X116" s="52" t="str">
        <f t="shared" ca="1" si="168"/>
        <v xml:space="preserve">─── </v>
      </c>
      <c r="Y116" s="66" t="str">
        <f t="shared" ca="1" si="169"/>
        <v xml:space="preserve">─── </v>
      </c>
      <c r="Z116" s="52" t="str">
        <f t="shared" ca="1" si="170"/>
        <v xml:space="preserve">─── </v>
      </c>
      <c r="AA116" s="52" t="str">
        <f t="shared" ca="1" si="171"/>
        <v xml:space="preserve">─── </v>
      </c>
      <c r="AB116" s="53" t="str">
        <f t="shared" ca="1" si="144"/>
        <v xml:space="preserve">─── </v>
      </c>
      <c r="AC116" s="53" t="str">
        <f t="shared" ca="1" si="145"/>
        <v xml:space="preserve">─── </v>
      </c>
      <c r="AD116" s="52" t="str">
        <f t="shared" ca="1" si="172"/>
        <v xml:space="preserve">─── </v>
      </c>
      <c r="AE116" s="66" t="str">
        <f t="shared" ca="1" si="173"/>
        <v xml:space="preserve">─── </v>
      </c>
      <c r="AF116" s="54" t="str">
        <f t="shared" ca="1" si="174"/>
        <v xml:space="preserve">─── </v>
      </c>
      <c r="AG116" s="66" t="str">
        <f t="shared" ca="1" si="175"/>
        <v xml:space="preserve">─── </v>
      </c>
      <c r="AH116" s="54" t="str">
        <f t="shared" ca="1" si="176"/>
        <v xml:space="preserve">─── </v>
      </c>
      <c r="AI116" s="52" t="str">
        <f t="shared" ca="1" si="146"/>
        <v xml:space="preserve">─── </v>
      </c>
      <c r="AJ116" s="52">
        <f t="shared" si="177"/>
        <v>1</v>
      </c>
      <c r="AK116" s="57" t="str">
        <f t="shared" si="178"/>
        <v>臼井　晶</v>
      </c>
      <c r="AL116" s="57" t="str">
        <f t="shared" si="179"/>
        <v>福山　善智</v>
      </c>
      <c r="AM116" s="53">
        <f t="shared" si="180"/>
        <v>-8.9999999999999993E-3</v>
      </c>
      <c r="AN116" s="55">
        <f t="shared" si="181"/>
        <v>21800</v>
      </c>
      <c r="AO116" s="48" t="str">
        <f t="shared" si="147"/>
        <v/>
      </c>
      <c r="AP116" s="56">
        <f t="shared" si="148"/>
        <v>96</v>
      </c>
      <c r="AQ116" s="70" t="str">
        <f t="shared" ca="1" si="182"/>
        <v xml:space="preserve">─── </v>
      </c>
      <c r="AR116" s="62" t="str">
        <f t="shared" ca="1" si="149"/>
        <v xml:space="preserve">─── </v>
      </c>
      <c r="AS116" s="62" t="str">
        <f ca="1">IF(AR116="─── ","─── ",VALUE(AR116&amp;COUNTIFS(AR$1:AR116,AR116)))</f>
        <v xml:space="preserve">─── </v>
      </c>
      <c r="AT116" s="62" t="str">
        <f t="shared" ca="1" si="150"/>
        <v xml:space="preserve">─── </v>
      </c>
      <c r="AU116" s="65" t="str">
        <f t="shared" ca="1" si="183"/>
        <v xml:space="preserve">─── </v>
      </c>
      <c r="AV116" s="62" t="str">
        <f t="shared" ca="1" si="151"/>
        <v xml:space="preserve">─── </v>
      </c>
      <c r="AW116" s="73" t="str">
        <f t="shared" ca="1" si="152"/>
        <v xml:space="preserve">─── </v>
      </c>
      <c r="AX116" s="74" t="str">
        <f t="shared" ca="1" si="184"/>
        <v xml:space="preserve">─── </v>
      </c>
      <c r="AY116" s="75" t="str">
        <f t="shared" ca="1" si="153"/>
        <v xml:space="preserve">─── </v>
      </c>
      <c r="AZ116" s="76" t="str">
        <f t="shared" ca="1" si="185"/>
        <v xml:space="preserve">─── </v>
      </c>
      <c r="BA116" s="77" t="str">
        <f t="shared" ca="1" si="154"/>
        <v xml:space="preserve">─── </v>
      </c>
      <c r="BB116" s="80" t="str">
        <f t="shared" ca="1" si="155"/>
        <v xml:space="preserve">─── </v>
      </c>
      <c r="BC116" s="71" t="str">
        <f t="shared" si="186"/>
        <v>○</v>
      </c>
      <c r="BD116" s="2" t="s">
        <v>2124</v>
      </c>
      <c r="BG116" s="2" t="str">
        <f t="shared" ca="1" si="187"/>
        <v xml:space="preserve">─── </v>
      </c>
      <c r="BJ116" s="63">
        <v>117</v>
      </c>
      <c r="BK116" s="63" t="str">
        <f t="shared" ca="1" si="159"/>
        <v/>
      </c>
      <c r="BL116" s="63" t="str">
        <f t="shared" ca="1" si="158"/>
        <v/>
      </c>
      <c r="BM116" s="64"/>
    </row>
    <row r="117" spans="1:65">
      <c r="A117" s="85" t="s">
        <v>1532</v>
      </c>
      <c r="B117" s="57" t="str">
        <f t="shared" si="160"/>
        <v>長井市</v>
      </c>
      <c r="C117" s="57" t="str">
        <f t="shared" si="161"/>
        <v>住宅地</v>
      </c>
      <c r="D117" s="48"/>
      <c r="E117" s="50" t="str">
        <f t="shared" si="162"/>
        <v>置賜地域</v>
      </c>
      <c r="F117" s="50" t="str">
        <f t="shared" si="163"/>
        <v>東町２０２１番６外</v>
      </c>
      <c r="G117" s="50" t="str">
        <f t="shared" si="164"/>
        <v>「東町１０－１４」</v>
      </c>
      <c r="H117" s="50" t="str">
        <f t="shared" si="165"/>
        <v/>
      </c>
      <c r="I117" s="48" t="str">
        <f t="shared" si="166"/>
        <v/>
      </c>
      <c r="J117" s="48" t="str">
        <f>IFERROR(IF(L117="───── ","",IF(VLOOKUP(A117,kanji001前年データ,19,FALSE)=62,"共同",IF(A117="山形9-3","工業",IF(A117="鶴岡5-2","観光",IF(OR(C117="宅地見込地",C117="工業地"),"",IF(OR(AND(C117="住宅地",M117=2),AND(C117="商業地",M117=1)),"最高",IF(OR(AND(C117="住宅地",COUNTIFS(前年用途区分,C117,前年価格,"&gt;0")=M117),AND(C117="商業地",COUNTIFS(前年用途区分,C117,前年価格,"&gt;0")=M117)),"最低",IF(fals,"")))))))),"")</f>
        <v/>
      </c>
      <c r="K117" s="48" t="str">
        <f ca="1">IFERROR(IF(W117="───── ","",IF(VLOOKUP(A117,kanji001データ,19,FALSE)=62,"共同",IF(A117="山形9-3","工業",IF(A117="鶴岡5-2","観光",IF(OR(C117="宅地見込地",C117="工業地"),"",IF(AND(C117="住宅地",X117=2),"最高",IF(AND(C117="住宅地",COUNTIFS(用途区分,C117,幹事意見価格,"&gt;0")=X117),"最低",IF(AND(C117="商業地",X117=1),"最高",IF(AND(C117="商業地",COUNTIFS(用途区分,C117,幹事意見価格,"&gt;0")=X117),"最低",IF(fals,"")))))))))),"")</f>
        <v/>
      </c>
      <c r="L117" s="51">
        <f t="shared" si="140"/>
        <v>18700</v>
      </c>
      <c r="M117" s="52">
        <f t="shared" si="167"/>
        <v>72</v>
      </c>
      <c r="N117" s="52">
        <f>IFERROR(IF(A117="","",VALUE(M117&amp;COUNTIFS($M$1:M117,M117))),"─── ")</f>
        <v>721</v>
      </c>
      <c r="O117" s="53">
        <f t="shared" si="141"/>
        <v>-5.0000000000000001E-3</v>
      </c>
      <c r="P117" s="53">
        <f t="shared" si="142"/>
        <v>-5.3191489361702126E-3</v>
      </c>
      <c r="Q117" s="52">
        <f t="shared" si="143"/>
        <v>92</v>
      </c>
      <c r="R117" s="52">
        <f>IFERROR(IF(A117="","",VALUE(Q117&amp;COUNTIFS($Q$1:Q117,Q117))),"─── ")</f>
        <v>921</v>
      </c>
      <c r="S117" s="51" t="e">
        <f t="shared" ca="1" si="138"/>
        <v>#REF!</v>
      </c>
      <c r="T117" s="53" t="e">
        <f t="shared" ca="1" si="139"/>
        <v>#REF!</v>
      </c>
      <c r="U117" s="51" t="e">
        <f t="shared" ca="1" si="156"/>
        <v>#REF!</v>
      </c>
      <c r="V117" s="53" t="e">
        <f t="shared" ca="1" si="157"/>
        <v>#REF!</v>
      </c>
      <c r="W117" s="88" t="str">
        <f ca="1">IFERROR(IF(OR($S117="─── ",$U117="─── "),"─── ",IF(#REF!="見込価格",VLOOKUP(A117,見込価格一覧データ,9,FALSE),IF(#REF!="意見価格",VLOOKUP(A117,見込価格一覧データ,11,FALSE)))),"─── ")</f>
        <v xml:space="preserve">─── </v>
      </c>
      <c r="X117" s="52" t="str">
        <f t="shared" ca="1" si="168"/>
        <v xml:space="preserve">─── </v>
      </c>
      <c r="Y117" s="66" t="str">
        <f t="shared" ca="1" si="169"/>
        <v xml:space="preserve">─── </v>
      </c>
      <c r="Z117" s="52" t="str">
        <f t="shared" ca="1" si="170"/>
        <v xml:space="preserve">─── </v>
      </c>
      <c r="AA117" s="52" t="str">
        <f t="shared" ca="1" si="171"/>
        <v xml:space="preserve">─── </v>
      </c>
      <c r="AB117" s="53" t="str">
        <f t="shared" ca="1" si="144"/>
        <v xml:space="preserve">─── </v>
      </c>
      <c r="AC117" s="53" t="str">
        <f t="shared" ca="1" si="145"/>
        <v xml:space="preserve">─── </v>
      </c>
      <c r="AD117" s="52" t="str">
        <f t="shared" ca="1" si="172"/>
        <v xml:space="preserve">─── </v>
      </c>
      <c r="AE117" s="66" t="str">
        <f t="shared" ca="1" si="173"/>
        <v xml:space="preserve">─── </v>
      </c>
      <c r="AF117" s="54" t="str">
        <f t="shared" ca="1" si="174"/>
        <v xml:space="preserve">─── </v>
      </c>
      <c r="AG117" s="66" t="str">
        <f t="shared" ca="1" si="175"/>
        <v xml:space="preserve">─── </v>
      </c>
      <c r="AH117" s="54" t="str">
        <f t="shared" ca="1" si="176"/>
        <v xml:space="preserve">─── </v>
      </c>
      <c r="AI117" s="52" t="str">
        <f t="shared" ca="1" si="146"/>
        <v xml:space="preserve">─── </v>
      </c>
      <c r="AJ117" s="52">
        <f t="shared" si="177"/>
        <v>1</v>
      </c>
      <c r="AK117" s="57" t="str">
        <f t="shared" si="178"/>
        <v>月田　真吾</v>
      </c>
      <c r="AL117" s="57" t="str">
        <f t="shared" si="179"/>
        <v>赤藤　元玄</v>
      </c>
      <c r="AM117" s="53">
        <f t="shared" si="180"/>
        <v>-5.0000000000000001E-3</v>
      </c>
      <c r="AN117" s="55">
        <f t="shared" si="181"/>
        <v>18700</v>
      </c>
      <c r="AO117" s="48" t="str">
        <f t="shared" si="147"/>
        <v/>
      </c>
      <c r="AP117" s="56">
        <f t="shared" si="148"/>
        <v>100</v>
      </c>
      <c r="AQ117" s="70" t="str">
        <f t="shared" ca="1" si="182"/>
        <v xml:space="preserve">─── </v>
      </c>
      <c r="AR117" s="62" t="str">
        <f t="shared" ca="1" si="149"/>
        <v xml:space="preserve">─── </v>
      </c>
      <c r="AS117" s="62" t="str">
        <f ca="1">IF(AR117="─── ","─── ",VALUE(AR117&amp;COUNTIFS(AR$1:AR117,AR117)))</f>
        <v xml:space="preserve">─── </v>
      </c>
      <c r="AT117" s="62" t="str">
        <f t="shared" ca="1" si="150"/>
        <v xml:space="preserve">─── </v>
      </c>
      <c r="AU117" s="65" t="str">
        <f t="shared" ca="1" si="183"/>
        <v xml:space="preserve">─── </v>
      </c>
      <c r="AV117" s="62" t="str">
        <f t="shared" ca="1" si="151"/>
        <v xml:space="preserve">─── </v>
      </c>
      <c r="AW117" s="73" t="str">
        <f t="shared" ca="1" si="152"/>
        <v xml:space="preserve">─── </v>
      </c>
      <c r="AX117" s="74" t="str">
        <f t="shared" ca="1" si="184"/>
        <v xml:space="preserve">─── </v>
      </c>
      <c r="AY117" s="75" t="str">
        <f t="shared" ca="1" si="153"/>
        <v xml:space="preserve">─── </v>
      </c>
      <c r="AZ117" s="76" t="str">
        <f t="shared" ca="1" si="185"/>
        <v xml:space="preserve">─── </v>
      </c>
      <c r="BA117" s="77" t="str">
        <f t="shared" ca="1" si="154"/>
        <v xml:space="preserve">─── </v>
      </c>
      <c r="BB117" s="80" t="str">
        <f t="shared" ca="1" si="155"/>
        <v xml:space="preserve">─── </v>
      </c>
      <c r="BC117" s="71" t="str">
        <f t="shared" si="186"/>
        <v/>
      </c>
      <c r="BD117" s="2" t="s">
        <v>2124</v>
      </c>
      <c r="BG117" s="2" t="str">
        <f t="shared" ca="1" si="187"/>
        <v xml:space="preserve">─── </v>
      </c>
      <c r="BJ117" s="63">
        <v>118</v>
      </c>
      <c r="BK117" s="63" t="str">
        <f t="shared" ca="1" si="159"/>
        <v/>
      </c>
      <c r="BL117" s="63" t="str">
        <f t="shared" ca="1" si="158"/>
        <v/>
      </c>
      <c r="BM117" s="64"/>
    </row>
    <row r="118" spans="1:65">
      <c r="A118" s="85" t="s">
        <v>1533</v>
      </c>
      <c r="B118" s="57" t="str">
        <f t="shared" si="160"/>
        <v>長井市</v>
      </c>
      <c r="C118" s="57" t="str">
        <f t="shared" si="161"/>
        <v>住宅地</v>
      </c>
      <c r="D118" s="48"/>
      <c r="E118" s="50" t="str">
        <f t="shared" si="162"/>
        <v>置賜地域</v>
      </c>
      <c r="F118" s="50" t="str">
        <f t="shared" si="163"/>
        <v>清水町１丁目１９２５番２</v>
      </c>
      <c r="G118" s="50" t="str">
        <f t="shared" si="164"/>
        <v>「清水町１－１２－２４」</v>
      </c>
      <c r="H118" s="50" t="str">
        <f t="shared" si="165"/>
        <v/>
      </c>
      <c r="I118" s="48" t="str">
        <f t="shared" si="166"/>
        <v>○</v>
      </c>
      <c r="J118" s="48" t="str">
        <f>IFERROR(IF(L118="───── ","",IF(VLOOKUP(A118,kanji001前年データ,19,FALSE)=62,"共同",IF(A118="山形9-3","工業",IF(A118="鶴岡5-2","観光",IF(OR(C118="宅地見込地",C118="工業地"),"",IF(OR(AND(C118="住宅地",M118=2),AND(C118="商業地",M118=1)),"最高",IF(OR(AND(C118="住宅地",COUNTIFS(前年用途区分,C118,前年価格,"&gt;0")=M118),AND(C118="商業地",COUNTIFS(前年用途区分,C118,前年価格,"&gt;0")=M118)),"最低",IF(fals,"")))))))),"")</f>
        <v/>
      </c>
      <c r="K118" s="48" t="str">
        <f ca="1">IFERROR(IF(W118="───── ","",IF(VLOOKUP(A118,kanji001データ,19,FALSE)=62,"共同",IF(A118="山形9-3","工業",IF(A118="鶴岡5-2","観光",IF(OR(C118="宅地見込地",C118="工業地"),"",IF(AND(C118="住宅地",X118=2),"最高",IF(AND(C118="住宅地",COUNTIFS(用途区分,C118,幹事意見価格,"&gt;0")=X118),"最低",IF(AND(C118="商業地",X118=1),"最高",IF(AND(C118="商業地",COUNTIFS(用途区分,C118,幹事意見価格,"&gt;0")=X118),"最低",IF(fals,"")))))))))),"")</f>
        <v/>
      </c>
      <c r="L118" s="51">
        <f t="shared" si="140"/>
        <v>17600</v>
      </c>
      <c r="M118" s="52">
        <f t="shared" si="167"/>
        <v>76</v>
      </c>
      <c r="N118" s="52">
        <f>IFERROR(IF(A118="","",VALUE(M118&amp;COUNTIFS($M$1:M118,M118))),"─── ")</f>
        <v>761</v>
      </c>
      <c r="O118" s="53">
        <f t="shared" si="141"/>
        <v>-6.0000000000000001E-3</v>
      </c>
      <c r="P118" s="53">
        <f t="shared" si="142"/>
        <v>-5.6497175141242938E-3</v>
      </c>
      <c r="Q118" s="52">
        <f t="shared" si="143"/>
        <v>94</v>
      </c>
      <c r="R118" s="52">
        <f>IFERROR(IF(A118="","",VALUE(Q118&amp;COUNTIFS($Q$1:Q118,Q118))),"─── ")</f>
        <v>941</v>
      </c>
      <c r="S118" s="51" t="e">
        <f t="shared" ca="1" si="138"/>
        <v>#REF!</v>
      </c>
      <c r="T118" s="53" t="e">
        <f t="shared" ca="1" si="139"/>
        <v>#REF!</v>
      </c>
      <c r="U118" s="51" t="e">
        <f t="shared" ca="1" si="156"/>
        <v>#REF!</v>
      </c>
      <c r="V118" s="53" t="e">
        <f t="shared" ca="1" si="157"/>
        <v>#REF!</v>
      </c>
      <c r="W118" s="88" t="str">
        <f ca="1">IFERROR(IF(OR($S118="─── ",$U118="─── "),"─── ",IF(#REF!="見込価格",VLOOKUP(A118,見込価格一覧データ,9,FALSE),IF(#REF!="意見価格",VLOOKUP(A118,見込価格一覧データ,11,FALSE)))),"─── ")</f>
        <v xml:space="preserve">─── </v>
      </c>
      <c r="X118" s="52" t="str">
        <f t="shared" ca="1" si="168"/>
        <v xml:space="preserve">─── </v>
      </c>
      <c r="Y118" s="66" t="str">
        <f t="shared" ca="1" si="169"/>
        <v xml:space="preserve">─── </v>
      </c>
      <c r="Z118" s="52" t="str">
        <f t="shared" ca="1" si="170"/>
        <v xml:space="preserve">─── </v>
      </c>
      <c r="AA118" s="52" t="str">
        <f t="shared" ca="1" si="171"/>
        <v xml:space="preserve">─── </v>
      </c>
      <c r="AB118" s="53" t="str">
        <f t="shared" ca="1" si="144"/>
        <v xml:space="preserve">─── </v>
      </c>
      <c r="AC118" s="53" t="str">
        <f t="shared" ca="1" si="145"/>
        <v xml:space="preserve">─── </v>
      </c>
      <c r="AD118" s="52" t="str">
        <f t="shared" ca="1" si="172"/>
        <v xml:space="preserve">─── </v>
      </c>
      <c r="AE118" s="66" t="str">
        <f t="shared" ca="1" si="173"/>
        <v xml:space="preserve">─── </v>
      </c>
      <c r="AF118" s="54" t="str">
        <f t="shared" ca="1" si="174"/>
        <v xml:space="preserve">─── </v>
      </c>
      <c r="AG118" s="66" t="str">
        <f t="shared" ca="1" si="175"/>
        <v xml:space="preserve">─── </v>
      </c>
      <c r="AH118" s="54" t="str">
        <f t="shared" ca="1" si="176"/>
        <v xml:space="preserve">─── </v>
      </c>
      <c r="AI118" s="52" t="str">
        <f t="shared" ca="1" si="146"/>
        <v xml:space="preserve">─── </v>
      </c>
      <c r="AJ118" s="52">
        <f t="shared" si="177"/>
        <v>2</v>
      </c>
      <c r="AK118" s="57" t="str">
        <f t="shared" si="178"/>
        <v>月田　真吾</v>
      </c>
      <c r="AL118" s="57" t="str">
        <f t="shared" si="179"/>
        <v>赤藤　元玄</v>
      </c>
      <c r="AM118" s="53">
        <f t="shared" si="180"/>
        <v>-6.0000000000000001E-3</v>
      </c>
      <c r="AN118" s="55">
        <f t="shared" si="181"/>
        <v>17600</v>
      </c>
      <c r="AO118" s="48" t="str">
        <f t="shared" si="147"/>
        <v/>
      </c>
      <c r="AP118" s="56">
        <f t="shared" si="148"/>
        <v>102</v>
      </c>
      <c r="AQ118" s="70" t="str">
        <f t="shared" ca="1" si="182"/>
        <v xml:space="preserve">─── </v>
      </c>
      <c r="AR118" s="62" t="str">
        <f t="shared" ca="1" si="149"/>
        <v xml:space="preserve">─── </v>
      </c>
      <c r="AS118" s="62" t="str">
        <f ca="1">IF(AR118="─── ","─── ",VALUE(AR118&amp;COUNTIFS(AR$1:AR118,AR118)))</f>
        <v xml:space="preserve">─── </v>
      </c>
      <c r="AT118" s="62" t="str">
        <f t="shared" ca="1" si="150"/>
        <v xml:space="preserve">─── </v>
      </c>
      <c r="AU118" s="65" t="str">
        <f t="shared" ca="1" si="183"/>
        <v xml:space="preserve">─── </v>
      </c>
      <c r="AV118" s="62" t="str">
        <f t="shared" ca="1" si="151"/>
        <v xml:space="preserve">─── </v>
      </c>
      <c r="AW118" s="73" t="str">
        <f t="shared" ca="1" si="152"/>
        <v xml:space="preserve">─── </v>
      </c>
      <c r="AX118" s="74" t="str">
        <f t="shared" ca="1" si="184"/>
        <v xml:space="preserve">─── </v>
      </c>
      <c r="AY118" s="75" t="str">
        <f t="shared" ca="1" si="153"/>
        <v xml:space="preserve">─── </v>
      </c>
      <c r="AZ118" s="76" t="str">
        <f t="shared" ca="1" si="185"/>
        <v xml:space="preserve">─── </v>
      </c>
      <c r="BA118" s="77" t="str">
        <f t="shared" ca="1" si="154"/>
        <v xml:space="preserve">─── </v>
      </c>
      <c r="BB118" s="80" t="str">
        <f t="shared" ca="1" si="155"/>
        <v xml:space="preserve">─── </v>
      </c>
      <c r="BC118" s="71" t="str">
        <f t="shared" si="186"/>
        <v>○</v>
      </c>
      <c r="BD118" s="2" t="s">
        <v>2124</v>
      </c>
      <c r="BG118" s="2" t="str">
        <f t="shared" ca="1" si="187"/>
        <v xml:space="preserve">─── </v>
      </c>
      <c r="BJ118" s="63">
        <v>119</v>
      </c>
      <c r="BK118" s="63" t="str">
        <f t="shared" ca="1" si="159"/>
        <v/>
      </c>
      <c r="BL118" s="63" t="str">
        <f t="shared" ca="1" si="158"/>
        <v/>
      </c>
      <c r="BM118" s="64"/>
    </row>
    <row r="119" spans="1:65">
      <c r="A119" s="85" t="s">
        <v>1534</v>
      </c>
      <c r="B119" s="57" t="str">
        <f t="shared" si="160"/>
        <v>長井市</v>
      </c>
      <c r="C119" s="57" t="str">
        <f t="shared" si="161"/>
        <v>住宅地</v>
      </c>
      <c r="D119" s="48"/>
      <c r="E119" s="50" t="str">
        <f t="shared" si="162"/>
        <v>置賜地域</v>
      </c>
      <c r="F119" s="50" t="str">
        <f t="shared" si="163"/>
        <v>今泉字本地三１１２２番６</v>
      </c>
      <c r="G119" s="50" t="str">
        <f t="shared" si="164"/>
        <v/>
      </c>
      <c r="H119" s="50" t="str">
        <f t="shared" si="165"/>
        <v/>
      </c>
      <c r="I119" s="48" t="str">
        <f t="shared" si="166"/>
        <v/>
      </c>
      <c r="J119" s="48" t="str">
        <f>IFERROR(IF(L119="───── ","",IF(VLOOKUP(A119,kanji001前年データ,19,FALSE)=62,"共同",IF(A119="山形9-3","工業",IF(A119="鶴岡5-2","観光",IF(OR(C119="宅地見込地",C119="工業地"),"",IF(OR(AND(C119="住宅地",M119=2),AND(C119="商業地",M119=1)),"最高",IF(OR(AND(C119="住宅地",COUNTIFS(前年用途区分,C119,前年価格,"&gt;0")=M119),AND(C119="商業地",COUNTIFS(前年用途区分,C119,前年価格,"&gt;0")=M119)),"最低",IF(fals,"")))))))),"")</f>
        <v/>
      </c>
      <c r="K119" s="48" t="str">
        <f ca="1">IFERROR(IF(W119="───── ","",IF(VLOOKUP(A119,kanji001データ,19,FALSE)=62,"共同",IF(A119="山形9-3","工業",IF(A119="鶴岡5-2","観光",IF(OR(C119="宅地見込地",C119="工業地"),"",IF(AND(C119="住宅地",X119=2),"最高",IF(AND(C119="住宅地",COUNTIFS(用途区分,C119,幹事意見価格,"&gt;0")=X119),"最低",IF(AND(C119="商業地",X119=1),"最高",IF(AND(C119="商業地",COUNTIFS(用途区分,C119,幹事意見価格,"&gt;0")=X119),"最低",IF(fals,"")))))))))),"")</f>
        <v/>
      </c>
      <c r="L119" s="51">
        <f t="shared" si="140"/>
        <v>10400</v>
      </c>
      <c r="M119" s="52">
        <f t="shared" si="167"/>
        <v>103</v>
      </c>
      <c r="N119" s="52">
        <f>IFERROR(IF(A119="","",VALUE(M119&amp;COUNTIFS($M$1:M119,M119))),"─── ")</f>
        <v>1031</v>
      </c>
      <c r="O119" s="53">
        <f t="shared" si="141"/>
        <v>-0.01</v>
      </c>
      <c r="P119" s="53">
        <f t="shared" si="142"/>
        <v>-9.5238095238095247E-3</v>
      </c>
      <c r="Q119" s="52">
        <f t="shared" si="143"/>
        <v>118</v>
      </c>
      <c r="R119" s="52">
        <f>IFERROR(IF(A119="","",VALUE(Q119&amp;COUNTIFS($Q$1:Q119,Q119))),"─── ")</f>
        <v>1181</v>
      </c>
      <c r="S119" s="51" t="e">
        <f t="shared" ca="1" si="138"/>
        <v>#REF!</v>
      </c>
      <c r="T119" s="53" t="e">
        <f t="shared" ca="1" si="139"/>
        <v>#REF!</v>
      </c>
      <c r="U119" s="51" t="e">
        <f t="shared" ca="1" si="156"/>
        <v>#REF!</v>
      </c>
      <c r="V119" s="53" t="e">
        <f t="shared" ca="1" si="157"/>
        <v>#REF!</v>
      </c>
      <c r="W119" s="88" t="str">
        <f ca="1">IFERROR(IF(OR($S119="─── ",$U119="─── "),"─── ",IF(#REF!="見込価格",VLOOKUP(A119,見込価格一覧データ,9,FALSE),IF(#REF!="意見価格",VLOOKUP(A119,見込価格一覧データ,11,FALSE)))),"─── ")</f>
        <v xml:space="preserve">─── </v>
      </c>
      <c r="X119" s="52" t="str">
        <f t="shared" ca="1" si="168"/>
        <v xml:space="preserve">─── </v>
      </c>
      <c r="Y119" s="66" t="str">
        <f t="shared" ca="1" si="169"/>
        <v xml:space="preserve">─── </v>
      </c>
      <c r="Z119" s="52" t="str">
        <f t="shared" ca="1" si="170"/>
        <v xml:space="preserve">─── </v>
      </c>
      <c r="AA119" s="52" t="str">
        <f t="shared" ca="1" si="171"/>
        <v xml:space="preserve">─── </v>
      </c>
      <c r="AB119" s="53" t="str">
        <f t="shared" ca="1" si="144"/>
        <v xml:space="preserve">─── </v>
      </c>
      <c r="AC119" s="53" t="str">
        <f t="shared" ca="1" si="145"/>
        <v xml:space="preserve">─── </v>
      </c>
      <c r="AD119" s="52" t="str">
        <f t="shared" ca="1" si="172"/>
        <v xml:space="preserve">─── </v>
      </c>
      <c r="AE119" s="66" t="str">
        <f t="shared" ca="1" si="173"/>
        <v xml:space="preserve">─── </v>
      </c>
      <c r="AF119" s="54" t="str">
        <f t="shared" ca="1" si="174"/>
        <v xml:space="preserve">─── </v>
      </c>
      <c r="AG119" s="66" t="str">
        <f t="shared" ca="1" si="175"/>
        <v xml:space="preserve">─── </v>
      </c>
      <c r="AH119" s="54" t="str">
        <f t="shared" ca="1" si="176"/>
        <v xml:space="preserve">─── </v>
      </c>
      <c r="AI119" s="52" t="str">
        <f t="shared" ca="1" si="146"/>
        <v xml:space="preserve">─── </v>
      </c>
      <c r="AJ119" s="52">
        <f t="shared" si="177"/>
        <v>3</v>
      </c>
      <c r="AK119" s="57" t="str">
        <f t="shared" si="178"/>
        <v>月田　真吾</v>
      </c>
      <c r="AL119" s="57" t="str">
        <f t="shared" si="179"/>
        <v>赤藤　元玄</v>
      </c>
      <c r="AM119" s="53">
        <f t="shared" si="180"/>
        <v>-0.01</v>
      </c>
      <c r="AN119" s="55">
        <f t="shared" si="181"/>
        <v>10400</v>
      </c>
      <c r="AO119" s="48" t="str">
        <f t="shared" si="147"/>
        <v/>
      </c>
      <c r="AP119" s="56">
        <f t="shared" si="148"/>
        <v>100</v>
      </c>
      <c r="AQ119" s="70" t="str">
        <f t="shared" ca="1" si="182"/>
        <v xml:space="preserve">─── </v>
      </c>
      <c r="AR119" s="62" t="str">
        <f t="shared" ca="1" si="149"/>
        <v xml:space="preserve">─── </v>
      </c>
      <c r="AS119" s="62" t="str">
        <f ca="1">IF(AR119="─── ","─── ",VALUE(AR119&amp;COUNTIFS(AR$1:AR119,AR119)))</f>
        <v xml:space="preserve">─── </v>
      </c>
      <c r="AT119" s="62" t="str">
        <f t="shared" ca="1" si="150"/>
        <v xml:space="preserve">─── </v>
      </c>
      <c r="AU119" s="65" t="str">
        <f t="shared" ca="1" si="183"/>
        <v xml:space="preserve">─── </v>
      </c>
      <c r="AV119" s="62" t="str">
        <f t="shared" ca="1" si="151"/>
        <v xml:space="preserve">─── </v>
      </c>
      <c r="AW119" s="73" t="str">
        <f t="shared" ca="1" si="152"/>
        <v xml:space="preserve">─── </v>
      </c>
      <c r="AX119" s="74" t="str">
        <f t="shared" ca="1" si="184"/>
        <v xml:space="preserve">─── </v>
      </c>
      <c r="AY119" s="75" t="str">
        <f t="shared" ca="1" si="153"/>
        <v xml:space="preserve">─── </v>
      </c>
      <c r="AZ119" s="76" t="str">
        <f t="shared" ca="1" si="185"/>
        <v xml:space="preserve">─── </v>
      </c>
      <c r="BA119" s="77" t="str">
        <f t="shared" ca="1" si="154"/>
        <v xml:space="preserve">─── </v>
      </c>
      <c r="BB119" s="80" t="str">
        <f t="shared" ca="1" si="155"/>
        <v xml:space="preserve">─── </v>
      </c>
      <c r="BC119" s="71" t="str">
        <f t="shared" si="186"/>
        <v/>
      </c>
      <c r="BD119" s="2" t="s">
        <v>2124</v>
      </c>
      <c r="BG119" s="2" t="str">
        <f t="shared" ca="1" si="187"/>
        <v xml:space="preserve">─── </v>
      </c>
      <c r="BJ119" s="63">
        <v>120</v>
      </c>
      <c r="BK119" s="63" t="str">
        <f t="shared" ca="1" si="159"/>
        <v/>
      </c>
      <c r="BL119" s="63" t="str">
        <f t="shared" ca="1" si="158"/>
        <v/>
      </c>
      <c r="BM119" s="64"/>
    </row>
    <row r="120" spans="1:65">
      <c r="A120" s="85" t="s">
        <v>1440</v>
      </c>
      <c r="B120" s="57" t="str">
        <f t="shared" si="160"/>
        <v>長井市</v>
      </c>
      <c r="C120" s="57" t="str">
        <f t="shared" si="161"/>
        <v>商業地</v>
      </c>
      <c r="D120" s="48"/>
      <c r="E120" s="50" t="str">
        <f t="shared" si="162"/>
        <v>置賜地域</v>
      </c>
      <c r="F120" s="50" t="str">
        <f t="shared" si="163"/>
        <v>小出字台の前３７４７番５</v>
      </c>
      <c r="G120" s="50" t="str">
        <f t="shared" si="164"/>
        <v/>
      </c>
      <c r="H120" s="50" t="str">
        <f t="shared" si="165"/>
        <v>（音楽アズム舘長井本店）</v>
      </c>
      <c r="I120" s="48" t="str">
        <f t="shared" si="166"/>
        <v/>
      </c>
      <c r="J120" s="48" t="str">
        <f>IFERROR(IF(L120="───── ","",IF(VLOOKUP(A120,kanji001前年データ,19,FALSE)=62,"共同",IF(A120="山形9-3","工業",IF(A120="鶴岡5-2","観光",IF(OR(C120="宅地見込地",C120="工業地"),"",IF(OR(AND(C120="住宅地",M120=2),AND(C120="商業地",M120=1)),"最高",IF(OR(AND(C120="住宅地",COUNTIFS(前年用途区分,C120,前年価格,"&gt;0")=M120),AND(C120="商業地",COUNTIFS(前年用途区分,C120,前年価格,"&gt;0")=M120)),"最低",IF(fals,"")))))))),"")</f>
        <v/>
      </c>
      <c r="K120" s="48" t="str">
        <f ca="1">IFERROR(IF(W120="───── ","",IF(VLOOKUP(A120,kanji001データ,19,FALSE)=62,"共同",IF(A120="山形9-3","工業",IF(A120="鶴岡5-2","観光",IF(OR(C120="宅地見込地",C120="工業地"),"",IF(AND(C120="住宅地",X120=2),"最高",IF(AND(C120="住宅地",COUNTIFS(用途区分,C120,幹事意見価格,"&gt;0")=X120),"最低",IF(AND(C120="商業地",X120=1),"最高",IF(AND(C120="商業地",COUNTIFS(用途区分,C120,幹事意見価格,"&gt;0")=X120),"最低",IF(fals,"")))))))))),"")</f>
        <v/>
      </c>
      <c r="L120" s="51">
        <f t="shared" si="140"/>
        <v>26100</v>
      </c>
      <c r="M120" s="52">
        <f t="shared" si="167"/>
        <v>41</v>
      </c>
      <c r="N120" s="52">
        <f>IFERROR(IF(A120="","",VALUE(M120&amp;COUNTIFS($M$1:M120,M120))),"─── ")</f>
        <v>411</v>
      </c>
      <c r="O120" s="53">
        <f t="shared" si="141"/>
        <v>0</v>
      </c>
      <c r="P120" s="53">
        <f t="shared" si="142"/>
        <v>0</v>
      </c>
      <c r="Q120" s="52">
        <f t="shared" si="143"/>
        <v>27</v>
      </c>
      <c r="R120" s="52">
        <f>IFERROR(IF(A120="","",VALUE(Q120&amp;COUNTIFS($Q$1:Q120,Q120))),"─── ")</f>
        <v>277</v>
      </c>
      <c r="S120" s="51" t="e">
        <f t="shared" ca="1" si="138"/>
        <v>#REF!</v>
      </c>
      <c r="T120" s="53" t="e">
        <f t="shared" ca="1" si="139"/>
        <v>#REF!</v>
      </c>
      <c r="U120" s="51" t="e">
        <f t="shared" ca="1" si="156"/>
        <v>#REF!</v>
      </c>
      <c r="V120" s="53" t="e">
        <f t="shared" ca="1" si="157"/>
        <v>#REF!</v>
      </c>
      <c r="W120" s="88" t="str">
        <f ca="1">IFERROR(IF(OR($S120="─── ",$U120="─── "),"─── ",IF(#REF!="見込価格",VLOOKUP(A120,見込価格一覧データ,9,FALSE),IF(#REF!="意見価格",VLOOKUP(A120,見込価格一覧データ,11,FALSE)))),"─── ")</f>
        <v xml:space="preserve">─── </v>
      </c>
      <c r="X120" s="52" t="str">
        <f t="shared" ca="1" si="168"/>
        <v xml:space="preserve">─── </v>
      </c>
      <c r="Y120" s="66" t="str">
        <f t="shared" ca="1" si="169"/>
        <v xml:space="preserve">─── </v>
      </c>
      <c r="Z120" s="52" t="str">
        <f t="shared" ca="1" si="170"/>
        <v xml:space="preserve">─── </v>
      </c>
      <c r="AA120" s="52" t="str">
        <f t="shared" ca="1" si="171"/>
        <v xml:space="preserve">─── </v>
      </c>
      <c r="AB120" s="53" t="str">
        <f t="shared" ca="1" si="144"/>
        <v xml:space="preserve">─── </v>
      </c>
      <c r="AC120" s="53" t="str">
        <f t="shared" ca="1" si="145"/>
        <v xml:space="preserve">─── </v>
      </c>
      <c r="AD120" s="52" t="str">
        <f t="shared" ca="1" si="172"/>
        <v xml:space="preserve">─── </v>
      </c>
      <c r="AE120" s="66" t="str">
        <f t="shared" ca="1" si="173"/>
        <v xml:space="preserve">─── </v>
      </c>
      <c r="AF120" s="54" t="str">
        <f t="shared" ca="1" si="174"/>
        <v xml:space="preserve">─── </v>
      </c>
      <c r="AG120" s="66" t="str">
        <f t="shared" ca="1" si="175"/>
        <v xml:space="preserve">─── </v>
      </c>
      <c r="AH120" s="54" t="str">
        <f t="shared" ca="1" si="176"/>
        <v xml:space="preserve">─── </v>
      </c>
      <c r="AI120" s="52" t="str">
        <f t="shared" ca="1" si="146"/>
        <v xml:space="preserve">─── </v>
      </c>
      <c r="AJ120" s="52">
        <f t="shared" si="177"/>
        <v>1</v>
      </c>
      <c r="AK120" s="57" t="str">
        <f t="shared" si="178"/>
        <v>月田　真吾</v>
      </c>
      <c r="AL120" s="57" t="str">
        <f t="shared" si="179"/>
        <v>赤藤　元玄</v>
      </c>
      <c r="AM120" s="53">
        <f t="shared" si="180"/>
        <v>0</v>
      </c>
      <c r="AN120" s="55">
        <f t="shared" si="181"/>
        <v>26100</v>
      </c>
      <c r="AO120" s="48" t="str">
        <f t="shared" si="147"/>
        <v/>
      </c>
      <c r="AP120" s="56">
        <f t="shared" si="148"/>
        <v>100</v>
      </c>
      <c r="AQ120" s="70" t="str">
        <f t="shared" ca="1" si="182"/>
        <v xml:space="preserve">─── </v>
      </c>
      <c r="AR120" s="62" t="str">
        <f t="shared" ca="1" si="149"/>
        <v xml:space="preserve">─── </v>
      </c>
      <c r="AS120" s="62" t="str">
        <f ca="1">IF(AR120="─── ","─── ",VALUE(AR120&amp;COUNTIFS(AR$1:AR120,AR120)))</f>
        <v xml:space="preserve">─── </v>
      </c>
      <c r="AT120" s="62" t="str">
        <f t="shared" ca="1" si="150"/>
        <v xml:space="preserve">─── </v>
      </c>
      <c r="AU120" s="65" t="str">
        <f t="shared" ca="1" si="183"/>
        <v xml:space="preserve">─── </v>
      </c>
      <c r="AV120" s="62" t="str">
        <f t="shared" ca="1" si="151"/>
        <v xml:space="preserve">─── </v>
      </c>
      <c r="AW120" s="73" t="str">
        <f t="shared" ca="1" si="152"/>
        <v xml:space="preserve">─── </v>
      </c>
      <c r="AX120" s="74" t="str">
        <f t="shared" ca="1" si="184"/>
        <v xml:space="preserve">─── </v>
      </c>
      <c r="AY120" s="75" t="str">
        <f t="shared" ca="1" si="153"/>
        <v xml:space="preserve">─── </v>
      </c>
      <c r="AZ120" s="76" t="str">
        <f t="shared" ca="1" si="185"/>
        <v xml:space="preserve">─── </v>
      </c>
      <c r="BA120" s="77" t="str">
        <f t="shared" ca="1" si="154"/>
        <v xml:space="preserve">─── </v>
      </c>
      <c r="BB120" s="80" t="str">
        <f t="shared" ca="1" si="155"/>
        <v xml:space="preserve">─── </v>
      </c>
      <c r="BC120" s="71" t="str">
        <f t="shared" si="186"/>
        <v>○</v>
      </c>
      <c r="BD120" s="2" t="s">
        <v>2124</v>
      </c>
      <c r="BG120" s="2" t="str">
        <f t="shared" ca="1" si="187"/>
        <v xml:space="preserve">─── </v>
      </c>
      <c r="BJ120" s="63">
        <v>121</v>
      </c>
      <c r="BK120" s="63" t="str">
        <f t="shared" ca="1" si="159"/>
        <v/>
      </c>
      <c r="BL120" s="63" t="str">
        <f t="shared" ca="1" si="158"/>
        <v/>
      </c>
      <c r="BM120" s="64"/>
    </row>
    <row r="121" spans="1:65">
      <c r="A121" s="85" t="s">
        <v>1535</v>
      </c>
      <c r="B121" s="57" t="str">
        <f t="shared" si="160"/>
        <v>天童市</v>
      </c>
      <c r="C121" s="57" t="str">
        <f t="shared" si="161"/>
        <v>住宅地</v>
      </c>
      <c r="D121" s="48"/>
      <c r="E121" s="50" t="str">
        <f t="shared" si="162"/>
        <v>村山地域</v>
      </c>
      <c r="F121" s="50" t="str">
        <f t="shared" si="163"/>
        <v>久野本１丁目４番２６</v>
      </c>
      <c r="G121" s="50" t="str">
        <f t="shared" si="164"/>
        <v>「久野本１－４－４１」</v>
      </c>
      <c r="H121" s="50" t="str">
        <f t="shared" si="165"/>
        <v/>
      </c>
      <c r="I121" s="48" t="str">
        <f t="shared" si="166"/>
        <v/>
      </c>
      <c r="J121" s="48" t="str">
        <f>IFERROR(IF(L121="───── ","",IF(VLOOKUP(A121,kanji001前年データ,19,FALSE)=62,"共同",IF(A121="山形9-3","工業",IF(A121="鶴岡5-2","観光",IF(OR(C121="宅地見込地",C121="工業地"),"",IF(OR(AND(C121="住宅地",M121=2),AND(C121="商業地",M121=1)),"最高",IF(OR(AND(C121="住宅地",COUNTIFS(前年用途区分,C121,前年価格,"&gt;0")=M121),AND(C121="商業地",COUNTIFS(前年用途区分,C121,前年価格,"&gt;0")=M121)),"最低",IF(fals,"")))))))),"")</f>
        <v/>
      </c>
      <c r="K121" s="48" t="str">
        <f ca="1">IFERROR(IF(W121="───── ","",IF(VLOOKUP(A121,kanji001データ,19,FALSE)=62,"共同",IF(A121="山形9-3","工業",IF(A121="鶴岡5-2","観光",IF(OR(C121="宅地見込地",C121="工業地"),"",IF(AND(C121="住宅地",X121=2),"最高",IF(AND(C121="住宅地",COUNTIFS(用途区分,C121,幹事意見価格,"&gt;0")=X121),"最低",IF(AND(C121="商業地",X121=1),"最高",IF(AND(C121="商業地",COUNTIFS(用途区分,C121,幹事意見価格,"&gt;0")=X121),"最低",IF(fals,"")))))))))),"")</f>
        <v/>
      </c>
      <c r="L121" s="51">
        <f t="shared" si="140"/>
        <v>42900</v>
      </c>
      <c r="M121" s="52">
        <f t="shared" si="167"/>
        <v>25</v>
      </c>
      <c r="N121" s="52">
        <f>IFERROR(IF(A121="","",VALUE(M121&amp;COUNTIFS($M$1:M121,M121))),"─── ")</f>
        <v>251</v>
      </c>
      <c r="O121" s="53">
        <f t="shared" si="141"/>
        <v>8.9999999999999993E-3</v>
      </c>
      <c r="P121" s="53">
        <f t="shared" si="142"/>
        <v>9.4117647058823521E-3</v>
      </c>
      <c r="Q121" s="52">
        <f t="shared" si="143"/>
        <v>27</v>
      </c>
      <c r="R121" s="52">
        <f>IFERROR(IF(A121="","",VALUE(Q121&amp;COUNTIFS($Q$1:Q121,Q121))),"─── ")</f>
        <v>278</v>
      </c>
      <c r="S121" s="51" t="e">
        <f t="shared" ca="1" si="138"/>
        <v>#REF!</v>
      </c>
      <c r="T121" s="53" t="e">
        <f t="shared" ca="1" si="139"/>
        <v>#REF!</v>
      </c>
      <c r="U121" s="51" t="e">
        <f t="shared" ca="1" si="156"/>
        <v>#REF!</v>
      </c>
      <c r="V121" s="53" t="e">
        <f t="shared" ca="1" si="157"/>
        <v>#REF!</v>
      </c>
      <c r="W121" s="88" t="str">
        <f ca="1">IFERROR(IF(OR($S121="─── ",$U121="─── "),"─── ",IF(#REF!="見込価格",VLOOKUP(A121,見込価格一覧データ,9,FALSE),IF(#REF!="意見価格",VLOOKUP(A121,見込価格一覧データ,11,FALSE)))),"─── ")</f>
        <v xml:space="preserve">─── </v>
      </c>
      <c r="X121" s="52" t="str">
        <f t="shared" ca="1" si="168"/>
        <v xml:space="preserve">─── </v>
      </c>
      <c r="Y121" s="66" t="str">
        <f t="shared" ca="1" si="169"/>
        <v xml:space="preserve">─── </v>
      </c>
      <c r="Z121" s="52" t="str">
        <f t="shared" ca="1" si="170"/>
        <v xml:space="preserve">─── </v>
      </c>
      <c r="AA121" s="52" t="str">
        <f t="shared" ca="1" si="171"/>
        <v xml:space="preserve">─── </v>
      </c>
      <c r="AB121" s="53" t="str">
        <f t="shared" ca="1" si="144"/>
        <v xml:space="preserve">─── </v>
      </c>
      <c r="AC121" s="53" t="str">
        <f t="shared" ca="1" si="145"/>
        <v xml:space="preserve">─── </v>
      </c>
      <c r="AD121" s="52" t="str">
        <f t="shared" ca="1" si="172"/>
        <v xml:space="preserve">─── </v>
      </c>
      <c r="AE121" s="66" t="str">
        <f t="shared" ca="1" si="173"/>
        <v xml:space="preserve">─── </v>
      </c>
      <c r="AF121" s="54" t="str">
        <f t="shared" ca="1" si="174"/>
        <v xml:space="preserve">─── </v>
      </c>
      <c r="AG121" s="66" t="str">
        <f t="shared" ca="1" si="175"/>
        <v xml:space="preserve">─── </v>
      </c>
      <c r="AH121" s="54" t="str">
        <f t="shared" ca="1" si="176"/>
        <v xml:space="preserve">─── </v>
      </c>
      <c r="AI121" s="52" t="str">
        <f t="shared" ca="1" si="146"/>
        <v xml:space="preserve">─── </v>
      </c>
      <c r="AJ121" s="52">
        <f t="shared" si="177"/>
        <v>5</v>
      </c>
      <c r="AK121" s="57" t="str">
        <f t="shared" si="178"/>
        <v>大貫　良一</v>
      </c>
      <c r="AL121" s="57" t="str">
        <f t="shared" si="179"/>
        <v>高嶋　俊幸</v>
      </c>
      <c r="AM121" s="53">
        <f t="shared" si="180"/>
        <v>8.9999999999999993E-3</v>
      </c>
      <c r="AN121" s="55">
        <f t="shared" si="181"/>
        <v>42900</v>
      </c>
      <c r="AO121" s="48" t="str">
        <f t="shared" si="147"/>
        <v/>
      </c>
      <c r="AP121" s="56">
        <f t="shared" si="148"/>
        <v>102</v>
      </c>
      <c r="AQ121" s="70" t="str">
        <f t="shared" ca="1" si="182"/>
        <v xml:space="preserve">─── </v>
      </c>
      <c r="AR121" s="62" t="str">
        <f t="shared" ca="1" si="149"/>
        <v xml:space="preserve">─── </v>
      </c>
      <c r="AS121" s="62" t="str">
        <f ca="1">IF(AR121="─── ","─── ",VALUE(AR121&amp;COUNTIFS(AR$1:AR121,AR121)))</f>
        <v xml:space="preserve">─── </v>
      </c>
      <c r="AT121" s="62" t="str">
        <f t="shared" ca="1" si="150"/>
        <v xml:space="preserve">─── </v>
      </c>
      <c r="AU121" s="65" t="str">
        <f t="shared" ca="1" si="183"/>
        <v xml:space="preserve">─── </v>
      </c>
      <c r="AV121" s="62" t="str">
        <f t="shared" ca="1" si="151"/>
        <v xml:space="preserve">─── </v>
      </c>
      <c r="AW121" s="73" t="str">
        <f t="shared" ca="1" si="152"/>
        <v xml:space="preserve">─── </v>
      </c>
      <c r="AX121" s="74" t="str">
        <f t="shared" ca="1" si="184"/>
        <v xml:space="preserve">─── </v>
      </c>
      <c r="AY121" s="75" t="str">
        <f t="shared" ca="1" si="153"/>
        <v xml:space="preserve">─── </v>
      </c>
      <c r="AZ121" s="76" t="str">
        <f t="shared" ca="1" si="185"/>
        <v xml:space="preserve">─── </v>
      </c>
      <c r="BA121" s="77" t="str">
        <f t="shared" ca="1" si="154"/>
        <v xml:space="preserve">─── </v>
      </c>
      <c r="BB121" s="80" t="str">
        <f t="shared" ca="1" si="155"/>
        <v xml:space="preserve">─── </v>
      </c>
      <c r="BC121" s="71" t="str">
        <f t="shared" si="186"/>
        <v>○</v>
      </c>
      <c r="BD121" s="2" t="s">
        <v>2124</v>
      </c>
      <c r="BG121" s="2" t="str">
        <f t="shared" ca="1" si="187"/>
        <v xml:space="preserve">─── </v>
      </c>
      <c r="BJ121" s="63">
        <v>122</v>
      </c>
      <c r="BK121" s="63" t="str">
        <f t="shared" ca="1" si="159"/>
        <v/>
      </c>
      <c r="BL121" s="63" t="str">
        <f t="shared" ca="1" si="158"/>
        <v/>
      </c>
      <c r="BM121" s="64"/>
    </row>
    <row r="122" spans="1:65">
      <c r="A122" s="85" t="s">
        <v>1536</v>
      </c>
      <c r="B122" s="57" t="str">
        <f t="shared" si="160"/>
        <v>天童市</v>
      </c>
      <c r="C122" s="57" t="str">
        <f t="shared" si="161"/>
        <v>住宅地</v>
      </c>
      <c r="D122" s="48"/>
      <c r="E122" s="50" t="str">
        <f t="shared" si="162"/>
        <v>村山地域</v>
      </c>
      <c r="F122" s="50" t="str">
        <f t="shared" si="163"/>
        <v>泉町１丁目４番１０</v>
      </c>
      <c r="G122" s="50" t="str">
        <f t="shared" si="164"/>
        <v>「泉町１－４－２４」</v>
      </c>
      <c r="H122" s="50" t="str">
        <f t="shared" si="165"/>
        <v/>
      </c>
      <c r="I122" s="48" t="str">
        <f t="shared" si="166"/>
        <v/>
      </c>
      <c r="J122" s="48" t="str">
        <f>IFERROR(IF(L122="───── ","",IF(VLOOKUP(A122,kanji001前年データ,19,FALSE)=62,"共同",IF(A122="山形9-3","工業",IF(A122="鶴岡5-2","観光",IF(OR(C122="宅地見込地",C122="工業地"),"",IF(OR(AND(C122="住宅地",M122=2),AND(C122="商業地",M122=1)),"最高",IF(OR(AND(C122="住宅地",COUNTIFS(前年用途区分,C122,前年価格,"&gt;0")=M122),AND(C122="商業地",COUNTIFS(前年用途区分,C122,前年価格,"&gt;0")=M122)),"最低",IF(fals,"")))))))),"")</f>
        <v/>
      </c>
      <c r="K122" s="48" t="str">
        <f ca="1">IFERROR(IF(W122="───── ","",IF(VLOOKUP(A122,kanji001データ,19,FALSE)=62,"共同",IF(A122="山形9-3","工業",IF(A122="鶴岡5-2","観光",IF(OR(C122="宅地見込地",C122="工業地"),"",IF(AND(C122="住宅地",X122=2),"最高",IF(AND(C122="住宅地",COUNTIFS(用途区分,C122,幹事意見価格,"&gt;0")=X122),"最低",IF(AND(C122="商業地",X122=1),"最高",IF(AND(C122="商業地",COUNTIFS(用途区分,C122,幹事意見価格,"&gt;0")=X122),"最低",IF(fals,"")))))))))),"")</f>
        <v/>
      </c>
      <c r="L122" s="51">
        <f t="shared" si="140"/>
        <v>44200</v>
      </c>
      <c r="M122" s="52">
        <f t="shared" si="167"/>
        <v>24</v>
      </c>
      <c r="N122" s="52">
        <f>IFERROR(IF(A122="","",VALUE(M122&amp;COUNTIFS($M$1:M122,M122))),"─── ")</f>
        <v>241</v>
      </c>
      <c r="O122" s="53">
        <f t="shared" si="141"/>
        <v>5.0000000000000001E-3</v>
      </c>
      <c r="P122" s="53">
        <f t="shared" si="142"/>
        <v>4.5454545454545452E-3</v>
      </c>
      <c r="Q122" s="52">
        <f t="shared" si="143"/>
        <v>46</v>
      </c>
      <c r="R122" s="52">
        <f>IFERROR(IF(A122="","",VALUE(Q122&amp;COUNTIFS($Q$1:Q122,Q122))),"─── ")</f>
        <v>462</v>
      </c>
      <c r="S122" s="51" t="e">
        <f t="shared" ca="1" si="138"/>
        <v>#REF!</v>
      </c>
      <c r="T122" s="53" t="e">
        <f t="shared" ca="1" si="139"/>
        <v>#REF!</v>
      </c>
      <c r="U122" s="51" t="e">
        <f t="shared" ca="1" si="156"/>
        <v>#REF!</v>
      </c>
      <c r="V122" s="53" t="e">
        <f t="shared" ca="1" si="157"/>
        <v>#REF!</v>
      </c>
      <c r="W122" s="88" t="str">
        <f ca="1">IFERROR(IF(OR($S122="─── ",$U122="─── "),"─── ",IF(#REF!="見込価格",VLOOKUP(A122,見込価格一覧データ,9,FALSE),IF(#REF!="意見価格",VLOOKUP(A122,見込価格一覧データ,11,FALSE)))),"─── ")</f>
        <v xml:space="preserve">─── </v>
      </c>
      <c r="X122" s="52" t="str">
        <f t="shared" ca="1" si="168"/>
        <v xml:space="preserve">─── </v>
      </c>
      <c r="Y122" s="66" t="str">
        <f t="shared" ca="1" si="169"/>
        <v xml:space="preserve">─── </v>
      </c>
      <c r="Z122" s="52" t="str">
        <f t="shared" ca="1" si="170"/>
        <v xml:space="preserve">─── </v>
      </c>
      <c r="AA122" s="52" t="str">
        <f t="shared" ca="1" si="171"/>
        <v xml:space="preserve">─── </v>
      </c>
      <c r="AB122" s="53" t="str">
        <f t="shared" ca="1" si="144"/>
        <v xml:space="preserve">─── </v>
      </c>
      <c r="AC122" s="53" t="str">
        <f t="shared" ca="1" si="145"/>
        <v xml:space="preserve">─── </v>
      </c>
      <c r="AD122" s="52" t="str">
        <f t="shared" ca="1" si="172"/>
        <v xml:space="preserve">─── </v>
      </c>
      <c r="AE122" s="66" t="str">
        <f t="shared" ca="1" si="173"/>
        <v xml:space="preserve">─── </v>
      </c>
      <c r="AF122" s="54" t="str">
        <f t="shared" ca="1" si="174"/>
        <v xml:space="preserve">─── </v>
      </c>
      <c r="AG122" s="66" t="str">
        <f t="shared" ca="1" si="175"/>
        <v xml:space="preserve">─── </v>
      </c>
      <c r="AH122" s="54" t="str">
        <f t="shared" ca="1" si="176"/>
        <v xml:space="preserve">─── </v>
      </c>
      <c r="AI122" s="52" t="str">
        <f t="shared" ca="1" si="146"/>
        <v xml:space="preserve">─── </v>
      </c>
      <c r="AJ122" s="52">
        <f t="shared" si="177"/>
        <v>4</v>
      </c>
      <c r="AK122" s="57" t="str">
        <f t="shared" si="178"/>
        <v>大貫　良一</v>
      </c>
      <c r="AL122" s="57" t="str">
        <f t="shared" si="179"/>
        <v>高嶋　俊幸</v>
      </c>
      <c r="AM122" s="53">
        <f t="shared" si="180"/>
        <v>5.0000000000000001E-3</v>
      </c>
      <c r="AN122" s="55">
        <f t="shared" si="181"/>
        <v>44200</v>
      </c>
      <c r="AO122" s="48" t="str">
        <f t="shared" si="147"/>
        <v/>
      </c>
      <c r="AP122" s="56">
        <f t="shared" si="148"/>
        <v>103</v>
      </c>
      <c r="AQ122" s="70" t="str">
        <f t="shared" ca="1" si="182"/>
        <v xml:space="preserve">─── </v>
      </c>
      <c r="AR122" s="62" t="str">
        <f t="shared" ca="1" si="149"/>
        <v xml:space="preserve">─── </v>
      </c>
      <c r="AS122" s="62" t="str">
        <f ca="1">IF(AR122="─── ","─── ",VALUE(AR122&amp;COUNTIFS(AR$1:AR122,AR122)))</f>
        <v xml:space="preserve">─── </v>
      </c>
      <c r="AT122" s="62" t="str">
        <f t="shared" ca="1" si="150"/>
        <v xml:space="preserve">─── </v>
      </c>
      <c r="AU122" s="65" t="str">
        <f t="shared" ca="1" si="183"/>
        <v xml:space="preserve">─── </v>
      </c>
      <c r="AV122" s="62" t="str">
        <f t="shared" ca="1" si="151"/>
        <v xml:space="preserve">─── </v>
      </c>
      <c r="AW122" s="73" t="str">
        <f t="shared" ca="1" si="152"/>
        <v xml:space="preserve">─── </v>
      </c>
      <c r="AX122" s="74" t="str">
        <f t="shared" ca="1" si="184"/>
        <v xml:space="preserve">─── </v>
      </c>
      <c r="AY122" s="75" t="str">
        <f t="shared" ca="1" si="153"/>
        <v xml:space="preserve">─── </v>
      </c>
      <c r="AZ122" s="76" t="str">
        <f t="shared" ca="1" si="185"/>
        <v xml:space="preserve">─── </v>
      </c>
      <c r="BA122" s="77" t="str">
        <f t="shared" ca="1" si="154"/>
        <v xml:space="preserve">─── </v>
      </c>
      <c r="BB122" s="80" t="str">
        <f t="shared" ca="1" si="155"/>
        <v xml:space="preserve">─── </v>
      </c>
      <c r="BC122" s="71" t="str">
        <f t="shared" si="186"/>
        <v>○</v>
      </c>
      <c r="BD122" s="2" t="s">
        <v>2124</v>
      </c>
      <c r="BG122" s="2" t="str">
        <f t="shared" ca="1" si="187"/>
        <v xml:space="preserve">─── </v>
      </c>
      <c r="BJ122" s="63">
        <v>123</v>
      </c>
      <c r="BK122" s="63" t="str">
        <f t="shared" ca="1" si="159"/>
        <v/>
      </c>
      <c r="BL122" s="63" t="str">
        <f t="shared" ca="1" si="158"/>
        <v/>
      </c>
      <c r="BM122" s="64"/>
    </row>
    <row r="123" spans="1:65">
      <c r="A123" s="85" t="s">
        <v>1537</v>
      </c>
      <c r="B123" s="57" t="str">
        <f t="shared" si="160"/>
        <v>天童市</v>
      </c>
      <c r="C123" s="57" t="str">
        <f t="shared" si="161"/>
        <v>住宅地</v>
      </c>
      <c r="D123" s="48"/>
      <c r="E123" s="50" t="str">
        <f t="shared" si="162"/>
        <v>村山地域</v>
      </c>
      <c r="F123" s="50" t="str">
        <f t="shared" si="163"/>
        <v>東長岡２丁目４番４</v>
      </c>
      <c r="G123" s="50" t="str">
        <f t="shared" si="164"/>
        <v>「東長岡２－４－５」</v>
      </c>
      <c r="H123" s="50" t="str">
        <f t="shared" si="165"/>
        <v/>
      </c>
      <c r="I123" s="48" t="str">
        <f t="shared" si="166"/>
        <v/>
      </c>
      <c r="J123" s="48" t="str">
        <f>IFERROR(IF(L123="───── ","",IF(VLOOKUP(A123,kanji001前年データ,19,FALSE)=62,"共同",IF(A123="山形9-3","工業",IF(A123="鶴岡5-2","観光",IF(OR(C123="宅地見込地",C123="工業地"),"",IF(OR(AND(C123="住宅地",M123=2),AND(C123="商業地",M123=1)),"最高",IF(OR(AND(C123="住宅地",COUNTIFS(前年用途区分,C123,前年価格,"&gt;0")=M123),AND(C123="商業地",COUNTIFS(前年用途区分,C123,前年価格,"&gt;0")=M123)),"最低",IF(fals,"")))))))),"")</f>
        <v/>
      </c>
      <c r="K123" s="48" t="str">
        <f ca="1">IFERROR(IF(W123="───── ","",IF(VLOOKUP(A123,kanji001データ,19,FALSE)=62,"共同",IF(A123="山形9-3","工業",IF(A123="鶴岡5-2","観光",IF(OR(C123="宅地見込地",C123="工業地"),"",IF(AND(C123="住宅地",X123=2),"最高",IF(AND(C123="住宅地",COUNTIFS(用途区分,C123,幹事意見価格,"&gt;0")=X123),"最低",IF(AND(C123="商業地",X123=1),"最高",IF(AND(C123="商業地",COUNTIFS(用途区分,C123,幹事意見価格,"&gt;0")=X123),"最低",IF(fals,"")))))))))),"")</f>
        <v/>
      </c>
      <c r="L123" s="51">
        <f t="shared" si="140"/>
        <v>41700</v>
      </c>
      <c r="M123" s="52">
        <f t="shared" si="167"/>
        <v>27</v>
      </c>
      <c r="N123" s="52">
        <f>IFERROR(IF(A123="","",VALUE(M123&amp;COUNTIFS($M$1:M123,M123))),"─── ")</f>
        <v>272</v>
      </c>
      <c r="O123" s="53">
        <f t="shared" si="141"/>
        <v>2.7E-2</v>
      </c>
      <c r="P123" s="53">
        <f t="shared" si="142"/>
        <v>2.7093596059113302E-2</v>
      </c>
      <c r="Q123" s="52">
        <f t="shared" si="143"/>
        <v>5</v>
      </c>
      <c r="R123" s="52">
        <f>IFERROR(IF(A123="","",VALUE(Q123&amp;COUNTIFS($Q$1:Q123,Q123))),"─── ")</f>
        <v>53</v>
      </c>
      <c r="S123" s="51" t="e">
        <f t="shared" ca="1" si="138"/>
        <v>#REF!</v>
      </c>
      <c r="T123" s="53" t="e">
        <f t="shared" ca="1" si="139"/>
        <v>#REF!</v>
      </c>
      <c r="U123" s="51" t="e">
        <f t="shared" ca="1" si="156"/>
        <v>#REF!</v>
      </c>
      <c r="V123" s="53" t="e">
        <f t="shared" ca="1" si="157"/>
        <v>#REF!</v>
      </c>
      <c r="W123" s="88" t="str">
        <f ca="1">IFERROR(IF(OR($S123="─── ",$U123="─── "),"─── ",IF(#REF!="見込価格",VLOOKUP(A123,見込価格一覧データ,9,FALSE),IF(#REF!="意見価格",VLOOKUP(A123,見込価格一覧データ,11,FALSE)))),"─── ")</f>
        <v xml:space="preserve">─── </v>
      </c>
      <c r="X123" s="52" t="str">
        <f t="shared" ca="1" si="168"/>
        <v xml:space="preserve">─── </v>
      </c>
      <c r="Y123" s="66" t="str">
        <f t="shared" ca="1" si="169"/>
        <v xml:space="preserve">─── </v>
      </c>
      <c r="Z123" s="52" t="str">
        <f t="shared" ca="1" si="170"/>
        <v xml:space="preserve">─── </v>
      </c>
      <c r="AA123" s="52" t="str">
        <f t="shared" ca="1" si="171"/>
        <v xml:space="preserve">─── </v>
      </c>
      <c r="AB123" s="53" t="str">
        <f t="shared" ca="1" si="144"/>
        <v xml:space="preserve">─── </v>
      </c>
      <c r="AC123" s="53" t="str">
        <f t="shared" ca="1" si="145"/>
        <v xml:space="preserve">─── </v>
      </c>
      <c r="AD123" s="52" t="str">
        <f t="shared" ca="1" si="172"/>
        <v xml:space="preserve">─── </v>
      </c>
      <c r="AE123" s="66" t="str">
        <f t="shared" ca="1" si="173"/>
        <v xml:space="preserve">─── </v>
      </c>
      <c r="AF123" s="54" t="str">
        <f t="shared" ca="1" si="174"/>
        <v xml:space="preserve">─── </v>
      </c>
      <c r="AG123" s="66" t="str">
        <f t="shared" ca="1" si="175"/>
        <v xml:space="preserve">─── </v>
      </c>
      <c r="AH123" s="54" t="str">
        <f t="shared" ca="1" si="176"/>
        <v xml:space="preserve">─── </v>
      </c>
      <c r="AI123" s="52" t="str">
        <f t="shared" ca="1" si="146"/>
        <v xml:space="preserve">─── </v>
      </c>
      <c r="AJ123" s="52">
        <f t="shared" si="177"/>
        <v>6</v>
      </c>
      <c r="AK123" s="57" t="str">
        <f t="shared" si="178"/>
        <v>植松　広央</v>
      </c>
      <c r="AL123" s="57" t="str">
        <f t="shared" si="179"/>
        <v>中村　剛</v>
      </c>
      <c r="AM123" s="53">
        <f t="shared" si="180"/>
        <v>2.7E-2</v>
      </c>
      <c r="AN123" s="55">
        <f t="shared" si="181"/>
        <v>41700</v>
      </c>
      <c r="AO123" s="48" t="str">
        <f t="shared" si="147"/>
        <v/>
      </c>
      <c r="AP123" s="56">
        <f t="shared" si="148"/>
        <v>103</v>
      </c>
      <c r="AQ123" s="70" t="str">
        <f t="shared" ca="1" si="182"/>
        <v xml:space="preserve">─── </v>
      </c>
      <c r="AR123" s="62" t="str">
        <f t="shared" ca="1" si="149"/>
        <v xml:space="preserve">─── </v>
      </c>
      <c r="AS123" s="62" t="str">
        <f ca="1">IF(AR123="─── ","─── ",VALUE(AR123&amp;COUNTIFS(AR$1:AR123,AR123)))</f>
        <v xml:space="preserve">─── </v>
      </c>
      <c r="AT123" s="62" t="str">
        <f t="shared" ca="1" si="150"/>
        <v xml:space="preserve">─── </v>
      </c>
      <c r="AU123" s="65" t="str">
        <f t="shared" ca="1" si="183"/>
        <v xml:space="preserve">─── </v>
      </c>
      <c r="AV123" s="62" t="str">
        <f t="shared" ca="1" si="151"/>
        <v xml:space="preserve">─── </v>
      </c>
      <c r="AW123" s="73" t="str">
        <f t="shared" ca="1" si="152"/>
        <v xml:space="preserve">─── </v>
      </c>
      <c r="AX123" s="74" t="str">
        <f t="shared" ca="1" si="184"/>
        <v xml:space="preserve">─── </v>
      </c>
      <c r="AY123" s="75" t="str">
        <f t="shared" ca="1" si="153"/>
        <v xml:space="preserve">─── </v>
      </c>
      <c r="AZ123" s="76" t="str">
        <f t="shared" ca="1" si="185"/>
        <v xml:space="preserve">─── </v>
      </c>
      <c r="BA123" s="77" t="str">
        <f t="shared" ca="1" si="154"/>
        <v xml:space="preserve">─── </v>
      </c>
      <c r="BB123" s="80" t="str">
        <f t="shared" ca="1" si="155"/>
        <v xml:space="preserve">─── </v>
      </c>
      <c r="BC123" s="71" t="str">
        <f t="shared" si="186"/>
        <v/>
      </c>
      <c r="BD123" s="2" t="s">
        <v>2124</v>
      </c>
      <c r="BG123" s="2" t="str">
        <f t="shared" ca="1" si="187"/>
        <v xml:space="preserve">─── </v>
      </c>
      <c r="BJ123" s="63">
        <v>124</v>
      </c>
      <c r="BK123" s="63" t="str">
        <f t="shared" ca="1" si="159"/>
        <v/>
      </c>
      <c r="BL123" s="63" t="str">
        <f t="shared" ca="1" si="158"/>
        <v/>
      </c>
      <c r="BM123" s="64"/>
    </row>
    <row r="124" spans="1:65">
      <c r="A124" s="85" t="s">
        <v>1538</v>
      </c>
      <c r="B124" s="57" t="str">
        <f t="shared" si="160"/>
        <v>天童市</v>
      </c>
      <c r="C124" s="57" t="str">
        <f t="shared" si="161"/>
        <v>住宅地</v>
      </c>
      <c r="D124" s="48"/>
      <c r="E124" s="50" t="str">
        <f t="shared" si="162"/>
        <v>村山地域</v>
      </c>
      <c r="F124" s="50" t="str">
        <f t="shared" si="163"/>
        <v>乱川３丁目１１番６</v>
      </c>
      <c r="G124" s="50" t="str">
        <f t="shared" si="164"/>
        <v>「乱川３－１１－１４」</v>
      </c>
      <c r="H124" s="50" t="str">
        <f t="shared" si="165"/>
        <v/>
      </c>
      <c r="I124" s="48" t="str">
        <f t="shared" si="166"/>
        <v/>
      </c>
      <c r="J124" s="48" t="str">
        <f>IFERROR(IF(L124="───── ","",IF(VLOOKUP(A124,kanji001前年データ,19,FALSE)=62,"共同",IF(A124="山形9-3","工業",IF(A124="鶴岡5-2","観光",IF(OR(C124="宅地見込地",C124="工業地"),"",IF(OR(AND(C124="住宅地",M124=2),AND(C124="商業地",M124=1)),"最高",IF(OR(AND(C124="住宅地",COUNTIFS(前年用途区分,C124,前年価格,"&gt;0")=M124),AND(C124="商業地",COUNTIFS(前年用途区分,C124,前年価格,"&gt;0")=M124)),"最低",IF(fals,"")))))))),"")</f>
        <v/>
      </c>
      <c r="K124" s="48" t="str">
        <f ca="1">IFERROR(IF(W124="───── ","",IF(VLOOKUP(A124,kanji001データ,19,FALSE)=62,"共同",IF(A124="山形9-3","工業",IF(A124="鶴岡5-2","観光",IF(OR(C124="宅地見込地",C124="工業地"),"",IF(AND(C124="住宅地",X124=2),"最高",IF(AND(C124="住宅地",COUNTIFS(用途区分,C124,幹事意見価格,"&gt;0")=X124),"最低",IF(AND(C124="商業地",X124=1),"最高",IF(AND(C124="商業地",COUNTIFS(用途区分,C124,幹事意見価格,"&gt;0")=X124),"最低",IF(fals,"")))))))))),"")</f>
        <v/>
      </c>
      <c r="L124" s="51">
        <f t="shared" si="140"/>
        <v>35700</v>
      </c>
      <c r="M124" s="52">
        <f t="shared" si="167"/>
        <v>30</v>
      </c>
      <c r="N124" s="52">
        <f>IFERROR(IF(A124="","",VALUE(M124&amp;COUNTIFS($M$1:M124,M124))),"─── ")</f>
        <v>302</v>
      </c>
      <c r="O124" s="53">
        <f t="shared" si="141"/>
        <v>8.0000000000000002E-3</v>
      </c>
      <c r="P124" s="53">
        <f t="shared" si="142"/>
        <v>8.4745762711864406E-3</v>
      </c>
      <c r="Q124" s="52">
        <f t="shared" si="143"/>
        <v>32</v>
      </c>
      <c r="R124" s="52">
        <f>IFERROR(IF(A124="","",VALUE(Q124&amp;COUNTIFS($Q$1:Q124,Q124))),"─── ")</f>
        <v>321</v>
      </c>
      <c r="S124" s="51" t="e">
        <f t="shared" ca="1" si="138"/>
        <v>#REF!</v>
      </c>
      <c r="T124" s="53" t="e">
        <f t="shared" ca="1" si="139"/>
        <v>#REF!</v>
      </c>
      <c r="U124" s="51" t="e">
        <f t="shared" ca="1" si="156"/>
        <v>#REF!</v>
      </c>
      <c r="V124" s="53" t="e">
        <f t="shared" ca="1" si="157"/>
        <v>#REF!</v>
      </c>
      <c r="W124" s="88" t="str">
        <f ca="1">IFERROR(IF(OR($S124="─── ",$U124="─── "),"─── ",IF(#REF!="見込価格",VLOOKUP(A124,見込価格一覧データ,9,FALSE),IF(#REF!="意見価格",VLOOKUP(A124,見込価格一覧データ,11,FALSE)))),"─── ")</f>
        <v xml:space="preserve">─── </v>
      </c>
      <c r="X124" s="52" t="str">
        <f t="shared" ca="1" si="168"/>
        <v xml:space="preserve">─── </v>
      </c>
      <c r="Y124" s="66" t="str">
        <f t="shared" ca="1" si="169"/>
        <v xml:space="preserve">─── </v>
      </c>
      <c r="Z124" s="52" t="str">
        <f t="shared" ca="1" si="170"/>
        <v xml:space="preserve">─── </v>
      </c>
      <c r="AA124" s="52" t="str">
        <f t="shared" ca="1" si="171"/>
        <v xml:space="preserve">─── </v>
      </c>
      <c r="AB124" s="53" t="str">
        <f t="shared" ca="1" si="144"/>
        <v xml:space="preserve">─── </v>
      </c>
      <c r="AC124" s="53" t="str">
        <f t="shared" ca="1" si="145"/>
        <v xml:space="preserve">─── </v>
      </c>
      <c r="AD124" s="52" t="str">
        <f t="shared" ca="1" si="172"/>
        <v xml:space="preserve">─── </v>
      </c>
      <c r="AE124" s="66" t="str">
        <f t="shared" ca="1" si="173"/>
        <v xml:space="preserve">─── </v>
      </c>
      <c r="AF124" s="54" t="str">
        <f t="shared" ca="1" si="174"/>
        <v xml:space="preserve">─── </v>
      </c>
      <c r="AG124" s="66" t="str">
        <f t="shared" ca="1" si="175"/>
        <v xml:space="preserve">─── </v>
      </c>
      <c r="AH124" s="54" t="str">
        <f t="shared" ca="1" si="176"/>
        <v xml:space="preserve">─── </v>
      </c>
      <c r="AI124" s="52" t="str">
        <f t="shared" ca="1" si="146"/>
        <v xml:space="preserve">─── </v>
      </c>
      <c r="AJ124" s="52">
        <f t="shared" si="177"/>
        <v>8</v>
      </c>
      <c r="AK124" s="57" t="str">
        <f t="shared" si="178"/>
        <v>安孫子　直樹</v>
      </c>
      <c r="AL124" s="57" t="str">
        <f t="shared" si="179"/>
        <v>中村　剛</v>
      </c>
      <c r="AM124" s="53">
        <f t="shared" si="180"/>
        <v>8.0000000000000002E-3</v>
      </c>
      <c r="AN124" s="55">
        <f t="shared" si="181"/>
        <v>35700</v>
      </c>
      <c r="AO124" s="48" t="str">
        <f t="shared" si="147"/>
        <v/>
      </c>
      <c r="AP124" s="56">
        <f t="shared" si="148"/>
        <v>101</v>
      </c>
      <c r="AQ124" s="70" t="str">
        <f t="shared" ca="1" si="182"/>
        <v xml:space="preserve">─── </v>
      </c>
      <c r="AR124" s="62" t="str">
        <f t="shared" ca="1" si="149"/>
        <v xml:space="preserve">─── </v>
      </c>
      <c r="AS124" s="62" t="str">
        <f ca="1">IF(AR124="─── ","─── ",VALUE(AR124&amp;COUNTIFS(AR$1:AR124,AR124)))</f>
        <v xml:space="preserve">─── </v>
      </c>
      <c r="AT124" s="62" t="str">
        <f t="shared" ca="1" si="150"/>
        <v xml:space="preserve">─── </v>
      </c>
      <c r="AU124" s="65" t="str">
        <f t="shared" ca="1" si="183"/>
        <v xml:space="preserve">─── </v>
      </c>
      <c r="AV124" s="62" t="str">
        <f t="shared" ca="1" si="151"/>
        <v xml:space="preserve">─── </v>
      </c>
      <c r="AW124" s="73" t="str">
        <f t="shared" ca="1" si="152"/>
        <v xml:space="preserve">─── </v>
      </c>
      <c r="AX124" s="74" t="str">
        <f t="shared" ca="1" si="184"/>
        <v xml:space="preserve">─── </v>
      </c>
      <c r="AY124" s="75" t="str">
        <f t="shared" ca="1" si="153"/>
        <v xml:space="preserve">─── </v>
      </c>
      <c r="AZ124" s="76" t="str">
        <f t="shared" ca="1" si="185"/>
        <v xml:space="preserve">─── </v>
      </c>
      <c r="BA124" s="77" t="str">
        <f t="shared" ca="1" si="154"/>
        <v xml:space="preserve">─── </v>
      </c>
      <c r="BB124" s="80" t="str">
        <f t="shared" ca="1" si="155"/>
        <v xml:space="preserve">─── </v>
      </c>
      <c r="BC124" s="71" t="str">
        <f t="shared" si="186"/>
        <v/>
      </c>
      <c r="BD124" s="2" t="s">
        <v>2124</v>
      </c>
      <c r="BG124" s="2" t="str">
        <f t="shared" ca="1" si="187"/>
        <v xml:space="preserve">─── </v>
      </c>
      <c r="BJ124" s="63">
        <v>125</v>
      </c>
      <c r="BK124" s="63" t="str">
        <f t="shared" ca="1" si="159"/>
        <v/>
      </c>
      <c r="BL124" s="63" t="str">
        <f t="shared" ca="1" si="158"/>
        <v/>
      </c>
      <c r="BM124" s="64"/>
    </row>
    <row r="125" spans="1:65">
      <c r="A125" s="85" t="s">
        <v>1539</v>
      </c>
      <c r="B125" s="57" t="str">
        <f t="shared" si="160"/>
        <v>天童市</v>
      </c>
      <c r="C125" s="57" t="str">
        <f t="shared" si="161"/>
        <v>住宅地</v>
      </c>
      <c r="D125" s="48"/>
      <c r="E125" s="50" t="str">
        <f t="shared" si="162"/>
        <v>村山地域</v>
      </c>
      <c r="F125" s="50" t="str">
        <f t="shared" si="163"/>
        <v>交り江５丁目４番８</v>
      </c>
      <c r="G125" s="50" t="str">
        <f t="shared" si="164"/>
        <v>「交り江５－４－１２」</v>
      </c>
      <c r="H125" s="50" t="str">
        <f t="shared" si="165"/>
        <v/>
      </c>
      <c r="I125" s="48" t="str">
        <f t="shared" si="166"/>
        <v>◎</v>
      </c>
      <c r="J125" s="48" t="str">
        <f>IFERROR(IF(L125="───── ","",IF(VLOOKUP(A125,kanji001前年データ,19,FALSE)=62,"共同",IF(A125="山形9-3","工業",IF(A125="鶴岡5-2","観光",IF(OR(C125="宅地見込地",C125="工業地"),"",IF(OR(AND(C125="住宅地",M125=2),AND(C125="商業地",M125=1)),"最高",IF(OR(AND(C125="住宅地",COUNTIFS(前年用途区分,C125,前年価格,"&gt;0")=M125),AND(C125="商業地",COUNTIFS(前年用途区分,C125,前年価格,"&gt;0")=M125)),"最低",IF(fals,"")))))))),"")</f>
        <v/>
      </c>
      <c r="K125" s="48" t="str">
        <f ca="1">IFERROR(IF(W125="───── ","",IF(VLOOKUP(A125,kanji001データ,19,FALSE)=62,"共同",IF(A125="山形9-3","工業",IF(A125="鶴岡5-2","観光",IF(OR(C125="宅地見込地",C125="工業地"),"",IF(AND(C125="住宅地",X125=2),"最高",IF(AND(C125="住宅地",COUNTIFS(用途区分,C125,幹事意見価格,"&gt;0")=X125),"最低",IF(AND(C125="商業地",X125=1),"最高",IF(AND(C125="商業地",COUNTIFS(用途区分,C125,幹事意見価格,"&gt;0")=X125),"最低",IF(fals,"")))))))))),"")</f>
        <v/>
      </c>
      <c r="L125" s="51">
        <f t="shared" si="140"/>
        <v>38900</v>
      </c>
      <c r="M125" s="52">
        <f t="shared" si="167"/>
        <v>28</v>
      </c>
      <c r="N125" s="52">
        <f>IFERROR(IF(A125="","",VALUE(M125&amp;COUNTIFS($M$1:M125,M125))),"─── ")</f>
        <v>282</v>
      </c>
      <c r="O125" s="53">
        <f t="shared" si="141"/>
        <v>2.4E-2</v>
      </c>
      <c r="P125" s="53">
        <f t="shared" si="142"/>
        <v>2.368421052631579E-2</v>
      </c>
      <c r="Q125" s="52">
        <f t="shared" si="143"/>
        <v>9</v>
      </c>
      <c r="R125" s="52">
        <f>IFERROR(IF(A125="","",VALUE(Q125&amp;COUNTIFS($Q$1:Q125,Q125))),"─── ")</f>
        <v>92</v>
      </c>
      <c r="S125" s="51" t="e">
        <f t="shared" ca="1" si="138"/>
        <v>#REF!</v>
      </c>
      <c r="T125" s="53" t="e">
        <f t="shared" ca="1" si="139"/>
        <v>#REF!</v>
      </c>
      <c r="U125" s="51" t="e">
        <f t="shared" ca="1" si="156"/>
        <v>#REF!</v>
      </c>
      <c r="V125" s="53" t="e">
        <f t="shared" ca="1" si="157"/>
        <v>#REF!</v>
      </c>
      <c r="W125" s="88" t="str">
        <f ca="1">IFERROR(IF(OR($S125="─── ",$U125="─── "),"─── ",IF(#REF!="見込価格",VLOOKUP(A125,見込価格一覧データ,9,FALSE),IF(#REF!="意見価格",VLOOKUP(A125,見込価格一覧データ,11,FALSE)))),"─── ")</f>
        <v xml:space="preserve">─── </v>
      </c>
      <c r="X125" s="52" t="str">
        <f t="shared" ca="1" si="168"/>
        <v xml:space="preserve">─── </v>
      </c>
      <c r="Y125" s="66" t="str">
        <f t="shared" ca="1" si="169"/>
        <v xml:space="preserve">─── </v>
      </c>
      <c r="Z125" s="52" t="str">
        <f t="shared" ca="1" si="170"/>
        <v xml:space="preserve">─── </v>
      </c>
      <c r="AA125" s="52" t="str">
        <f t="shared" ca="1" si="171"/>
        <v xml:space="preserve">─── </v>
      </c>
      <c r="AB125" s="53" t="str">
        <f t="shared" ca="1" si="144"/>
        <v xml:space="preserve">─── </v>
      </c>
      <c r="AC125" s="53" t="str">
        <f t="shared" ca="1" si="145"/>
        <v xml:space="preserve">─── </v>
      </c>
      <c r="AD125" s="52" t="str">
        <f t="shared" ca="1" si="172"/>
        <v xml:space="preserve">─── </v>
      </c>
      <c r="AE125" s="66" t="str">
        <f t="shared" ca="1" si="173"/>
        <v xml:space="preserve">─── </v>
      </c>
      <c r="AF125" s="54" t="str">
        <f t="shared" ca="1" si="174"/>
        <v xml:space="preserve">─── </v>
      </c>
      <c r="AG125" s="66" t="str">
        <f t="shared" ca="1" si="175"/>
        <v xml:space="preserve">─── </v>
      </c>
      <c r="AH125" s="54" t="str">
        <f t="shared" ca="1" si="176"/>
        <v xml:space="preserve">─── </v>
      </c>
      <c r="AI125" s="52" t="str">
        <f t="shared" ca="1" si="146"/>
        <v xml:space="preserve">─── </v>
      </c>
      <c r="AJ125" s="52">
        <f t="shared" si="177"/>
        <v>7</v>
      </c>
      <c r="AK125" s="57" t="str">
        <f t="shared" si="178"/>
        <v>森谷　崇史</v>
      </c>
      <c r="AL125" s="57" t="str">
        <f t="shared" si="179"/>
        <v>阿部　和宏</v>
      </c>
      <c r="AM125" s="53">
        <f t="shared" si="180"/>
        <v>2.4E-2</v>
      </c>
      <c r="AN125" s="55">
        <f t="shared" si="181"/>
        <v>38900</v>
      </c>
      <c r="AO125" s="48" t="str">
        <f t="shared" si="147"/>
        <v/>
      </c>
      <c r="AP125" s="56">
        <f t="shared" si="148"/>
        <v>101</v>
      </c>
      <c r="AQ125" s="70" t="str">
        <f t="shared" ca="1" si="182"/>
        <v xml:space="preserve">─── </v>
      </c>
      <c r="AR125" s="62" t="str">
        <f t="shared" ca="1" si="149"/>
        <v xml:space="preserve">─── </v>
      </c>
      <c r="AS125" s="62" t="str">
        <f ca="1">IF(AR125="─── ","─── ",VALUE(AR125&amp;COUNTIFS(AR$1:AR125,AR125)))</f>
        <v xml:space="preserve">─── </v>
      </c>
      <c r="AT125" s="62" t="str">
        <f t="shared" ca="1" si="150"/>
        <v xml:space="preserve">─── </v>
      </c>
      <c r="AU125" s="65" t="str">
        <f t="shared" ca="1" si="183"/>
        <v xml:space="preserve">─── </v>
      </c>
      <c r="AV125" s="62" t="str">
        <f t="shared" ca="1" si="151"/>
        <v xml:space="preserve">─── </v>
      </c>
      <c r="AW125" s="73" t="str">
        <f t="shared" ca="1" si="152"/>
        <v xml:space="preserve">─── </v>
      </c>
      <c r="AX125" s="74" t="str">
        <f t="shared" ca="1" si="184"/>
        <v xml:space="preserve">─── </v>
      </c>
      <c r="AY125" s="75" t="str">
        <f t="shared" ca="1" si="153"/>
        <v xml:space="preserve">─── </v>
      </c>
      <c r="AZ125" s="76" t="str">
        <f t="shared" ca="1" si="185"/>
        <v xml:space="preserve">─── </v>
      </c>
      <c r="BA125" s="77" t="str">
        <f t="shared" ca="1" si="154"/>
        <v xml:space="preserve">─── </v>
      </c>
      <c r="BB125" s="80" t="str">
        <f t="shared" ca="1" si="155"/>
        <v xml:space="preserve">─── </v>
      </c>
      <c r="BC125" s="71" t="str">
        <f t="shared" si="186"/>
        <v>○</v>
      </c>
      <c r="BD125" s="2" t="s">
        <v>2124</v>
      </c>
      <c r="BG125" s="2" t="str">
        <f t="shared" ca="1" si="187"/>
        <v xml:space="preserve">─── </v>
      </c>
      <c r="BJ125" s="63">
        <v>126</v>
      </c>
      <c r="BK125" s="63" t="str">
        <f t="shared" ca="1" si="159"/>
        <v/>
      </c>
      <c r="BL125" s="63" t="str">
        <f t="shared" ca="1" si="158"/>
        <v/>
      </c>
      <c r="BM125" s="64"/>
    </row>
    <row r="126" spans="1:65">
      <c r="A126" s="85" t="s">
        <v>1540</v>
      </c>
      <c r="B126" s="57" t="str">
        <f t="shared" si="160"/>
        <v>天童市</v>
      </c>
      <c r="C126" s="57" t="str">
        <f t="shared" si="161"/>
        <v>住宅地</v>
      </c>
      <c r="D126" s="48"/>
      <c r="E126" s="50" t="str">
        <f t="shared" si="162"/>
        <v>村山地域</v>
      </c>
      <c r="F126" s="50" t="str">
        <f t="shared" si="163"/>
        <v>駅西４丁目８番１２</v>
      </c>
      <c r="G126" s="50" t="str">
        <f t="shared" si="164"/>
        <v>「駅西４－８－６」</v>
      </c>
      <c r="H126" s="50" t="str">
        <f t="shared" si="165"/>
        <v/>
      </c>
      <c r="I126" s="48" t="str">
        <f t="shared" si="166"/>
        <v/>
      </c>
      <c r="J126" s="48" t="str">
        <f>IFERROR(IF(L126="───── ","",IF(VLOOKUP(A126,kanji001前年データ,19,FALSE)=62,"共同",IF(A126="山形9-3","工業",IF(A126="鶴岡5-2","観光",IF(OR(C126="宅地見込地",C126="工業地"),"",IF(OR(AND(C126="住宅地",M126=2),AND(C126="商業地",M126=1)),"最高",IF(OR(AND(C126="住宅地",COUNTIFS(前年用途区分,C126,前年価格,"&gt;0")=M126),AND(C126="商業地",COUNTIFS(前年用途区分,C126,前年価格,"&gt;0")=M126)),"最低",IF(fals,"")))))))),"")</f>
        <v/>
      </c>
      <c r="K126" s="48" t="str">
        <f ca="1">IFERROR(IF(W126="───── ","",IF(VLOOKUP(A126,kanji001データ,19,FALSE)=62,"共同",IF(A126="山形9-3","工業",IF(A126="鶴岡5-2","観光",IF(OR(C126="宅地見込地",C126="工業地"),"",IF(AND(C126="住宅地",X126=2),"最高",IF(AND(C126="住宅地",COUNTIFS(用途区分,C126,幹事意見価格,"&gt;0")=X126),"最低",IF(AND(C126="商業地",X126=1),"最高",IF(AND(C126="商業地",COUNTIFS(用途区分,C126,幹事意見価格,"&gt;0")=X126),"最低",IF(fals,"")))))))))),"")</f>
        <v/>
      </c>
      <c r="L126" s="51">
        <f t="shared" si="140"/>
        <v>46000</v>
      </c>
      <c r="M126" s="52">
        <f t="shared" si="167"/>
        <v>21</v>
      </c>
      <c r="N126" s="52">
        <f>IFERROR(IF(A126="","",VALUE(M126&amp;COUNTIFS($M$1:M126,M126))),"─── ")</f>
        <v>211</v>
      </c>
      <c r="O126" s="53">
        <f t="shared" si="141"/>
        <v>2.4E-2</v>
      </c>
      <c r="P126" s="53">
        <f t="shared" si="142"/>
        <v>2.4498886414253896E-2</v>
      </c>
      <c r="Q126" s="52">
        <f t="shared" si="143"/>
        <v>6</v>
      </c>
      <c r="R126" s="52">
        <f>IFERROR(IF(A126="","",VALUE(Q126&amp;COUNTIFS($Q$1:Q126,Q126))),"─── ")</f>
        <v>63</v>
      </c>
      <c r="S126" s="51" t="e">
        <f t="shared" ca="1" si="138"/>
        <v>#REF!</v>
      </c>
      <c r="T126" s="53" t="e">
        <f t="shared" ca="1" si="139"/>
        <v>#REF!</v>
      </c>
      <c r="U126" s="51" t="e">
        <f t="shared" ca="1" si="156"/>
        <v>#REF!</v>
      </c>
      <c r="V126" s="53" t="e">
        <f t="shared" ca="1" si="157"/>
        <v>#REF!</v>
      </c>
      <c r="W126" s="88" t="str">
        <f ca="1">IFERROR(IF(OR($S126="─── ",$U126="─── "),"─── ",IF(#REF!="見込価格",VLOOKUP(A126,見込価格一覧データ,9,FALSE),IF(#REF!="意見価格",VLOOKUP(A126,見込価格一覧データ,11,FALSE)))),"─── ")</f>
        <v xml:space="preserve">─── </v>
      </c>
      <c r="X126" s="52" t="str">
        <f t="shared" ca="1" si="168"/>
        <v xml:space="preserve">─── </v>
      </c>
      <c r="Y126" s="66" t="str">
        <f t="shared" ca="1" si="169"/>
        <v xml:space="preserve">─── </v>
      </c>
      <c r="Z126" s="52" t="str">
        <f t="shared" ca="1" si="170"/>
        <v xml:space="preserve">─── </v>
      </c>
      <c r="AA126" s="52" t="str">
        <f t="shared" ca="1" si="171"/>
        <v xml:space="preserve">─── </v>
      </c>
      <c r="AB126" s="53" t="str">
        <f t="shared" ca="1" si="144"/>
        <v xml:space="preserve">─── </v>
      </c>
      <c r="AC126" s="53" t="str">
        <f t="shared" ca="1" si="145"/>
        <v xml:space="preserve">─── </v>
      </c>
      <c r="AD126" s="52" t="str">
        <f t="shared" ca="1" si="172"/>
        <v xml:space="preserve">─── </v>
      </c>
      <c r="AE126" s="66" t="str">
        <f t="shared" ca="1" si="173"/>
        <v xml:space="preserve">─── </v>
      </c>
      <c r="AF126" s="54" t="str">
        <f t="shared" ca="1" si="174"/>
        <v xml:space="preserve">─── </v>
      </c>
      <c r="AG126" s="66" t="str">
        <f t="shared" ca="1" si="175"/>
        <v xml:space="preserve">─── </v>
      </c>
      <c r="AH126" s="54" t="str">
        <f t="shared" ca="1" si="176"/>
        <v xml:space="preserve">─── </v>
      </c>
      <c r="AI126" s="52" t="str">
        <f t="shared" ca="1" si="146"/>
        <v xml:space="preserve">─── </v>
      </c>
      <c r="AJ126" s="52">
        <f t="shared" si="177"/>
        <v>3</v>
      </c>
      <c r="AK126" s="57" t="str">
        <f t="shared" si="178"/>
        <v>植松　広央</v>
      </c>
      <c r="AL126" s="57" t="str">
        <f t="shared" si="179"/>
        <v>福山　善智</v>
      </c>
      <c r="AM126" s="53">
        <f t="shared" si="180"/>
        <v>2.4E-2</v>
      </c>
      <c r="AN126" s="55">
        <f t="shared" si="181"/>
        <v>46000</v>
      </c>
      <c r="AO126" s="48" t="str">
        <f t="shared" si="147"/>
        <v/>
      </c>
      <c r="AP126" s="56">
        <f t="shared" si="148"/>
        <v>102</v>
      </c>
      <c r="AQ126" s="70" t="str">
        <f t="shared" ca="1" si="182"/>
        <v xml:space="preserve">─── </v>
      </c>
      <c r="AR126" s="62" t="str">
        <f t="shared" ca="1" si="149"/>
        <v xml:space="preserve">─── </v>
      </c>
      <c r="AS126" s="62" t="str">
        <f ca="1">IF(AR126="─── ","─── ",VALUE(AR126&amp;COUNTIFS(AR$1:AR126,AR126)))</f>
        <v xml:space="preserve">─── </v>
      </c>
      <c r="AT126" s="62" t="str">
        <f t="shared" ca="1" si="150"/>
        <v xml:space="preserve">─── </v>
      </c>
      <c r="AU126" s="65" t="str">
        <f t="shared" ca="1" si="183"/>
        <v xml:space="preserve">─── </v>
      </c>
      <c r="AV126" s="62" t="str">
        <f t="shared" ca="1" si="151"/>
        <v xml:space="preserve">─── </v>
      </c>
      <c r="AW126" s="73" t="str">
        <f t="shared" ca="1" si="152"/>
        <v xml:space="preserve">─── </v>
      </c>
      <c r="AX126" s="74" t="str">
        <f t="shared" ca="1" si="184"/>
        <v xml:space="preserve">─── </v>
      </c>
      <c r="AY126" s="75" t="str">
        <f t="shared" ca="1" si="153"/>
        <v xml:space="preserve">─── </v>
      </c>
      <c r="AZ126" s="76" t="str">
        <f t="shared" ca="1" si="185"/>
        <v xml:space="preserve">─── </v>
      </c>
      <c r="BA126" s="77" t="str">
        <f t="shared" ca="1" si="154"/>
        <v xml:space="preserve">─── </v>
      </c>
      <c r="BB126" s="80" t="str">
        <f t="shared" ca="1" si="155"/>
        <v xml:space="preserve">─── </v>
      </c>
      <c r="BC126" s="71" t="str">
        <f t="shared" si="186"/>
        <v/>
      </c>
      <c r="BD126" s="2" t="s">
        <v>2124</v>
      </c>
      <c r="BG126" s="2" t="str">
        <f t="shared" ca="1" si="187"/>
        <v xml:space="preserve">─── </v>
      </c>
      <c r="BJ126" s="63">
        <v>127</v>
      </c>
      <c r="BK126" s="63" t="str">
        <f t="shared" ca="1" si="159"/>
        <v/>
      </c>
      <c r="BL126" s="63" t="str">
        <f t="shared" ca="1" si="158"/>
        <v/>
      </c>
      <c r="BM126" s="64"/>
    </row>
    <row r="127" spans="1:65">
      <c r="A127" s="85" t="s">
        <v>1541</v>
      </c>
      <c r="B127" s="57" t="str">
        <f t="shared" si="160"/>
        <v>天童市</v>
      </c>
      <c r="C127" s="57" t="str">
        <f t="shared" si="161"/>
        <v>住宅地</v>
      </c>
      <c r="D127" s="48"/>
      <c r="E127" s="50" t="str">
        <f t="shared" si="162"/>
        <v>村山地域</v>
      </c>
      <c r="F127" s="50" t="str">
        <f t="shared" si="163"/>
        <v>長岡北１丁目１番２</v>
      </c>
      <c r="G127" s="50" t="str">
        <f t="shared" si="164"/>
        <v>「長岡北１－１－５」</v>
      </c>
      <c r="H127" s="50" t="str">
        <f t="shared" si="165"/>
        <v/>
      </c>
      <c r="I127" s="48" t="str">
        <f t="shared" si="166"/>
        <v/>
      </c>
      <c r="J127" s="48" t="str">
        <f>IFERROR(IF(L127="───── ","",IF(VLOOKUP(A127,kanji001前年データ,19,FALSE)=62,"共同",IF(A127="山形9-3","工業",IF(A127="鶴岡5-2","観光",IF(OR(C127="宅地見込地",C127="工業地"),"",IF(OR(AND(C127="住宅地",M127=2),AND(C127="商業地",M127=1)),"最高",IF(OR(AND(C127="住宅地",COUNTIFS(前年用途区分,C127,前年価格,"&gt;0")=M127),AND(C127="商業地",COUNTIFS(前年用途区分,C127,前年価格,"&gt;0")=M127)),"最低",IF(fals,"")))))))),"")</f>
        <v/>
      </c>
      <c r="K127" s="48" t="str">
        <f ca="1">IFERROR(IF(W127="───── ","",IF(VLOOKUP(A127,kanji001データ,19,FALSE)=62,"共同",IF(A127="山形9-3","工業",IF(A127="鶴岡5-2","観光",IF(OR(C127="宅地見込地",C127="工業地"),"",IF(AND(C127="住宅地",X127=2),"最高",IF(AND(C127="住宅地",COUNTIFS(用途区分,C127,幹事意見価格,"&gt;0")=X127),"最低",IF(AND(C127="商業地",X127=1),"最高",IF(AND(C127="商業地",COUNTIFS(用途区分,C127,幹事意見価格,"&gt;0")=X127),"最低",IF(fals,"")))))))))),"")</f>
        <v/>
      </c>
      <c r="L127" s="51">
        <f t="shared" si="140"/>
        <v>47300</v>
      </c>
      <c r="M127" s="52">
        <f t="shared" si="167"/>
        <v>19</v>
      </c>
      <c r="N127" s="52">
        <f>IFERROR(IF(A127="","",VALUE(M127&amp;COUNTIFS($M$1:M127,M127))),"─── ")</f>
        <v>191</v>
      </c>
      <c r="O127" s="53">
        <f t="shared" si="141"/>
        <v>2.4E-2</v>
      </c>
      <c r="P127" s="53">
        <f t="shared" si="142"/>
        <v>2.3809523809523808E-2</v>
      </c>
      <c r="Q127" s="52">
        <f t="shared" si="143"/>
        <v>8</v>
      </c>
      <c r="R127" s="52">
        <f>IFERROR(IF(A127="","",VALUE(Q127&amp;COUNTIFS($Q$1:Q127,Q127))),"─── ")</f>
        <v>82</v>
      </c>
      <c r="S127" s="51" t="e">
        <f t="shared" ca="1" si="138"/>
        <v>#REF!</v>
      </c>
      <c r="T127" s="53" t="e">
        <f t="shared" ca="1" si="139"/>
        <v>#REF!</v>
      </c>
      <c r="U127" s="51" t="e">
        <f t="shared" ca="1" si="156"/>
        <v>#REF!</v>
      </c>
      <c r="V127" s="53" t="e">
        <f t="shared" ca="1" si="157"/>
        <v>#REF!</v>
      </c>
      <c r="W127" s="88" t="str">
        <f ca="1">IFERROR(IF(OR($S127="─── ",$U127="─── "),"─── ",IF(#REF!="見込価格",VLOOKUP(A127,見込価格一覧データ,9,FALSE),IF(#REF!="意見価格",VLOOKUP(A127,見込価格一覧データ,11,FALSE)))),"─── ")</f>
        <v xml:space="preserve">─── </v>
      </c>
      <c r="X127" s="52" t="str">
        <f t="shared" ca="1" si="168"/>
        <v xml:space="preserve">─── </v>
      </c>
      <c r="Y127" s="66" t="str">
        <f t="shared" ca="1" si="169"/>
        <v xml:space="preserve">─── </v>
      </c>
      <c r="Z127" s="52" t="str">
        <f t="shared" ca="1" si="170"/>
        <v xml:space="preserve">─── </v>
      </c>
      <c r="AA127" s="52" t="str">
        <f t="shared" ca="1" si="171"/>
        <v xml:space="preserve">─── </v>
      </c>
      <c r="AB127" s="53" t="str">
        <f t="shared" ca="1" si="144"/>
        <v xml:space="preserve">─── </v>
      </c>
      <c r="AC127" s="53" t="str">
        <f t="shared" ca="1" si="145"/>
        <v xml:space="preserve">─── </v>
      </c>
      <c r="AD127" s="52" t="str">
        <f t="shared" ca="1" si="172"/>
        <v xml:space="preserve">─── </v>
      </c>
      <c r="AE127" s="66" t="str">
        <f t="shared" ca="1" si="173"/>
        <v xml:space="preserve">─── </v>
      </c>
      <c r="AF127" s="54" t="str">
        <f t="shared" ca="1" si="174"/>
        <v xml:space="preserve">─── </v>
      </c>
      <c r="AG127" s="66" t="str">
        <f t="shared" ca="1" si="175"/>
        <v xml:space="preserve">─── </v>
      </c>
      <c r="AH127" s="54" t="str">
        <f t="shared" ca="1" si="176"/>
        <v xml:space="preserve">─── </v>
      </c>
      <c r="AI127" s="52" t="str">
        <f t="shared" ca="1" si="146"/>
        <v xml:space="preserve">─── </v>
      </c>
      <c r="AJ127" s="52">
        <f t="shared" si="177"/>
        <v>2</v>
      </c>
      <c r="AK127" s="57" t="str">
        <f t="shared" si="178"/>
        <v>安孫子　直樹</v>
      </c>
      <c r="AL127" s="57" t="str">
        <f t="shared" si="179"/>
        <v>阿部　和宏</v>
      </c>
      <c r="AM127" s="53">
        <f t="shared" si="180"/>
        <v>2.4E-2</v>
      </c>
      <c r="AN127" s="55">
        <f t="shared" si="181"/>
        <v>47300</v>
      </c>
      <c r="AO127" s="48" t="str">
        <f t="shared" si="147"/>
        <v/>
      </c>
      <c r="AP127" s="56">
        <f t="shared" si="148"/>
        <v>103</v>
      </c>
      <c r="AQ127" s="70" t="str">
        <f t="shared" ca="1" si="182"/>
        <v xml:space="preserve">─── </v>
      </c>
      <c r="AR127" s="62" t="str">
        <f t="shared" ca="1" si="149"/>
        <v xml:space="preserve">─── </v>
      </c>
      <c r="AS127" s="62" t="str">
        <f ca="1">IF(AR127="─── ","─── ",VALUE(AR127&amp;COUNTIFS(AR$1:AR127,AR127)))</f>
        <v xml:space="preserve">─── </v>
      </c>
      <c r="AT127" s="62" t="str">
        <f t="shared" ca="1" si="150"/>
        <v xml:space="preserve">─── </v>
      </c>
      <c r="AU127" s="65" t="str">
        <f t="shared" ca="1" si="183"/>
        <v xml:space="preserve">─── </v>
      </c>
      <c r="AV127" s="62" t="str">
        <f t="shared" ca="1" si="151"/>
        <v xml:space="preserve">─── </v>
      </c>
      <c r="AW127" s="73" t="str">
        <f t="shared" ca="1" si="152"/>
        <v xml:space="preserve">─── </v>
      </c>
      <c r="AX127" s="74" t="str">
        <f t="shared" ca="1" si="184"/>
        <v xml:space="preserve">─── </v>
      </c>
      <c r="AY127" s="75" t="str">
        <f t="shared" ca="1" si="153"/>
        <v xml:space="preserve">─── </v>
      </c>
      <c r="AZ127" s="76" t="str">
        <f t="shared" ca="1" si="185"/>
        <v xml:space="preserve">─── </v>
      </c>
      <c r="BA127" s="77" t="str">
        <f t="shared" ca="1" si="154"/>
        <v xml:space="preserve">─── </v>
      </c>
      <c r="BB127" s="80" t="str">
        <f t="shared" ca="1" si="155"/>
        <v xml:space="preserve">─── </v>
      </c>
      <c r="BC127" s="71" t="str">
        <f t="shared" si="186"/>
        <v>○</v>
      </c>
      <c r="BD127" s="2" t="s">
        <v>2124</v>
      </c>
      <c r="BG127" s="2" t="str">
        <f t="shared" ca="1" si="187"/>
        <v xml:space="preserve">─── </v>
      </c>
      <c r="BJ127" s="63">
        <v>128</v>
      </c>
      <c r="BK127" s="63" t="str">
        <f t="shared" ca="1" si="159"/>
        <v/>
      </c>
      <c r="BL127" s="63" t="str">
        <f t="shared" ca="1" si="158"/>
        <v/>
      </c>
      <c r="BM127" s="64"/>
    </row>
    <row r="128" spans="1:65">
      <c r="A128" s="85" t="s">
        <v>1542</v>
      </c>
      <c r="B128" s="57" t="str">
        <f t="shared" si="160"/>
        <v>天童市</v>
      </c>
      <c r="C128" s="57" t="str">
        <f t="shared" si="161"/>
        <v>住宅地</v>
      </c>
      <c r="D128" s="48"/>
      <c r="E128" s="50" t="str">
        <f t="shared" si="162"/>
        <v>村山地域</v>
      </c>
      <c r="F128" s="50" t="str">
        <f t="shared" si="163"/>
        <v>大字荒谷字小才勝３９３番１０６</v>
      </c>
      <c r="G128" s="50" t="str">
        <f t="shared" si="164"/>
        <v/>
      </c>
      <c r="H128" s="50" t="str">
        <f t="shared" si="165"/>
        <v/>
      </c>
      <c r="I128" s="48" t="str">
        <f t="shared" si="166"/>
        <v>○</v>
      </c>
      <c r="J128" s="48" t="str">
        <f>IFERROR(IF(L128="───── ","",IF(VLOOKUP(A128,kanji001前年データ,19,FALSE)=62,"共同",IF(A128="山形9-3","工業",IF(A128="鶴岡5-2","観光",IF(OR(C128="宅地見込地",C128="工業地"),"",IF(OR(AND(C128="住宅地",M128=2),AND(C128="商業地",M128=1)),"最高",IF(OR(AND(C128="住宅地",COUNTIFS(前年用途区分,C128,前年価格,"&gt;0")=M128),AND(C128="商業地",COUNTIFS(前年用途区分,C128,前年価格,"&gt;0")=M128)),"最低",IF(fals,"")))))))),"")</f>
        <v/>
      </c>
      <c r="K128" s="48" t="str">
        <f ca="1">IFERROR(IF(W128="───── ","",IF(VLOOKUP(A128,kanji001データ,19,FALSE)=62,"共同",IF(A128="山形9-3","工業",IF(A128="鶴岡5-2","観光",IF(OR(C128="宅地見込地",C128="工業地"),"",IF(AND(C128="住宅地",X128=2),"最高",IF(AND(C128="住宅地",COUNTIFS(用途区分,C128,幹事意見価格,"&gt;0")=X128),"最低",IF(AND(C128="商業地",X128=1),"最高",IF(AND(C128="商業地",COUNTIFS(用途区分,C128,幹事意見価格,"&gt;0")=X128),"最低",IF(fals,"")))))))))),"")</f>
        <v/>
      </c>
      <c r="L128" s="51">
        <f t="shared" si="140"/>
        <v>24800</v>
      </c>
      <c r="M128" s="52">
        <f t="shared" si="167"/>
        <v>57</v>
      </c>
      <c r="N128" s="52">
        <f>IFERROR(IF(A128="","",VALUE(M128&amp;COUNTIFS($M$1:M128,M128))),"─── ")</f>
        <v>571</v>
      </c>
      <c r="O128" s="53">
        <f t="shared" si="141"/>
        <v>0</v>
      </c>
      <c r="P128" s="53">
        <f t="shared" si="142"/>
        <v>0</v>
      </c>
      <c r="Q128" s="52">
        <f t="shared" si="143"/>
        <v>59</v>
      </c>
      <c r="R128" s="52">
        <f>IFERROR(IF(A128="","",VALUE(Q128&amp;COUNTIFS($Q$1:Q128,Q128))),"─── ")</f>
        <v>5919</v>
      </c>
      <c r="S128" s="51" t="e">
        <f t="shared" ca="1" si="138"/>
        <v>#REF!</v>
      </c>
      <c r="T128" s="53" t="e">
        <f t="shared" ca="1" si="139"/>
        <v>#REF!</v>
      </c>
      <c r="U128" s="51" t="e">
        <f t="shared" ca="1" si="156"/>
        <v>#REF!</v>
      </c>
      <c r="V128" s="53" t="e">
        <f t="shared" ca="1" si="157"/>
        <v>#REF!</v>
      </c>
      <c r="W128" s="88" t="str">
        <f ca="1">IFERROR(IF(OR($S128="─── ",$U128="─── "),"─── ",IF(#REF!="見込価格",VLOOKUP(A128,見込価格一覧データ,9,FALSE),IF(#REF!="意見価格",VLOOKUP(A128,見込価格一覧データ,11,FALSE)))),"─── ")</f>
        <v xml:space="preserve">─── </v>
      </c>
      <c r="X128" s="52" t="str">
        <f t="shared" ca="1" si="168"/>
        <v xml:space="preserve">─── </v>
      </c>
      <c r="Y128" s="66" t="str">
        <f t="shared" ca="1" si="169"/>
        <v xml:space="preserve">─── </v>
      </c>
      <c r="Z128" s="52" t="str">
        <f t="shared" ca="1" si="170"/>
        <v xml:space="preserve">─── </v>
      </c>
      <c r="AA128" s="52" t="str">
        <f t="shared" ca="1" si="171"/>
        <v xml:space="preserve">─── </v>
      </c>
      <c r="AB128" s="53" t="str">
        <f t="shared" ca="1" si="144"/>
        <v xml:space="preserve">─── </v>
      </c>
      <c r="AC128" s="53" t="str">
        <f t="shared" ca="1" si="145"/>
        <v xml:space="preserve">─── </v>
      </c>
      <c r="AD128" s="52" t="str">
        <f t="shared" ca="1" si="172"/>
        <v xml:space="preserve">─── </v>
      </c>
      <c r="AE128" s="66" t="str">
        <f t="shared" ca="1" si="173"/>
        <v xml:space="preserve">─── </v>
      </c>
      <c r="AF128" s="54" t="str">
        <f t="shared" ca="1" si="174"/>
        <v xml:space="preserve">─── </v>
      </c>
      <c r="AG128" s="66" t="str">
        <f t="shared" ca="1" si="175"/>
        <v xml:space="preserve">─── </v>
      </c>
      <c r="AH128" s="54" t="str">
        <f t="shared" ca="1" si="176"/>
        <v xml:space="preserve">─── </v>
      </c>
      <c r="AI128" s="52" t="str">
        <f t="shared" ca="1" si="146"/>
        <v xml:space="preserve">─── </v>
      </c>
      <c r="AJ128" s="52">
        <f t="shared" si="177"/>
        <v>9</v>
      </c>
      <c r="AK128" s="57" t="str">
        <f t="shared" si="178"/>
        <v>森谷　崇史</v>
      </c>
      <c r="AL128" s="57" t="str">
        <f t="shared" si="179"/>
        <v>高嶋　俊幸</v>
      </c>
      <c r="AM128" s="53">
        <f t="shared" si="180"/>
        <v>0</v>
      </c>
      <c r="AN128" s="55">
        <f t="shared" si="181"/>
        <v>24800</v>
      </c>
      <c r="AO128" s="48" t="str">
        <f t="shared" si="147"/>
        <v/>
      </c>
      <c r="AP128" s="56">
        <f t="shared" si="148"/>
        <v>102</v>
      </c>
      <c r="AQ128" s="70" t="str">
        <f t="shared" ca="1" si="182"/>
        <v xml:space="preserve">─── </v>
      </c>
      <c r="AR128" s="62" t="str">
        <f t="shared" ca="1" si="149"/>
        <v xml:space="preserve">─── </v>
      </c>
      <c r="AS128" s="62" t="str">
        <f ca="1">IF(AR128="─── ","─── ",VALUE(AR128&amp;COUNTIFS(AR$1:AR128,AR128)))</f>
        <v xml:space="preserve">─── </v>
      </c>
      <c r="AT128" s="62" t="str">
        <f t="shared" ca="1" si="150"/>
        <v xml:space="preserve">─── </v>
      </c>
      <c r="AU128" s="65" t="str">
        <f t="shared" ca="1" si="183"/>
        <v xml:space="preserve">─── </v>
      </c>
      <c r="AV128" s="62" t="str">
        <f t="shared" ca="1" si="151"/>
        <v xml:space="preserve">─── </v>
      </c>
      <c r="AW128" s="73" t="str">
        <f t="shared" ca="1" si="152"/>
        <v xml:space="preserve">─── </v>
      </c>
      <c r="AX128" s="74" t="str">
        <f t="shared" ca="1" si="184"/>
        <v xml:space="preserve">─── </v>
      </c>
      <c r="AY128" s="75" t="str">
        <f t="shared" ca="1" si="153"/>
        <v xml:space="preserve">─── </v>
      </c>
      <c r="AZ128" s="76" t="str">
        <f t="shared" ca="1" si="185"/>
        <v xml:space="preserve">─── </v>
      </c>
      <c r="BA128" s="77" t="str">
        <f t="shared" ca="1" si="154"/>
        <v xml:space="preserve">─── </v>
      </c>
      <c r="BB128" s="80" t="str">
        <f t="shared" ca="1" si="155"/>
        <v xml:space="preserve">─── </v>
      </c>
      <c r="BC128" s="71" t="str">
        <f t="shared" si="186"/>
        <v/>
      </c>
      <c r="BD128" s="2" t="s">
        <v>2124</v>
      </c>
      <c r="BG128" s="2" t="str">
        <f t="shared" ca="1" si="187"/>
        <v xml:space="preserve">─── </v>
      </c>
      <c r="BJ128" s="63">
        <v>129</v>
      </c>
      <c r="BK128" s="63" t="str">
        <f t="shared" ca="1" si="159"/>
        <v/>
      </c>
      <c r="BL128" s="63" t="str">
        <f t="shared" ref="BL128:BL159" ca="1" si="190">IFERROR(IF(BK128="","",INDEX(基礎データ,MATCH(BK128,標準地番号,0),23)),"── ")</f>
        <v/>
      </c>
      <c r="BM128" s="64"/>
    </row>
    <row r="129" spans="1:65">
      <c r="A129" s="85" t="s">
        <v>1543</v>
      </c>
      <c r="B129" s="57" t="str">
        <f t="shared" si="160"/>
        <v>天童市</v>
      </c>
      <c r="C129" s="57" t="str">
        <f t="shared" si="161"/>
        <v>住宅地</v>
      </c>
      <c r="D129" s="48"/>
      <c r="E129" s="50" t="str">
        <f t="shared" si="162"/>
        <v>村山地域</v>
      </c>
      <c r="F129" s="50" t="str">
        <f t="shared" si="163"/>
        <v>大字山元字的場５５番２外</v>
      </c>
      <c r="G129" s="50" t="str">
        <f t="shared" si="164"/>
        <v/>
      </c>
      <c r="H129" s="50" t="str">
        <f t="shared" si="165"/>
        <v/>
      </c>
      <c r="I129" s="48" t="str">
        <f t="shared" si="166"/>
        <v/>
      </c>
      <c r="J129" s="48" t="str">
        <f>IFERROR(IF(L129="───── ","",IF(VLOOKUP(A129,kanji001前年データ,19,FALSE)=62,"共同",IF(A129="山形9-3","工業",IF(A129="鶴岡5-2","観光",IF(OR(C129="宅地見込地",C129="工業地"),"",IF(OR(AND(C129="住宅地",M129=2),AND(C129="商業地",M129=1)),"最高",IF(OR(AND(C129="住宅地",COUNTIFS(前年用途区分,C129,前年価格,"&gt;0")=M129),AND(C129="商業地",COUNTIFS(前年用途区分,C129,前年価格,"&gt;0")=M129)),"最低",IF(fals,"")))))))),"")</f>
        <v/>
      </c>
      <c r="K129" s="48" t="str">
        <f ca="1">IFERROR(IF(W129="───── ","",IF(VLOOKUP(A129,kanji001データ,19,FALSE)=62,"共同",IF(A129="山形9-3","工業",IF(A129="鶴岡5-2","観光",IF(OR(C129="宅地見込地",C129="工業地"),"",IF(AND(C129="住宅地",X129=2),"最高",IF(AND(C129="住宅地",COUNTIFS(用途区分,C129,幹事意見価格,"&gt;0")=X129),"最低",IF(AND(C129="商業地",X129=1),"最高",IF(AND(C129="商業地",COUNTIFS(用途区分,C129,幹事意見価格,"&gt;0")=X129),"最低",IF(fals,"")))))))))),"")</f>
        <v/>
      </c>
      <c r="L129" s="51">
        <f t="shared" si="140"/>
        <v>17100</v>
      </c>
      <c r="M129" s="52">
        <f t="shared" si="167"/>
        <v>79</v>
      </c>
      <c r="N129" s="52">
        <f>IFERROR(IF(A129="","",VALUE(M129&amp;COUNTIFS($M$1:M129,M129))),"─── ")</f>
        <v>791</v>
      </c>
      <c r="O129" s="53">
        <f t="shared" si="141"/>
        <v>1.2E-2</v>
      </c>
      <c r="P129" s="53">
        <f t="shared" si="142"/>
        <v>1.1834319526627219E-2</v>
      </c>
      <c r="Q129" s="52">
        <f t="shared" si="143"/>
        <v>19</v>
      </c>
      <c r="R129" s="52">
        <f>IFERROR(IF(A129="","",VALUE(Q129&amp;COUNTIFS($Q$1:Q129,Q129))),"─── ")</f>
        <v>192</v>
      </c>
      <c r="S129" s="51" t="e">
        <f t="shared" ca="1" si="138"/>
        <v>#REF!</v>
      </c>
      <c r="T129" s="53" t="e">
        <f t="shared" ca="1" si="139"/>
        <v>#REF!</v>
      </c>
      <c r="U129" s="51" t="e">
        <f t="shared" ca="1" si="156"/>
        <v>#REF!</v>
      </c>
      <c r="V129" s="53" t="e">
        <f t="shared" ca="1" si="157"/>
        <v>#REF!</v>
      </c>
      <c r="W129" s="88" t="str">
        <f ca="1">IFERROR(IF(OR($S129="─── ",$U129="─── "),"─── ",IF(#REF!="見込価格",VLOOKUP(A129,見込価格一覧データ,9,FALSE),IF(#REF!="意見価格",VLOOKUP(A129,見込価格一覧データ,11,FALSE)))),"─── ")</f>
        <v xml:space="preserve">─── </v>
      </c>
      <c r="X129" s="52" t="str">
        <f t="shared" ca="1" si="168"/>
        <v xml:space="preserve">─── </v>
      </c>
      <c r="Y129" s="66" t="str">
        <f t="shared" ca="1" si="169"/>
        <v xml:space="preserve">─── </v>
      </c>
      <c r="Z129" s="52" t="str">
        <f t="shared" ca="1" si="170"/>
        <v xml:space="preserve">─── </v>
      </c>
      <c r="AA129" s="52" t="str">
        <f t="shared" ca="1" si="171"/>
        <v xml:space="preserve">─── </v>
      </c>
      <c r="AB129" s="53" t="str">
        <f t="shared" ca="1" si="144"/>
        <v xml:space="preserve">─── </v>
      </c>
      <c r="AC129" s="53" t="str">
        <f t="shared" ca="1" si="145"/>
        <v xml:space="preserve">─── </v>
      </c>
      <c r="AD129" s="52" t="str">
        <f t="shared" ca="1" si="172"/>
        <v xml:space="preserve">─── </v>
      </c>
      <c r="AE129" s="66" t="str">
        <f t="shared" ca="1" si="173"/>
        <v xml:space="preserve">─── </v>
      </c>
      <c r="AF129" s="54" t="str">
        <f t="shared" ca="1" si="174"/>
        <v xml:space="preserve">─── </v>
      </c>
      <c r="AG129" s="66" t="str">
        <f t="shared" ca="1" si="175"/>
        <v xml:space="preserve">─── </v>
      </c>
      <c r="AH129" s="54" t="str">
        <f t="shared" ca="1" si="176"/>
        <v xml:space="preserve">─── </v>
      </c>
      <c r="AI129" s="52" t="str">
        <f t="shared" ca="1" si="146"/>
        <v xml:space="preserve">─── </v>
      </c>
      <c r="AJ129" s="52">
        <f t="shared" si="177"/>
        <v>10</v>
      </c>
      <c r="AK129" s="57" t="str">
        <f t="shared" si="178"/>
        <v>安孫子　直樹</v>
      </c>
      <c r="AL129" s="57" t="str">
        <f t="shared" si="179"/>
        <v>阿部　和宏</v>
      </c>
      <c r="AM129" s="53">
        <f t="shared" si="180"/>
        <v>1.2E-2</v>
      </c>
      <c r="AN129" s="55">
        <f t="shared" si="181"/>
        <v>17100</v>
      </c>
      <c r="AO129" s="48" t="str">
        <f t="shared" si="147"/>
        <v/>
      </c>
      <c r="AP129" s="56">
        <f t="shared" si="148"/>
        <v>101</v>
      </c>
      <c r="AQ129" s="70" t="str">
        <f t="shared" ca="1" si="182"/>
        <v xml:space="preserve">─── </v>
      </c>
      <c r="AR129" s="62" t="str">
        <f t="shared" ca="1" si="149"/>
        <v xml:space="preserve">─── </v>
      </c>
      <c r="AS129" s="62" t="str">
        <f ca="1">IF(AR129="─── ","─── ",VALUE(AR129&amp;COUNTIFS(AR$1:AR129,AR129)))</f>
        <v xml:space="preserve">─── </v>
      </c>
      <c r="AT129" s="62" t="str">
        <f t="shared" ca="1" si="150"/>
        <v xml:space="preserve">─── </v>
      </c>
      <c r="AU129" s="65" t="str">
        <f t="shared" ca="1" si="183"/>
        <v xml:space="preserve">─── </v>
      </c>
      <c r="AV129" s="62" t="str">
        <f t="shared" ca="1" si="151"/>
        <v xml:space="preserve">─── </v>
      </c>
      <c r="AW129" s="73" t="str">
        <f t="shared" ca="1" si="152"/>
        <v xml:space="preserve">─── </v>
      </c>
      <c r="AX129" s="74" t="str">
        <f t="shared" ca="1" si="184"/>
        <v xml:space="preserve">─── </v>
      </c>
      <c r="AY129" s="75" t="str">
        <f t="shared" ca="1" si="153"/>
        <v xml:space="preserve">─── </v>
      </c>
      <c r="AZ129" s="76" t="str">
        <f t="shared" ca="1" si="185"/>
        <v xml:space="preserve">─── </v>
      </c>
      <c r="BA129" s="77" t="str">
        <f t="shared" ca="1" si="154"/>
        <v xml:space="preserve">─── </v>
      </c>
      <c r="BB129" s="80" t="str">
        <f t="shared" ca="1" si="155"/>
        <v xml:space="preserve">─── </v>
      </c>
      <c r="BC129" s="71" t="str">
        <f t="shared" si="186"/>
        <v/>
      </c>
      <c r="BD129" s="2" t="s">
        <v>2124</v>
      </c>
      <c r="BG129" s="2" t="str">
        <f t="shared" ca="1" si="187"/>
        <v xml:space="preserve">─── </v>
      </c>
      <c r="BJ129" s="63">
        <v>130</v>
      </c>
      <c r="BK129" s="63" t="str">
        <f t="shared" ref="BK129:BK160" ca="1" si="191">IFERROR(INDEX(基礎データ,MATCH(BJ129,本年変動率順位降順確定全用途,0),1),"")</f>
        <v/>
      </c>
      <c r="BL129" s="63" t="str">
        <f t="shared" ca="1" si="190"/>
        <v/>
      </c>
      <c r="BM129" s="64"/>
    </row>
    <row r="130" spans="1:65">
      <c r="A130" s="85" t="s">
        <v>1544</v>
      </c>
      <c r="B130" s="57" t="str">
        <f t="shared" ref="B130:B161" si="192">IFERROR(VLOOKUP(VLOOKUP(A130,kanji001データ,4,FALSE),市町村,2,FALSE),"隔年調査地点")</f>
        <v>天童市</v>
      </c>
      <c r="C130" s="57" t="str">
        <f t="shared" ref="C130:C161" si="193">IFERROR(IF(B130="隔年調査地点",VLOOKUP(VLOOKUP(A130,kanji001前年データ,6,FALSE),用途,3,FALSE),VLOOKUP(VLOOKUP(A130,kanji001データ,6,FALSE),用途,3,FALSE)),"")</f>
        <v>住宅地</v>
      </c>
      <c r="D130" s="48"/>
      <c r="E130" s="50" t="str">
        <f t="shared" ref="E130:E161" si="194">IFERROR(VLOOKUP(VLOOKUP(A130,kanji001データ,4,FALSE),市町村,3,FALSE),"")</f>
        <v>村山地域</v>
      </c>
      <c r="F130" s="50" t="str">
        <f t="shared" ref="F130:F161" si="195">IFERROR(VLOOKUP(A130,kanji001データ,23,FALSE),VLOOKUP(A130,kanji001前年データ,23,FALSE))</f>
        <v>芳賀タウン北２丁目３番７</v>
      </c>
      <c r="G130" s="50" t="str">
        <f t="shared" ref="G130:G161" si="196">IFERROR(IF(A130="","",IF(VLOOKUP(A130,kanji001データ,24,FALSE)="","","「"&amp;VLOOKUP(A130,kanji001データ,24,FALSE)&amp;"」")),"「"&amp;VLOOKUP(A130,kanji001前年データ,24,FALSE)&amp;"」")</f>
        <v>「芳賀タウン北２－３－８」</v>
      </c>
      <c r="H130" s="50" t="str">
        <f t="shared" ref="H130:H161" si="197">IFERROR(IF(OR(C130="住宅地",C130="宅地見込地"),"",IF(AND(C130&lt;&gt;"住宅地",VLOOKUP(A130,kanji001データ,60,FALSE)="",VLOOKUP(A130,kanji001データ,61,FALSE)=""),"",IF(AND(C130&lt;&gt;"住宅地",VLOOKUP(A130,kanji001データ,61,FALSE)=""),"（"&amp;VLOOKUP(A130,kanji001データ,60,FALSE)&amp;"）","（"&amp;VLOOKUP(A130,kanji001データ,61,FALSE)&amp;"）"))),"")</f>
        <v/>
      </c>
      <c r="I130" s="48" t="str">
        <f t="shared" ref="I130:I161" si="198">IFERROR(IF(AND(A130=VLOOKUP(A130,kanji007データ,1,FALSE),OR(VLOOKUP(A130,kanji007データ,7,FALSE)="06",VLOOKUP(A130,kanji007データ,7,FALSE)=6)),"◎",IF(AND(A130=VLOOKUP(A130,kanji007データ,1,FALSE),VLOOKUP(A130,kanji007データ,7,FALSE)=""),"○")),"")</f>
        <v/>
      </c>
      <c r="J130" s="48" t="str">
        <f>IFERROR(IF(L130="───── ","",IF(VLOOKUP(A130,kanji001前年データ,19,FALSE)=62,"共同",IF(A130="山形9-3","工業",IF(A130="鶴岡5-2","観光",IF(OR(C130="宅地見込地",C130="工業地"),"",IF(OR(AND(C130="住宅地",M130=2),AND(C130="商業地",M130=1)),"最高",IF(OR(AND(C130="住宅地",COUNTIFS(前年用途区分,C130,前年価格,"&gt;0")=M130),AND(C130="商業地",COUNTIFS(前年用途区分,C130,前年価格,"&gt;0")=M130)),"最低",IF(fals,"")))))))),"")</f>
        <v/>
      </c>
      <c r="K130" s="48" t="str">
        <f ca="1">IFERROR(IF(W130="───── ","",IF(VLOOKUP(A130,kanji001データ,19,FALSE)=62,"共同",IF(A130="山形9-3","工業",IF(A130="鶴岡5-2","観光",IF(OR(C130="宅地見込地",C130="工業地"),"",IF(AND(C130="住宅地",X130=2),"最高",IF(AND(C130="住宅地",COUNTIFS(用途区分,C130,幹事意見価格,"&gt;0")=X130),"最低",IF(AND(C130="商業地",X130=1),"最高",IF(AND(C130="商業地",COUNTIFS(用途区分,C130,幹事意見価格,"&gt;0")=X130),"最低",IF(fals,"")))))))))),"")</f>
        <v/>
      </c>
      <c r="L130" s="51">
        <f t="shared" si="140"/>
        <v>52900</v>
      </c>
      <c r="M130" s="52">
        <f t="shared" ref="M130:M161" si="199">IF(A130="","",IF(L130="─── ","─── ",COUNTIFS(前年用途区分,C130,前年価格,"&gt;"&amp;L130)+1))</f>
        <v>15</v>
      </c>
      <c r="N130" s="52">
        <f>IFERROR(IF(A130="","",VALUE(M130&amp;COUNTIFS($M$1:M130,M130))),"─── ")</f>
        <v>152</v>
      </c>
      <c r="O130" s="53">
        <f t="shared" si="141"/>
        <v>2.9000000000000001E-2</v>
      </c>
      <c r="P130" s="53">
        <f t="shared" si="142"/>
        <v>2.9182879377431907E-2</v>
      </c>
      <c r="Q130" s="52">
        <f t="shared" si="143"/>
        <v>4</v>
      </c>
      <c r="R130" s="52">
        <f>IFERROR(IF(A130="","",VALUE(Q130&amp;COUNTIFS($Q$1:Q130,Q130))),"─── ")</f>
        <v>43</v>
      </c>
      <c r="S130" s="51" t="e">
        <f t="shared" ca="1" si="138"/>
        <v>#REF!</v>
      </c>
      <c r="T130" s="53" t="e">
        <f t="shared" ca="1" si="139"/>
        <v>#REF!</v>
      </c>
      <c r="U130" s="51" t="e">
        <f t="shared" ca="1" si="156"/>
        <v>#REF!</v>
      </c>
      <c r="V130" s="53" t="e">
        <f t="shared" ca="1" si="157"/>
        <v>#REF!</v>
      </c>
      <c r="W130" s="88" t="str">
        <f ca="1">IFERROR(IF(OR($S130="─── ",$U130="─── "),"─── ",IF(#REF!="見込価格",VLOOKUP(A130,見込価格一覧データ,9,FALSE),IF(#REF!="意見価格",VLOOKUP(A130,見込価格一覧データ,11,FALSE)))),"─── ")</f>
        <v xml:space="preserve">─── </v>
      </c>
      <c r="X130" s="52" t="str">
        <f t="shared" ref="X130:X161" ca="1" si="200">IF(A130="","",IF(OR(W130="─── ",W130=""),"─── ",COUNTIFS(用途区分,C130,幹事意見価格,"&gt;"&amp;W130)+1))</f>
        <v xml:space="preserve">─── </v>
      </c>
      <c r="Y130" s="66" t="str">
        <f t="shared" ref="Y130:Y161" ca="1" si="201">IFERROR(IF(A130="","",VALUE(X130&amp;VLOOKUP(A130,kanji001データ,4,FALSE)&amp;VLOOKUP(A130,kanji001データ,6,FALSE)&amp;TEXT(VLOOKUP(A130,kanji001データ,7,FALSE),"000"))),"─── ")</f>
        <v xml:space="preserve">─── </v>
      </c>
      <c r="Z130" s="52" t="str">
        <f t="shared" ref="Z130:Z161" ca="1" si="202">IF(A130="","",IF(OR(W130="─── ",Y130="─── "),"─── ",COUNTIFS(用途区分,C130,本年価格順位コード,"&lt;"&amp;$Y130)+1))</f>
        <v xml:space="preserve">─── </v>
      </c>
      <c r="AA130" s="52" t="str">
        <f t="shared" ref="AA130:AA161" ca="1" si="203">IF(A130="","",IF(W130="─── ","─── ",COUNTIFS(用途区分,C130,本年価格降順順位コード,"&lt;"&amp;AQ130)+1))</f>
        <v xml:space="preserve">─── </v>
      </c>
      <c r="AB130" s="53" t="str">
        <f t="shared" ca="1" si="144"/>
        <v xml:space="preserve">─── </v>
      </c>
      <c r="AC130" s="53" t="str">
        <f t="shared" ca="1" si="145"/>
        <v xml:space="preserve">─── </v>
      </c>
      <c r="AD130" s="52" t="str">
        <f t="shared" ref="AD130:AD161" ca="1" si="204">IFERROR(IF(A130="","",IF(AC130="","─── ",IF(AC130="─── ","─── ",COUNTIFS(用途区分,C130,本年変動率四捨五入無,"&gt;"&amp;AC130)+1))),"─── ")</f>
        <v xml:space="preserve">─── </v>
      </c>
      <c r="AE130" s="66" t="str">
        <f t="shared" ref="AE130:AE161" ca="1" si="205">IFERROR(VALUE(AD130&amp;VLOOKUP(A130,kanji001データ,4,FALSE)&amp;VLOOKUP(A130,kanji001データ,6,FALSE)&amp;TEXT(VLOOKUP(A130,kanji001データ,7,FALSE),"000")),"─── ")</f>
        <v xml:space="preserve">─── </v>
      </c>
      <c r="AF130" s="54" t="str">
        <f t="shared" ref="AF130:AF161" ca="1" si="206">IFERROR(IF(A130="","",IF(AE130="─── ","─── ",COUNTIFS(用途区分,C130,本年変動率順位コード,"&lt;"&amp;$AE130)+1)),"─── ")</f>
        <v xml:space="preserve">─── </v>
      </c>
      <c r="AG130" s="66" t="str">
        <f t="shared" ref="AG130:AG161" ca="1" si="207">IFERROR(IF(A130="","",IF(OR(A130="",AC130=""),"",IF(AC130="─── ","─── ",VALUE(COUNTIFS(用途区分,C130,本年変動率四捨五入無,"&lt;"&amp;AC130)+1&amp;VLOOKUP(A130,kanji001データ,4,FALSE)&amp;VLOOKUP(A130,kanji001データ,6,FALSE)&amp;TEXT(VLOOKUP(A130,kanji001データ,7,FALSE),"000"))))),"─── ")</f>
        <v xml:space="preserve">─── </v>
      </c>
      <c r="AH130" s="54" t="str">
        <f t="shared" ref="AH130:AH161" ca="1" si="208">IFERROR(IF(A130="","",IF(AG130="─── ","─── ",COUNTIFS(用途区分,C130,本年変動率順位降順コード,"&lt;"&amp;AG130)+1)),"─── ")</f>
        <v xml:space="preserve">─── </v>
      </c>
      <c r="AI130" s="52" t="str">
        <f t="shared" ca="1" si="146"/>
        <v xml:space="preserve">─── </v>
      </c>
      <c r="AJ130" s="52">
        <f t="shared" ref="AJ130:AJ161" si="209">IF(A130="","",IF(L130="─── ","─── ",COUNTIFS(前年市町村名,B130,前年用途区分,C130,前年価格,"&gt;"&amp;L130)+1))</f>
        <v>1</v>
      </c>
      <c r="AK130" s="57" t="str">
        <f t="shared" ref="AK130:AK161" si="210">IFERROR(VLOOKUP(VLOOKUP(A130,kanji002データ,8,FALSE),評価員,2,FALSE),"─── ")</f>
        <v>森谷　崇史</v>
      </c>
      <c r="AL130" s="57" t="str">
        <f t="shared" ref="AL130:AL161" si="211">IFERROR(VLOOKUP(VLOOKUP(A130,kanji002データ,9,FALSE),評価員,2,FALSE),"─── ")</f>
        <v>福山　善智</v>
      </c>
      <c r="AM130" s="53">
        <f t="shared" ref="AM130:AM161" si="212">IFERROR(IF(A130="","",IF(OR(VLOOKUP(A130,kanji002前年データ,31,FALSE)=0,VLOOKUP(A130,kanji002前年データ,31,FALSE)=""),"─── ",ROUND((VLOOKUP(A130,kanji002前年データ,26,FALSE)-VLOOKUP(A130,kanji002前年データ,31,FALSE))/VLOOKUP(A130,kanji002前年データ,31,FALSE),3))),"─── ")</f>
        <v>2.9000000000000001E-2</v>
      </c>
      <c r="AN130" s="55">
        <f t="shared" ref="AN130:AN161" si="213">IFERROR(IF(A130="","",IF(OR(A130="",VLOOKUP(A130,kanji002前年データ,26,FALSE)=0,VLOOKUP(A130,kanji002前年データ,26,FALSE)=""),"─── ",VLOOKUP(A130,kanji002前年データ,26,FALSE))),"─── ")</f>
        <v>52900</v>
      </c>
      <c r="AO130" s="48" t="str">
        <f t="shared" si="147"/>
        <v/>
      </c>
      <c r="AP130" s="56">
        <f t="shared" si="148"/>
        <v>102</v>
      </c>
      <c r="AQ130" s="70" t="str">
        <f t="shared" ref="AQ130:AQ161" ca="1" si="214">IFERROR(IF(W130="─── ","─── ",VALUE(COUNTIFS(用途区分,C130,幹事意見価格,"&lt;"&amp;W130)+1&amp;VLOOKUP(A130,kanji001データ,4,FALSE)&amp;VLOOKUP(A130,kanji001データ,6,FALSE)&amp;TEXT(VLOOKUP(A130,kanji001データ,7,FALSE),"000"))),"")</f>
        <v xml:space="preserve">─── </v>
      </c>
      <c r="AR130" s="62" t="str">
        <f t="shared" ca="1" si="149"/>
        <v xml:space="preserve">─── </v>
      </c>
      <c r="AS130" s="62" t="str">
        <f ca="1">IF(AR130="─── ","─── ",VALUE(AR130&amp;COUNTIFS(AR$1:AR130,AR130)))</f>
        <v xml:space="preserve">─── </v>
      </c>
      <c r="AT130" s="62" t="str">
        <f t="shared" ca="1" si="150"/>
        <v xml:space="preserve">─── </v>
      </c>
      <c r="AU130" s="65" t="str">
        <f t="shared" ref="AU130:AU161" ca="1" si="215">IFERROR(IF(A130="","",IF(W130="─── ","─── ",VALUE(COUNTIFS(幹事意見価格,"&lt;"&amp;W130)+1&amp;VLOOKUP(A130,kanji001データ,4,FALSE)&amp;VLOOKUP(A130,kanji001データ,6,FALSE)&amp;TEXT(VLOOKUP(A130,kanji001データ,7,FALSE),"000")))),"")</f>
        <v xml:space="preserve">─── </v>
      </c>
      <c r="AV130" s="62" t="str">
        <f t="shared" ca="1" si="151"/>
        <v xml:space="preserve">─── </v>
      </c>
      <c r="AW130" s="73" t="str">
        <f t="shared" ca="1" si="152"/>
        <v xml:space="preserve">─── </v>
      </c>
      <c r="AX130" s="74" t="str">
        <f t="shared" ref="AX130:AX161" ca="1" si="216">IFERROR(IF(A130="","",IF(AC130="","─── ",IF(AC130="─── ","─── ",VALUE(AW130&amp;VLOOKUP(A130,kanji001データ,4,FALSE)&amp;VLOOKUP(A130,kanji001データ,6,FALSE)&amp;TEXT(VLOOKUP(A130,kanji001データ,7,FALSE),"000"))))),"─── ")</f>
        <v xml:space="preserve">─── </v>
      </c>
      <c r="AY130" s="75" t="str">
        <f t="shared" ca="1" si="153"/>
        <v xml:space="preserve">─── </v>
      </c>
      <c r="AZ130" s="76" t="str">
        <f t="shared" ref="AZ130:AZ161" ca="1" si="217">IFERROR(IF(A130="","",IF(OR(A130="",AC130=""),"",IF(AC130="─── ","─── ",VALUE(COUNTIFS(本年変動率四捨五入無,"&lt;"&amp;AC130)+1&amp;VLOOKUP(A130,kanji001データ,4,FALSE)&amp;VLOOKUP(A130,kanji001データ,6,FALSE)&amp;TEXT(VLOOKUP(A130,kanji001データ,7,FALSE),"000"))))),"─── ")</f>
        <v xml:space="preserve">─── </v>
      </c>
      <c r="BA130" s="77" t="str">
        <f t="shared" ca="1" si="154"/>
        <v xml:space="preserve">─── </v>
      </c>
      <c r="BB130" s="80" t="str">
        <f t="shared" ca="1" si="155"/>
        <v xml:space="preserve">─── </v>
      </c>
      <c r="BC130" s="71" t="str">
        <f t="shared" ref="BC130:BC161" si="218">IFERROR(IF(VLOOKUP(A130,kanji003データ,12,FALSE)=1,"○",""),"不")</f>
        <v/>
      </c>
      <c r="BD130" s="2" t="s">
        <v>2124</v>
      </c>
      <c r="BG130" s="2" t="str">
        <f t="shared" ref="BG130:BG161" ca="1" si="219">IFERROR(IF(A130="","",IF(AC130="","─── ",IF(AC130="─── ","─── ",COUNTIFS(用途区分,C130,本年変動率四捨五入無,"&gt;"&amp;AC130)+1))),"─── ")</f>
        <v xml:space="preserve">─── </v>
      </c>
      <c r="BJ130" s="63">
        <v>131</v>
      </c>
      <c r="BK130" s="63" t="str">
        <f t="shared" ca="1" si="191"/>
        <v/>
      </c>
      <c r="BL130" s="63" t="str">
        <f t="shared" ca="1" si="190"/>
        <v/>
      </c>
      <c r="BM130" s="64"/>
    </row>
    <row r="131" spans="1:65">
      <c r="A131" s="85" t="s">
        <v>1441</v>
      </c>
      <c r="B131" s="57" t="str">
        <f t="shared" si="192"/>
        <v>天童市</v>
      </c>
      <c r="C131" s="57" t="str">
        <f t="shared" si="193"/>
        <v>商業地</v>
      </c>
      <c r="D131" s="48"/>
      <c r="E131" s="50" t="str">
        <f t="shared" si="194"/>
        <v>村山地域</v>
      </c>
      <c r="F131" s="50" t="str">
        <f t="shared" si="195"/>
        <v>桜町２番２外</v>
      </c>
      <c r="G131" s="50" t="str">
        <f t="shared" si="196"/>
        <v>「桜町２－９」</v>
      </c>
      <c r="H131" s="50" t="str">
        <f t="shared" si="197"/>
        <v>（かっぱ寿司天童店）</v>
      </c>
      <c r="I131" s="48" t="str">
        <f t="shared" si="198"/>
        <v/>
      </c>
      <c r="J131" s="48" t="str">
        <f>IFERROR(IF(L131="───── ","",IF(VLOOKUP(A131,kanji001前年データ,19,FALSE)=62,"共同",IF(A131="山形9-3","工業",IF(A131="鶴岡5-2","観光",IF(OR(C131="宅地見込地",C131="工業地"),"",IF(OR(AND(C131="住宅地",M131=2),AND(C131="商業地",M131=1)),"最高",IF(OR(AND(C131="住宅地",COUNTIFS(前年用途区分,C131,前年価格,"&gt;0")=M131),AND(C131="商業地",COUNTIFS(前年用途区分,C131,前年価格,"&gt;0")=M131)),"最低",IF(fals,"")))))))),"")</f>
        <v/>
      </c>
      <c r="K131" s="48" t="str">
        <f ca="1">IFERROR(IF(W131="───── ","",IF(VLOOKUP(A131,kanji001データ,19,FALSE)=62,"共同",IF(A131="山形9-3","工業",IF(A131="鶴岡5-2","観光",IF(OR(C131="宅地見込地",C131="工業地"),"",IF(AND(C131="住宅地",X131=2),"最高",IF(AND(C131="住宅地",COUNTIFS(用途区分,C131,幹事意見価格,"&gt;0")=X131),"最低",IF(AND(C131="商業地",X131=1),"最高",IF(AND(C131="商業地",COUNTIFS(用途区分,C131,幹事意見価格,"&gt;0")=X131),"最低",IF(fals,"")))))))))),"")</f>
        <v/>
      </c>
      <c r="L131" s="51">
        <f t="shared" si="140"/>
        <v>50700</v>
      </c>
      <c r="M131" s="52">
        <f t="shared" si="199"/>
        <v>21</v>
      </c>
      <c r="N131" s="52">
        <f>IFERROR(IF(A131="","",VALUE(M131&amp;COUNTIFS($M$1:M131,M131))),"─── ")</f>
        <v>212</v>
      </c>
      <c r="O131" s="53">
        <f t="shared" si="141"/>
        <v>0</v>
      </c>
      <c r="P131" s="53">
        <f t="shared" si="142"/>
        <v>0</v>
      </c>
      <c r="Q131" s="52">
        <f t="shared" si="143"/>
        <v>27</v>
      </c>
      <c r="R131" s="52">
        <f>IFERROR(IF(A131="","",VALUE(Q131&amp;COUNTIFS($Q$1:Q131,Q131))),"─── ")</f>
        <v>279</v>
      </c>
      <c r="S131" s="51" t="e">
        <f t="shared" ref="S131:S194" ca="1" si="220">IF(INDIRECT("見込価格一覧表!H"&amp;ROW(S130)*2)="","─── ",INDIRECT("見込価格一覧表!H"&amp;ROW(S130)*2))</f>
        <v>#REF!</v>
      </c>
      <c r="T131" s="53" t="e">
        <f t="shared" ref="T131:T194" ca="1" si="221">IF(INDIRECT("見込価格一覧表!I"&amp;ROW(T130)*2)="","─── ",INDIRECT("見込価格一覧表!I"&amp;ROW(T130)*2))</f>
        <v>#REF!</v>
      </c>
      <c r="U131" s="51" t="e">
        <f t="shared" ca="1" si="156"/>
        <v>#REF!</v>
      </c>
      <c r="V131" s="53" t="e">
        <f t="shared" ca="1" si="157"/>
        <v>#REF!</v>
      </c>
      <c r="W131" s="88" t="str">
        <f ca="1">IFERROR(IF(OR($S131="─── ",$U131="─── "),"─── ",IF(#REF!="見込価格",VLOOKUP(A131,見込価格一覧データ,9,FALSE),IF(#REF!="意見価格",VLOOKUP(A131,見込価格一覧データ,11,FALSE)))),"─── ")</f>
        <v xml:space="preserve">─── </v>
      </c>
      <c r="X131" s="52" t="str">
        <f t="shared" ca="1" si="200"/>
        <v xml:space="preserve">─── </v>
      </c>
      <c r="Y131" s="66" t="str">
        <f t="shared" ca="1" si="201"/>
        <v xml:space="preserve">─── </v>
      </c>
      <c r="Z131" s="52" t="str">
        <f t="shared" ca="1" si="202"/>
        <v xml:space="preserve">─── </v>
      </c>
      <c r="AA131" s="52" t="str">
        <f t="shared" ca="1" si="203"/>
        <v xml:space="preserve">─── </v>
      </c>
      <c r="AB131" s="53" t="str">
        <f t="shared" ca="1" si="144"/>
        <v xml:space="preserve">─── </v>
      </c>
      <c r="AC131" s="53" t="str">
        <f t="shared" ca="1" si="145"/>
        <v xml:space="preserve">─── </v>
      </c>
      <c r="AD131" s="52" t="str">
        <f t="shared" ca="1" si="204"/>
        <v xml:space="preserve">─── </v>
      </c>
      <c r="AE131" s="66" t="str">
        <f t="shared" ca="1" si="205"/>
        <v xml:space="preserve">─── </v>
      </c>
      <c r="AF131" s="54" t="str">
        <f t="shared" ca="1" si="206"/>
        <v xml:space="preserve">─── </v>
      </c>
      <c r="AG131" s="66" t="str">
        <f t="shared" ca="1" si="207"/>
        <v xml:space="preserve">─── </v>
      </c>
      <c r="AH131" s="54" t="str">
        <f t="shared" ca="1" si="208"/>
        <v xml:space="preserve">─── </v>
      </c>
      <c r="AI131" s="52" t="str">
        <f t="shared" ca="1" si="146"/>
        <v xml:space="preserve">─── </v>
      </c>
      <c r="AJ131" s="52">
        <f t="shared" si="209"/>
        <v>2</v>
      </c>
      <c r="AK131" s="57" t="str">
        <f t="shared" si="210"/>
        <v>大貫　良一</v>
      </c>
      <c r="AL131" s="57" t="str">
        <f t="shared" si="211"/>
        <v>高嶋　俊幸</v>
      </c>
      <c r="AM131" s="53">
        <f t="shared" si="212"/>
        <v>0</v>
      </c>
      <c r="AN131" s="55">
        <f t="shared" si="213"/>
        <v>50700</v>
      </c>
      <c r="AO131" s="48" t="str">
        <f t="shared" si="147"/>
        <v/>
      </c>
      <c r="AP131" s="56">
        <f t="shared" si="148"/>
        <v>98</v>
      </c>
      <c r="AQ131" s="70" t="str">
        <f t="shared" ca="1" si="214"/>
        <v xml:space="preserve">─── </v>
      </c>
      <c r="AR131" s="62" t="str">
        <f t="shared" ca="1" si="149"/>
        <v xml:space="preserve">─── </v>
      </c>
      <c r="AS131" s="62" t="str">
        <f ca="1">IF(AR131="─── ","─── ",VALUE(AR131&amp;COUNTIFS(AR$1:AR131,AR131)))</f>
        <v xml:space="preserve">─── </v>
      </c>
      <c r="AT131" s="62" t="str">
        <f t="shared" ca="1" si="150"/>
        <v xml:space="preserve">─── </v>
      </c>
      <c r="AU131" s="65" t="str">
        <f t="shared" ca="1" si="215"/>
        <v xml:space="preserve">─── </v>
      </c>
      <c r="AV131" s="62" t="str">
        <f t="shared" ca="1" si="151"/>
        <v xml:space="preserve">─── </v>
      </c>
      <c r="AW131" s="73" t="str">
        <f t="shared" ca="1" si="152"/>
        <v xml:space="preserve">─── </v>
      </c>
      <c r="AX131" s="74" t="str">
        <f t="shared" ca="1" si="216"/>
        <v xml:space="preserve">─── </v>
      </c>
      <c r="AY131" s="75" t="str">
        <f t="shared" ca="1" si="153"/>
        <v xml:space="preserve">─── </v>
      </c>
      <c r="AZ131" s="76" t="str">
        <f t="shared" ca="1" si="217"/>
        <v xml:space="preserve">─── </v>
      </c>
      <c r="BA131" s="77" t="str">
        <f t="shared" ca="1" si="154"/>
        <v xml:space="preserve">─── </v>
      </c>
      <c r="BB131" s="80" t="str">
        <f t="shared" ca="1" si="155"/>
        <v xml:space="preserve">─── </v>
      </c>
      <c r="BC131" s="71" t="str">
        <f t="shared" si="218"/>
        <v>○</v>
      </c>
      <c r="BD131" s="2" t="s">
        <v>2124</v>
      </c>
      <c r="BG131" s="2" t="str">
        <f t="shared" ca="1" si="219"/>
        <v xml:space="preserve">─── </v>
      </c>
      <c r="BJ131" s="63">
        <v>132</v>
      </c>
      <c r="BK131" s="63" t="str">
        <f t="shared" ca="1" si="191"/>
        <v/>
      </c>
      <c r="BL131" s="63" t="str">
        <f t="shared" ca="1" si="190"/>
        <v/>
      </c>
      <c r="BM131" s="64"/>
    </row>
    <row r="132" spans="1:65">
      <c r="A132" s="85" t="s">
        <v>1442</v>
      </c>
      <c r="B132" s="57" t="str">
        <f t="shared" si="192"/>
        <v>天童市</v>
      </c>
      <c r="C132" s="57" t="str">
        <f t="shared" si="193"/>
        <v>商業地</v>
      </c>
      <c r="D132" s="48"/>
      <c r="E132" s="50" t="str">
        <f t="shared" si="194"/>
        <v>村山地域</v>
      </c>
      <c r="F132" s="50" t="str">
        <f t="shared" si="195"/>
        <v>東本町１丁目１５０番</v>
      </c>
      <c r="G132" s="50" t="str">
        <f t="shared" si="196"/>
        <v>「東本町１－１５－２２」</v>
      </c>
      <c r="H132" s="50" t="str">
        <f t="shared" si="197"/>
        <v>（阿部ビル）</v>
      </c>
      <c r="I132" s="48" t="str">
        <f t="shared" si="198"/>
        <v/>
      </c>
      <c r="J132" s="48" t="str">
        <f>IFERROR(IF(L132="───── ","",IF(VLOOKUP(A132,kanji001前年データ,19,FALSE)=62,"共同",IF(A132="山形9-3","工業",IF(A132="鶴岡5-2","観光",IF(OR(C132="宅地見込地",C132="工業地"),"",IF(OR(AND(C132="住宅地",M132=2),AND(C132="商業地",M132=1)),"最高",IF(OR(AND(C132="住宅地",COUNTIFS(前年用途区分,C132,前年価格,"&gt;0")=M132),AND(C132="商業地",COUNTIFS(前年用途区分,C132,前年価格,"&gt;0")=M132)),"最低",IF(fals,"")))))))),"")</f>
        <v/>
      </c>
      <c r="K132" s="48" t="str">
        <f ca="1">IFERROR(IF(W132="───── ","",IF(VLOOKUP(A132,kanji001データ,19,FALSE)=62,"共同",IF(A132="山形9-3","工業",IF(A132="鶴岡5-2","観光",IF(OR(C132="宅地見込地",C132="工業地"),"",IF(AND(C132="住宅地",X132=2),"最高",IF(AND(C132="住宅地",COUNTIFS(用途区分,C132,幹事意見価格,"&gt;0")=X132),"最低",IF(AND(C132="商業地",X132=1),"最高",IF(AND(C132="商業地",COUNTIFS(用途区分,C132,幹事意見価格,"&gt;0")=X132),"最低",IF(fals,"")))))))))),"")</f>
        <v/>
      </c>
      <c r="L132" s="51">
        <f t="shared" ref="L132:L195" si="222">IFERROR(IF(A132="","",IF(VLOOKUP(A132,kanji002データ,31,FALSE)=0,"─── ",VLOOKUP(A132,kanji002データ,31,FALSE))),"─── ")</f>
        <v>54500</v>
      </c>
      <c r="M132" s="52">
        <f t="shared" si="199"/>
        <v>18</v>
      </c>
      <c r="N132" s="52">
        <f>IFERROR(IF(A132="","",VALUE(M132&amp;COUNTIFS($M$1:M132,M132))),"─── ")</f>
        <v>182</v>
      </c>
      <c r="O132" s="53">
        <f t="shared" ref="O132:O195" si="223">IFERROR(IF(A132="","",ROUND((VLOOKUP(A132,kanji002データ,31,FALSE)-VLOOKUP(A132,kanji002データ,28,FALSE))/VLOOKUP(A132,kanji002データ,28,FALSE),3)),"─── ")</f>
        <v>0</v>
      </c>
      <c r="P132" s="53">
        <f t="shared" ref="P132:P195" si="224">IFERROR(IF(A132="","",(VLOOKUP(A132,kanji002データ,31,FALSE)-VLOOKUP(A132,kanji002データ,28,FALSE))/VLOOKUP(A132,kanji002データ,28,FALSE)),"─── ")</f>
        <v>0</v>
      </c>
      <c r="Q132" s="52">
        <f t="shared" ref="Q132:Q195" si="225">IF(A132="","",IF(P132="─── ","─── ",COUNTIFS(前年用途区分,C132,前年変動率四捨五入無,"&gt;"&amp;P132)+1))</f>
        <v>27</v>
      </c>
      <c r="R132" s="52">
        <f>IFERROR(IF(A132="","",VALUE(Q132&amp;COUNTIFS($Q$1:Q132,Q132))),"─── ")</f>
        <v>2710</v>
      </c>
      <c r="S132" s="51" t="e">
        <f t="shared" ca="1" si="220"/>
        <v>#REF!</v>
      </c>
      <c r="T132" s="53" t="e">
        <f t="shared" ca="1" si="221"/>
        <v>#REF!</v>
      </c>
      <c r="U132" s="51" t="e">
        <f t="shared" ca="1" si="156"/>
        <v>#REF!</v>
      </c>
      <c r="V132" s="53" t="e">
        <f t="shared" ca="1" si="157"/>
        <v>#REF!</v>
      </c>
      <c r="W132" s="88" t="str">
        <f ca="1">IFERROR(IF(OR($S132="─── ",$U132="─── "),"─── ",IF(#REF!="見込価格",VLOOKUP(A132,見込価格一覧データ,9,FALSE),IF(#REF!="意見価格",VLOOKUP(A132,見込価格一覧データ,11,FALSE)))),"─── ")</f>
        <v xml:space="preserve">─── </v>
      </c>
      <c r="X132" s="52" t="str">
        <f t="shared" ca="1" si="200"/>
        <v xml:space="preserve">─── </v>
      </c>
      <c r="Y132" s="66" t="str">
        <f t="shared" ca="1" si="201"/>
        <v xml:space="preserve">─── </v>
      </c>
      <c r="Z132" s="52" t="str">
        <f t="shared" ca="1" si="202"/>
        <v xml:space="preserve">─── </v>
      </c>
      <c r="AA132" s="52" t="str">
        <f t="shared" ca="1" si="203"/>
        <v xml:space="preserve">─── </v>
      </c>
      <c r="AB132" s="53" t="str">
        <f t="shared" ref="AB132:AB195" ca="1" si="226">IFERROR(IF(A132="","",IF(OR(L132="───── ",W132=""),"─── ",IF(OR(L132="",W132=""),"",ROUND(W132/L132-100%,3)))),"─── ")</f>
        <v xml:space="preserve">─── </v>
      </c>
      <c r="AC132" s="53" t="str">
        <f t="shared" ref="AC132:AC195" ca="1" si="227">IFERROR(IF(A132="","",IF(OR(L132="───── ",W132=""),"─── ",IF(OR(L132="",W132=""),"",W132/L132-100%))),"─── ")</f>
        <v xml:space="preserve">─── </v>
      </c>
      <c r="AD132" s="52" t="str">
        <f t="shared" ca="1" si="204"/>
        <v xml:space="preserve">─── </v>
      </c>
      <c r="AE132" s="66" t="str">
        <f t="shared" ca="1" si="205"/>
        <v xml:space="preserve">─── </v>
      </c>
      <c r="AF132" s="54" t="str">
        <f t="shared" ca="1" si="206"/>
        <v xml:space="preserve">─── </v>
      </c>
      <c r="AG132" s="66" t="str">
        <f t="shared" ca="1" si="207"/>
        <v xml:space="preserve">─── </v>
      </c>
      <c r="AH132" s="54" t="str">
        <f t="shared" ca="1" si="208"/>
        <v xml:space="preserve">─── </v>
      </c>
      <c r="AI132" s="52" t="str">
        <f t="shared" ref="AI132:AI195" ca="1" si="228">IF(A132="","",IF(W132="─── ","─── ",IF(OR(W132="───── ",W132=""),"─── ",COUNTIFS(市町村名,B132,用途区分,C132,幹事意見価格,"&gt;"&amp;W132)+1)))</f>
        <v xml:space="preserve">─── </v>
      </c>
      <c r="AJ132" s="52">
        <f t="shared" si="209"/>
        <v>1</v>
      </c>
      <c r="AK132" s="57" t="str">
        <f t="shared" si="210"/>
        <v>森谷　崇史</v>
      </c>
      <c r="AL132" s="57" t="str">
        <f t="shared" si="211"/>
        <v>中村　剛</v>
      </c>
      <c r="AM132" s="53">
        <f t="shared" si="212"/>
        <v>0</v>
      </c>
      <c r="AN132" s="55">
        <f t="shared" si="213"/>
        <v>54500</v>
      </c>
      <c r="AO132" s="48" t="str">
        <f t="shared" ref="AO132:AO195" si="229">IFERROR(IF(A132="","",IF(VLOOKUP(A132,kanji001データ,17,FALSE)=2,"○",IF(VLOOKUP(A132,kanji001データ,17,FALSE)=1,"隔",""))),"")</f>
        <v/>
      </c>
      <c r="AP132" s="56">
        <f t="shared" ref="AP132:AP195" si="230">IFERROR(IF(VLOOKUP(A132,kanji003データ,37,FALSE)=0,100,VLOOKUP(A132,kanji003データ,37,FALSE)),"")</f>
        <v>100</v>
      </c>
      <c r="AQ132" s="70" t="str">
        <f t="shared" ca="1" si="214"/>
        <v xml:space="preserve">─── </v>
      </c>
      <c r="AR132" s="62" t="str">
        <f t="shared" ref="AR132:AR195" ca="1" si="231">IFERROR(IF(W132="─── ","─── ",COUNTIFS(幹事意見価格,"&gt;"&amp;W132)+1),"")</f>
        <v xml:space="preserve">─── </v>
      </c>
      <c r="AS132" s="62" t="str">
        <f ca="1">IF(AR132="─── ","─── ",VALUE(AR132&amp;COUNTIFS(AR$1:AR132,AR132)))</f>
        <v xml:space="preserve">─── </v>
      </c>
      <c r="AT132" s="62" t="str">
        <f t="shared" ref="AT132:AT195" ca="1" si="232">IF(A132="","",IF(W132="─── ","─── ",COUNTIFS(本年価格順位コード全用途,"&lt;"&amp;$AS132)+1))</f>
        <v xml:space="preserve">─── </v>
      </c>
      <c r="AU132" s="65" t="str">
        <f t="shared" ca="1" si="215"/>
        <v xml:space="preserve">─── </v>
      </c>
      <c r="AV132" s="62" t="str">
        <f t="shared" ref="AV132:AV195" ca="1" si="233">IFERROR(IF(A132="","",IF(W132="─── ","─── ",COUNTIFS(本年価格降順順位コード全用途,"&lt;"&amp;AU132)+1)),"")</f>
        <v xml:space="preserve">─── </v>
      </c>
      <c r="AW132" s="73" t="str">
        <f t="shared" ref="AW132:AW195" ca="1" si="234">IFERROR(IF(A132="","",IF(AC132="─── ","─── ",COUNTIFS(本年変動率四捨五入無,"&gt;"&amp;AC132)+1)),"")</f>
        <v xml:space="preserve">─── </v>
      </c>
      <c r="AX132" s="74" t="str">
        <f t="shared" ca="1" si="216"/>
        <v xml:space="preserve">─── </v>
      </c>
      <c r="AY132" s="75" t="str">
        <f t="shared" ref="AY132:AY195" ca="1" si="235">IFERROR(IF(A132="","",IF(AX132="─── ","─── ",COUNTIFS(本年度変動率順位コード全用途,"&lt;"&amp;$AX132)+1)),"─── ")</f>
        <v xml:space="preserve">─── </v>
      </c>
      <c r="AZ132" s="76" t="str">
        <f t="shared" ca="1" si="217"/>
        <v xml:space="preserve">─── </v>
      </c>
      <c r="BA132" s="77" t="str">
        <f t="shared" ref="BA132:BA195" ca="1" si="236">IFERROR(IF(A132="","",IF(AZ132="─── ","─── ",COUNTIFS(本年変動率順位降順コード全用途,"&lt;"&amp;AZ132)+1)),"─── ")</f>
        <v xml:space="preserve">─── </v>
      </c>
      <c r="BB132" s="80" t="str">
        <f t="shared" ref="BB132:BB195" ca="1" si="237">IF(AI132="─── ","─── ",IF(AJ132="─── ","─⇒"&amp;AI132,IF(AI132=AJ132,AI132,IF(AI132&lt;AJ132,AJ132&amp;" ⤻ "&amp;AI132,IF(AI132&gt;AJ132,AJ132&amp;" ⤼ "&amp;AI132)))))</f>
        <v xml:space="preserve">─── </v>
      </c>
      <c r="BC132" s="71" t="str">
        <f t="shared" si="218"/>
        <v>○</v>
      </c>
      <c r="BD132" s="2" t="s">
        <v>2124</v>
      </c>
      <c r="BG132" s="2" t="str">
        <f t="shared" ca="1" si="219"/>
        <v xml:space="preserve">─── </v>
      </c>
      <c r="BJ132" s="63">
        <v>133</v>
      </c>
      <c r="BK132" s="63" t="str">
        <f t="shared" ca="1" si="191"/>
        <v/>
      </c>
      <c r="BL132" s="63" t="str">
        <f t="shared" ca="1" si="190"/>
        <v/>
      </c>
      <c r="BM132" s="64"/>
    </row>
    <row r="133" spans="1:65">
      <c r="A133" s="85" t="s">
        <v>1443</v>
      </c>
      <c r="B133" s="57" t="str">
        <f t="shared" si="192"/>
        <v>天童市</v>
      </c>
      <c r="C133" s="57" t="str">
        <f t="shared" si="193"/>
        <v>商業地</v>
      </c>
      <c r="D133" s="48"/>
      <c r="E133" s="50" t="str">
        <f t="shared" si="194"/>
        <v>村山地域</v>
      </c>
      <c r="F133" s="50" t="str">
        <f t="shared" si="195"/>
        <v>駅西２丁目８番９</v>
      </c>
      <c r="G133" s="50" t="str">
        <f t="shared" si="196"/>
        <v>「駅西２－８－３２」</v>
      </c>
      <c r="H133" s="50" t="str">
        <f t="shared" si="197"/>
        <v>（アーチ天童）</v>
      </c>
      <c r="I133" s="48" t="str">
        <f t="shared" si="198"/>
        <v>○</v>
      </c>
      <c r="J133" s="48" t="str">
        <f>IFERROR(IF(L133="───── ","",IF(VLOOKUP(A133,kanji001前年データ,19,FALSE)=62,"共同",IF(A133="山形9-3","工業",IF(A133="鶴岡5-2","観光",IF(OR(C133="宅地見込地",C133="工業地"),"",IF(OR(AND(C133="住宅地",M133=2),AND(C133="商業地",M133=1)),"最高",IF(OR(AND(C133="住宅地",COUNTIFS(前年用途区分,C133,前年価格,"&gt;0")=M133),AND(C133="商業地",COUNTIFS(前年用途区分,C133,前年価格,"&gt;0")=M133)),"最低",IF(fals,"")))))))),"")</f>
        <v/>
      </c>
      <c r="K133" s="48" t="str">
        <f ca="1">IFERROR(IF(W133="───── ","",IF(VLOOKUP(A133,kanji001データ,19,FALSE)=62,"共同",IF(A133="山形9-3","工業",IF(A133="鶴岡5-2","観光",IF(OR(C133="宅地見込地",C133="工業地"),"",IF(AND(C133="住宅地",X133=2),"最高",IF(AND(C133="住宅地",COUNTIFS(用途区分,C133,幹事意見価格,"&gt;0")=X133),"最低",IF(AND(C133="商業地",X133=1),"最高",IF(AND(C133="商業地",COUNTIFS(用途区分,C133,幹事意見価格,"&gt;0")=X133),"最低",IF(fals,"")))))))))),"")</f>
        <v/>
      </c>
      <c r="L133" s="51">
        <f t="shared" si="222"/>
        <v>43300</v>
      </c>
      <c r="M133" s="52">
        <f t="shared" si="199"/>
        <v>25</v>
      </c>
      <c r="N133" s="52">
        <f>IFERROR(IF(A133="","",VALUE(M133&amp;COUNTIFS($M$1:M133,M133))),"─── ")</f>
        <v>252</v>
      </c>
      <c r="O133" s="53">
        <f t="shared" si="223"/>
        <v>7.0000000000000001E-3</v>
      </c>
      <c r="P133" s="53">
        <f t="shared" si="224"/>
        <v>6.9767441860465115E-3</v>
      </c>
      <c r="Q133" s="52">
        <f t="shared" si="225"/>
        <v>20</v>
      </c>
      <c r="R133" s="52">
        <f>IFERROR(IF(A133="","",VALUE(Q133&amp;COUNTIFS($Q$1:Q133,Q133))),"─── ")</f>
        <v>201</v>
      </c>
      <c r="S133" s="51" t="e">
        <f t="shared" ca="1" si="220"/>
        <v>#REF!</v>
      </c>
      <c r="T133" s="53" t="e">
        <f t="shared" ca="1" si="221"/>
        <v>#REF!</v>
      </c>
      <c r="U133" s="51" t="e">
        <f t="shared" ca="1" si="156"/>
        <v>#REF!</v>
      </c>
      <c r="V133" s="53" t="e">
        <f t="shared" ca="1" si="157"/>
        <v>#REF!</v>
      </c>
      <c r="W133" s="88" t="str">
        <f ca="1">IFERROR(IF(OR($S133="─── ",$U133="─── "),"─── ",IF(#REF!="見込価格",VLOOKUP(A133,見込価格一覧データ,9,FALSE),IF(#REF!="意見価格",VLOOKUP(A133,見込価格一覧データ,11,FALSE)))),"─── ")</f>
        <v xml:space="preserve">─── </v>
      </c>
      <c r="X133" s="52" t="str">
        <f t="shared" ca="1" si="200"/>
        <v xml:space="preserve">─── </v>
      </c>
      <c r="Y133" s="66" t="str">
        <f t="shared" ca="1" si="201"/>
        <v xml:space="preserve">─── </v>
      </c>
      <c r="Z133" s="52" t="str">
        <f t="shared" ca="1" si="202"/>
        <v xml:space="preserve">─── </v>
      </c>
      <c r="AA133" s="52" t="str">
        <f t="shared" ca="1" si="203"/>
        <v xml:space="preserve">─── </v>
      </c>
      <c r="AB133" s="53" t="str">
        <f t="shared" ca="1" si="226"/>
        <v xml:space="preserve">─── </v>
      </c>
      <c r="AC133" s="53" t="str">
        <f t="shared" ca="1" si="227"/>
        <v xml:space="preserve">─── </v>
      </c>
      <c r="AD133" s="52" t="str">
        <f t="shared" ca="1" si="204"/>
        <v xml:space="preserve">─── </v>
      </c>
      <c r="AE133" s="66" t="str">
        <f t="shared" ca="1" si="205"/>
        <v xml:space="preserve">─── </v>
      </c>
      <c r="AF133" s="54" t="str">
        <f t="shared" ca="1" si="206"/>
        <v xml:space="preserve">─── </v>
      </c>
      <c r="AG133" s="66" t="str">
        <f t="shared" ca="1" si="207"/>
        <v xml:space="preserve">─── </v>
      </c>
      <c r="AH133" s="54" t="str">
        <f t="shared" ca="1" si="208"/>
        <v xml:space="preserve">─── </v>
      </c>
      <c r="AI133" s="52" t="str">
        <f t="shared" ca="1" si="228"/>
        <v xml:space="preserve">─── </v>
      </c>
      <c r="AJ133" s="52">
        <f t="shared" si="209"/>
        <v>3</v>
      </c>
      <c r="AK133" s="57" t="str">
        <f t="shared" si="210"/>
        <v>安孫子　直樹</v>
      </c>
      <c r="AL133" s="57" t="str">
        <f t="shared" si="211"/>
        <v>阿部　和宏</v>
      </c>
      <c r="AM133" s="53">
        <f t="shared" si="212"/>
        <v>7.0000000000000001E-3</v>
      </c>
      <c r="AN133" s="55">
        <f t="shared" si="213"/>
        <v>43300</v>
      </c>
      <c r="AO133" s="48" t="str">
        <f t="shared" si="229"/>
        <v/>
      </c>
      <c r="AP133" s="56">
        <f t="shared" si="230"/>
        <v>100</v>
      </c>
      <c r="AQ133" s="70" t="str">
        <f t="shared" ca="1" si="214"/>
        <v xml:space="preserve">─── </v>
      </c>
      <c r="AR133" s="62" t="str">
        <f t="shared" ca="1" si="231"/>
        <v xml:space="preserve">─── </v>
      </c>
      <c r="AS133" s="62" t="str">
        <f ca="1">IF(AR133="─── ","─── ",VALUE(AR133&amp;COUNTIFS(AR$1:AR133,AR133)))</f>
        <v xml:space="preserve">─── </v>
      </c>
      <c r="AT133" s="62" t="str">
        <f t="shared" ca="1" si="232"/>
        <v xml:space="preserve">─── </v>
      </c>
      <c r="AU133" s="65" t="str">
        <f t="shared" ca="1" si="215"/>
        <v xml:space="preserve">─── </v>
      </c>
      <c r="AV133" s="62" t="str">
        <f t="shared" ca="1" si="233"/>
        <v xml:space="preserve">─── </v>
      </c>
      <c r="AW133" s="73" t="str">
        <f t="shared" ca="1" si="234"/>
        <v xml:space="preserve">─── </v>
      </c>
      <c r="AX133" s="74" t="str">
        <f t="shared" ca="1" si="216"/>
        <v xml:space="preserve">─── </v>
      </c>
      <c r="AY133" s="75" t="str">
        <f t="shared" ca="1" si="235"/>
        <v xml:space="preserve">─── </v>
      </c>
      <c r="AZ133" s="76" t="str">
        <f t="shared" ca="1" si="217"/>
        <v xml:space="preserve">─── </v>
      </c>
      <c r="BA133" s="77" t="str">
        <f t="shared" ca="1" si="236"/>
        <v xml:space="preserve">─── </v>
      </c>
      <c r="BB133" s="80" t="str">
        <f t="shared" ca="1" si="237"/>
        <v xml:space="preserve">─── </v>
      </c>
      <c r="BC133" s="71" t="str">
        <f t="shared" si="218"/>
        <v>○</v>
      </c>
      <c r="BD133" s="2" t="s">
        <v>2124</v>
      </c>
      <c r="BG133" s="2" t="str">
        <f t="shared" ca="1" si="219"/>
        <v xml:space="preserve">─── </v>
      </c>
      <c r="BJ133" s="63">
        <v>134</v>
      </c>
      <c r="BK133" s="63" t="str">
        <f t="shared" ca="1" si="191"/>
        <v/>
      </c>
      <c r="BL133" s="63" t="str">
        <f t="shared" ca="1" si="190"/>
        <v/>
      </c>
      <c r="BM133" s="64"/>
    </row>
    <row r="134" spans="1:65">
      <c r="A134" s="85" t="s">
        <v>1444</v>
      </c>
      <c r="B134" s="57" t="str">
        <f t="shared" si="192"/>
        <v>天童市</v>
      </c>
      <c r="C134" s="57" t="str">
        <f t="shared" si="193"/>
        <v>商業地</v>
      </c>
      <c r="D134" s="48"/>
      <c r="E134" s="50" t="str">
        <f t="shared" si="194"/>
        <v>村山地域</v>
      </c>
      <c r="F134" s="50" t="str">
        <f t="shared" si="195"/>
        <v>東久野本３丁目３４３番１</v>
      </c>
      <c r="G134" s="50" t="str">
        <f t="shared" si="196"/>
        <v>「東久野本３－２－３２」</v>
      </c>
      <c r="H134" s="50" t="str">
        <f t="shared" si="197"/>
        <v>（不明）</v>
      </c>
      <c r="I134" s="48" t="str">
        <f t="shared" si="198"/>
        <v/>
      </c>
      <c r="J134" s="48" t="str">
        <f>IFERROR(IF(L134="───── ","",IF(VLOOKUP(A134,kanji001前年データ,19,FALSE)=62,"共同",IF(A134="山形9-3","工業",IF(A134="鶴岡5-2","観光",IF(OR(C134="宅地見込地",C134="工業地"),"",IF(OR(AND(C134="住宅地",M134=2),AND(C134="商業地",M134=1)),"最高",IF(OR(AND(C134="住宅地",COUNTIFS(前年用途区分,C134,前年価格,"&gt;0")=M134),AND(C134="商業地",COUNTIFS(前年用途区分,C134,前年価格,"&gt;0")=M134)),"最低",IF(fals,"")))))))),"")</f>
        <v/>
      </c>
      <c r="K134" s="48" t="str">
        <f ca="1">IFERROR(IF(W134="───── ","",IF(VLOOKUP(A134,kanji001データ,19,FALSE)=62,"共同",IF(A134="山形9-3","工業",IF(A134="鶴岡5-2","観光",IF(OR(C134="宅地見込地",C134="工業地"),"",IF(AND(C134="住宅地",X134=2),"最高",IF(AND(C134="住宅地",COUNTIFS(用途区分,C134,幹事意見価格,"&gt;0")=X134),"最低",IF(AND(C134="商業地",X134=1),"最高",IF(AND(C134="商業地",COUNTIFS(用途区分,C134,幹事意見価格,"&gt;0")=X134),"最低",IF(fals,"")))))))))),"")</f>
        <v/>
      </c>
      <c r="L134" s="51">
        <f t="shared" si="222"/>
        <v>27000</v>
      </c>
      <c r="M134" s="52">
        <f t="shared" si="199"/>
        <v>40</v>
      </c>
      <c r="N134" s="52">
        <f>IFERROR(IF(A134="","",VALUE(M134&amp;COUNTIFS($M$1:M134,M134))),"─── ")</f>
        <v>402</v>
      </c>
      <c r="O134" s="53">
        <f t="shared" si="223"/>
        <v>4.0000000000000001E-3</v>
      </c>
      <c r="P134" s="53">
        <f t="shared" si="224"/>
        <v>3.7174721189591076E-3</v>
      </c>
      <c r="Q134" s="52">
        <f t="shared" si="225"/>
        <v>25</v>
      </c>
      <c r="R134" s="52">
        <f>IFERROR(IF(A134="","",VALUE(Q134&amp;COUNTIFS($Q$1:Q134,Q134))),"─── ")</f>
        <v>252</v>
      </c>
      <c r="S134" s="51" t="e">
        <f t="shared" ca="1" si="220"/>
        <v>#REF!</v>
      </c>
      <c r="T134" s="53" t="e">
        <f t="shared" ca="1" si="221"/>
        <v>#REF!</v>
      </c>
      <c r="U134" s="51" t="e">
        <f t="shared" ref="U134:U197" ca="1" si="238">IF(INDIRECT("見込価格一覧表!H"&amp;ROW(U134)*2-1)="","─── ",INDIRECT("見込価格一覧表!H"&amp;ROW(U134)*2-1))</f>
        <v>#REF!</v>
      </c>
      <c r="V134" s="53" t="e">
        <f t="shared" ref="V134:V197" ca="1" si="239">IF(INDIRECT("見込価格一覧表!I"&amp;ROW(V134)*2-1)="","─── ",INDIRECT("見込価格一覧表!I"&amp;ROW(V134)*2-1))</f>
        <v>#REF!</v>
      </c>
      <c r="W134" s="88" t="str">
        <f ca="1">IFERROR(IF(OR($S134="─── ",$U134="─── "),"─── ",IF(#REF!="見込価格",VLOOKUP(A134,見込価格一覧データ,9,FALSE),IF(#REF!="意見価格",VLOOKUP(A134,見込価格一覧データ,11,FALSE)))),"─── ")</f>
        <v xml:space="preserve">─── </v>
      </c>
      <c r="X134" s="52" t="str">
        <f t="shared" ca="1" si="200"/>
        <v xml:space="preserve">─── </v>
      </c>
      <c r="Y134" s="66" t="str">
        <f t="shared" ca="1" si="201"/>
        <v xml:space="preserve">─── </v>
      </c>
      <c r="Z134" s="52" t="str">
        <f t="shared" ca="1" si="202"/>
        <v xml:space="preserve">─── </v>
      </c>
      <c r="AA134" s="52" t="str">
        <f t="shared" ca="1" si="203"/>
        <v xml:space="preserve">─── </v>
      </c>
      <c r="AB134" s="53" t="str">
        <f t="shared" ca="1" si="226"/>
        <v xml:space="preserve">─── </v>
      </c>
      <c r="AC134" s="53" t="str">
        <f t="shared" ca="1" si="227"/>
        <v xml:space="preserve">─── </v>
      </c>
      <c r="AD134" s="52" t="str">
        <f t="shared" ca="1" si="204"/>
        <v xml:space="preserve">─── </v>
      </c>
      <c r="AE134" s="66" t="str">
        <f t="shared" ca="1" si="205"/>
        <v xml:space="preserve">─── </v>
      </c>
      <c r="AF134" s="54" t="str">
        <f t="shared" ca="1" si="206"/>
        <v xml:space="preserve">─── </v>
      </c>
      <c r="AG134" s="66" t="str">
        <f t="shared" ca="1" si="207"/>
        <v xml:space="preserve">─── </v>
      </c>
      <c r="AH134" s="54" t="str">
        <f t="shared" ca="1" si="208"/>
        <v xml:space="preserve">─── </v>
      </c>
      <c r="AI134" s="52" t="str">
        <f t="shared" ca="1" si="228"/>
        <v xml:space="preserve">─── </v>
      </c>
      <c r="AJ134" s="52">
        <f t="shared" si="209"/>
        <v>4</v>
      </c>
      <c r="AK134" s="57" t="str">
        <f t="shared" si="210"/>
        <v>植松　広央</v>
      </c>
      <c r="AL134" s="57" t="str">
        <f t="shared" si="211"/>
        <v>福山　善智</v>
      </c>
      <c r="AM134" s="53">
        <f t="shared" si="212"/>
        <v>4.0000000000000001E-3</v>
      </c>
      <c r="AN134" s="55">
        <f t="shared" si="213"/>
        <v>27000</v>
      </c>
      <c r="AO134" s="48" t="str">
        <f t="shared" si="229"/>
        <v/>
      </c>
      <c r="AP134" s="56">
        <f t="shared" si="230"/>
        <v>100</v>
      </c>
      <c r="AQ134" s="70" t="str">
        <f t="shared" ca="1" si="214"/>
        <v xml:space="preserve">─── </v>
      </c>
      <c r="AR134" s="62" t="str">
        <f t="shared" ca="1" si="231"/>
        <v xml:space="preserve">─── </v>
      </c>
      <c r="AS134" s="62" t="str">
        <f ca="1">IF(AR134="─── ","─── ",VALUE(AR134&amp;COUNTIFS(AR$1:AR134,AR134)))</f>
        <v xml:space="preserve">─── </v>
      </c>
      <c r="AT134" s="62" t="str">
        <f t="shared" ca="1" si="232"/>
        <v xml:space="preserve">─── </v>
      </c>
      <c r="AU134" s="65" t="str">
        <f t="shared" ca="1" si="215"/>
        <v xml:space="preserve">─── </v>
      </c>
      <c r="AV134" s="62" t="str">
        <f t="shared" ca="1" si="233"/>
        <v xml:space="preserve">─── </v>
      </c>
      <c r="AW134" s="73" t="str">
        <f t="shared" ca="1" si="234"/>
        <v xml:space="preserve">─── </v>
      </c>
      <c r="AX134" s="74" t="str">
        <f t="shared" ca="1" si="216"/>
        <v xml:space="preserve">─── </v>
      </c>
      <c r="AY134" s="75" t="str">
        <f t="shared" ca="1" si="235"/>
        <v xml:space="preserve">─── </v>
      </c>
      <c r="AZ134" s="76" t="str">
        <f t="shared" ca="1" si="217"/>
        <v xml:space="preserve">─── </v>
      </c>
      <c r="BA134" s="77" t="str">
        <f t="shared" ca="1" si="236"/>
        <v xml:space="preserve">─── </v>
      </c>
      <c r="BB134" s="80" t="str">
        <f t="shared" ca="1" si="237"/>
        <v xml:space="preserve">─── </v>
      </c>
      <c r="BC134" s="71" t="str">
        <f t="shared" si="218"/>
        <v>○</v>
      </c>
      <c r="BD134" s="2" t="s">
        <v>2124</v>
      </c>
      <c r="BG134" s="2" t="str">
        <f t="shared" ca="1" si="219"/>
        <v xml:space="preserve">─── </v>
      </c>
      <c r="BJ134" s="63">
        <v>135</v>
      </c>
      <c r="BK134" s="63" t="str">
        <f t="shared" ca="1" si="191"/>
        <v/>
      </c>
      <c r="BL134" s="63" t="str">
        <f t="shared" ca="1" si="190"/>
        <v/>
      </c>
      <c r="BM134" s="64"/>
    </row>
    <row r="135" spans="1:65">
      <c r="A135" s="85" t="s">
        <v>1545</v>
      </c>
      <c r="B135" s="57" t="str">
        <f t="shared" si="192"/>
        <v>東根市</v>
      </c>
      <c r="C135" s="57" t="str">
        <f t="shared" si="193"/>
        <v>住宅地</v>
      </c>
      <c r="D135" s="48"/>
      <c r="E135" s="50" t="str">
        <f t="shared" si="194"/>
        <v>村山地域</v>
      </c>
      <c r="F135" s="50" t="str">
        <f t="shared" si="195"/>
        <v>神町東２丁目６０番７</v>
      </c>
      <c r="G135" s="50" t="str">
        <f t="shared" si="196"/>
        <v>「神町東２－９－２２」</v>
      </c>
      <c r="H135" s="50" t="str">
        <f t="shared" si="197"/>
        <v/>
      </c>
      <c r="I135" s="48" t="str">
        <f t="shared" si="198"/>
        <v/>
      </c>
      <c r="J135" s="48" t="str">
        <f>IFERROR(IF(L135="───── ","",IF(VLOOKUP(A135,kanji001前年データ,19,FALSE)=62,"共同",IF(A135="山形9-3","工業",IF(A135="鶴岡5-2","観光",IF(OR(C135="宅地見込地",C135="工業地"),"",IF(OR(AND(C135="住宅地",M135=2),AND(C135="商業地",M135=1)),"最高",IF(OR(AND(C135="住宅地",COUNTIFS(前年用途区分,C135,前年価格,"&gt;0")=M135),AND(C135="商業地",COUNTIFS(前年用途区分,C135,前年価格,"&gt;0")=M135)),"最低",IF(fals,"")))))))),"")</f>
        <v/>
      </c>
      <c r="K135" s="48" t="str">
        <f ca="1">IFERROR(IF(W135="───── ","",IF(VLOOKUP(A135,kanji001データ,19,FALSE)=62,"共同",IF(A135="山形9-3","工業",IF(A135="鶴岡5-2","観光",IF(OR(C135="宅地見込地",C135="工業地"),"",IF(AND(C135="住宅地",X135=2),"最高",IF(AND(C135="住宅地",COUNTIFS(用途区分,C135,幹事意見価格,"&gt;0")=X135),"最低",IF(AND(C135="商業地",X135=1),"最高",IF(AND(C135="商業地",COUNTIFS(用途区分,C135,幹事意見価格,"&gt;0")=X135),"最低",IF(fals,"")))))))))),"")</f>
        <v/>
      </c>
      <c r="L135" s="51">
        <f t="shared" si="222"/>
        <v>24800</v>
      </c>
      <c r="M135" s="52">
        <f t="shared" si="199"/>
        <v>57</v>
      </c>
      <c r="N135" s="52">
        <f>IFERROR(IF(A135="","",VALUE(M135&amp;COUNTIFS($M$1:M135,M135))),"─── ")</f>
        <v>572</v>
      </c>
      <c r="O135" s="53">
        <f t="shared" si="223"/>
        <v>3.3000000000000002E-2</v>
      </c>
      <c r="P135" s="53">
        <f t="shared" si="224"/>
        <v>3.3333333333333333E-2</v>
      </c>
      <c r="Q135" s="52">
        <f t="shared" si="225"/>
        <v>2</v>
      </c>
      <c r="R135" s="52">
        <f>IFERROR(IF(A135="","",VALUE(Q135&amp;COUNTIFS($Q$1:Q135,Q135))),"─── ")</f>
        <v>24</v>
      </c>
      <c r="S135" s="51" t="e">
        <f t="shared" ca="1" si="220"/>
        <v>#REF!</v>
      </c>
      <c r="T135" s="53" t="e">
        <f t="shared" ca="1" si="221"/>
        <v>#REF!</v>
      </c>
      <c r="U135" s="51" t="e">
        <f t="shared" ca="1" si="238"/>
        <v>#REF!</v>
      </c>
      <c r="V135" s="53" t="e">
        <f t="shared" ca="1" si="239"/>
        <v>#REF!</v>
      </c>
      <c r="W135" s="88" t="str">
        <f ca="1">IFERROR(IF(OR($S135="─── ",$U135="─── "),"─── ",IF(#REF!="見込価格",VLOOKUP(A135,見込価格一覧データ,9,FALSE),IF(#REF!="意見価格",VLOOKUP(A135,見込価格一覧データ,11,FALSE)))),"─── ")</f>
        <v xml:space="preserve">─── </v>
      </c>
      <c r="X135" s="52" t="str">
        <f t="shared" ca="1" si="200"/>
        <v xml:space="preserve">─── </v>
      </c>
      <c r="Y135" s="66" t="str">
        <f t="shared" ca="1" si="201"/>
        <v xml:space="preserve">─── </v>
      </c>
      <c r="Z135" s="52" t="str">
        <f t="shared" ca="1" si="202"/>
        <v xml:space="preserve">─── </v>
      </c>
      <c r="AA135" s="52" t="str">
        <f t="shared" ca="1" si="203"/>
        <v xml:space="preserve">─── </v>
      </c>
      <c r="AB135" s="53" t="str">
        <f t="shared" ca="1" si="226"/>
        <v xml:space="preserve">─── </v>
      </c>
      <c r="AC135" s="53" t="str">
        <f t="shared" ca="1" si="227"/>
        <v xml:space="preserve">─── </v>
      </c>
      <c r="AD135" s="52" t="str">
        <f t="shared" ca="1" si="204"/>
        <v xml:space="preserve">─── </v>
      </c>
      <c r="AE135" s="66" t="str">
        <f t="shared" ca="1" si="205"/>
        <v xml:space="preserve">─── </v>
      </c>
      <c r="AF135" s="54" t="str">
        <f t="shared" ca="1" si="206"/>
        <v xml:space="preserve">─── </v>
      </c>
      <c r="AG135" s="66" t="str">
        <f t="shared" ca="1" si="207"/>
        <v xml:space="preserve">─── </v>
      </c>
      <c r="AH135" s="54" t="str">
        <f t="shared" ca="1" si="208"/>
        <v xml:space="preserve">─── </v>
      </c>
      <c r="AI135" s="52" t="str">
        <f t="shared" ca="1" si="228"/>
        <v xml:space="preserve">─── </v>
      </c>
      <c r="AJ135" s="52">
        <f t="shared" si="209"/>
        <v>4</v>
      </c>
      <c r="AK135" s="57" t="str">
        <f t="shared" si="210"/>
        <v>中村　剛</v>
      </c>
      <c r="AL135" s="57" t="str">
        <f t="shared" si="211"/>
        <v>石川　聡</v>
      </c>
      <c r="AM135" s="53">
        <f t="shared" si="212"/>
        <v>3.3000000000000002E-2</v>
      </c>
      <c r="AN135" s="55">
        <f t="shared" si="213"/>
        <v>24800</v>
      </c>
      <c r="AO135" s="48" t="str">
        <f t="shared" si="229"/>
        <v/>
      </c>
      <c r="AP135" s="56">
        <f t="shared" si="230"/>
        <v>103</v>
      </c>
      <c r="AQ135" s="70" t="str">
        <f t="shared" ca="1" si="214"/>
        <v xml:space="preserve">─── </v>
      </c>
      <c r="AR135" s="62" t="str">
        <f t="shared" ca="1" si="231"/>
        <v xml:space="preserve">─── </v>
      </c>
      <c r="AS135" s="62" t="str">
        <f ca="1">IF(AR135="─── ","─── ",VALUE(AR135&amp;COUNTIFS(AR$1:AR135,AR135)))</f>
        <v xml:space="preserve">─── </v>
      </c>
      <c r="AT135" s="62" t="str">
        <f t="shared" ca="1" si="232"/>
        <v xml:space="preserve">─── </v>
      </c>
      <c r="AU135" s="65" t="str">
        <f t="shared" ca="1" si="215"/>
        <v xml:space="preserve">─── </v>
      </c>
      <c r="AV135" s="62" t="str">
        <f t="shared" ca="1" si="233"/>
        <v xml:space="preserve">─── </v>
      </c>
      <c r="AW135" s="73" t="str">
        <f t="shared" ca="1" si="234"/>
        <v xml:space="preserve">─── </v>
      </c>
      <c r="AX135" s="74" t="str">
        <f t="shared" ca="1" si="216"/>
        <v xml:space="preserve">─── </v>
      </c>
      <c r="AY135" s="75" t="str">
        <f t="shared" ca="1" si="235"/>
        <v xml:space="preserve">─── </v>
      </c>
      <c r="AZ135" s="76" t="str">
        <f t="shared" ca="1" si="217"/>
        <v xml:space="preserve">─── </v>
      </c>
      <c r="BA135" s="77" t="str">
        <f t="shared" ca="1" si="236"/>
        <v xml:space="preserve">─── </v>
      </c>
      <c r="BB135" s="80" t="str">
        <f t="shared" ca="1" si="237"/>
        <v xml:space="preserve">─── </v>
      </c>
      <c r="BC135" s="71" t="str">
        <f t="shared" si="218"/>
        <v/>
      </c>
      <c r="BD135" s="2" t="s">
        <v>2124</v>
      </c>
      <c r="BG135" s="2" t="str">
        <f t="shared" ca="1" si="219"/>
        <v xml:space="preserve">─── </v>
      </c>
      <c r="BJ135" s="63">
        <v>136</v>
      </c>
      <c r="BK135" s="63" t="str">
        <f t="shared" ca="1" si="191"/>
        <v/>
      </c>
      <c r="BL135" s="63" t="str">
        <f t="shared" ca="1" si="190"/>
        <v/>
      </c>
      <c r="BM135" s="64"/>
    </row>
    <row r="136" spans="1:65">
      <c r="A136" s="85" t="s">
        <v>1546</v>
      </c>
      <c r="B136" s="57" t="str">
        <f t="shared" si="192"/>
        <v>東根市</v>
      </c>
      <c r="C136" s="57" t="str">
        <f t="shared" si="193"/>
        <v>住宅地</v>
      </c>
      <c r="D136" s="48"/>
      <c r="E136" s="50" t="str">
        <f t="shared" si="194"/>
        <v>村山地域</v>
      </c>
      <c r="F136" s="50" t="str">
        <f t="shared" si="195"/>
        <v>鷺ノ森１丁目１０番１３</v>
      </c>
      <c r="G136" s="50" t="str">
        <f t="shared" si="196"/>
        <v>「鷺ノ森１－１０－１４」</v>
      </c>
      <c r="H136" s="50" t="str">
        <f t="shared" si="197"/>
        <v/>
      </c>
      <c r="I136" s="48" t="str">
        <f t="shared" si="198"/>
        <v/>
      </c>
      <c r="J136" s="48" t="str">
        <f>IFERROR(IF(L136="───── ","",IF(VLOOKUP(A136,kanji001前年データ,19,FALSE)=62,"共同",IF(A136="山形9-3","工業",IF(A136="鶴岡5-2","観光",IF(OR(C136="宅地見込地",C136="工業地"),"",IF(OR(AND(C136="住宅地",M136=2),AND(C136="商業地",M136=1)),"最高",IF(OR(AND(C136="住宅地",COUNTIFS(前年用途区分,C136,前年価格,"&gt;0")=M136),AND(C136="商業地",COUNTIFS(前年用途区分,C136,前年価格,"&gt;0")=M136)),"最低",IF(fals,"")))))))),"")</f>
        <v/>
      </c>
      <c r="K136" s="48" t="str">
        <f ca="1">IFERROR(IF(W136="───── ","",IF(VLOOKUP(A136,kanji001データ,19,FALSE)=62,"共同",IF(A136="山形9-3","工業",IF(A136="鶴岡5-2","観光",IF(OR(C136="宅地見込地",C136="工業地"),"",IF(AND(C136="住宅地",X136=2),"最高",IF(AND(C136="住宅地",COUNTIFS(用途区分,C136,幹事意見価格,"&gt;0")=X136),"最低",IF(AND(C136="商業地",X136=1),"最高",IF(AND(C136="商業地",COUNTIFS(用途区分,C136,幹事意見価格,"&gt;0")=X136),"最低",IF(fals,"")))))))))),"")</f>
        <v/>
      </c>
      <c r="L136" s="51">
        <f t="shared" si="222"/>
        <v>25000</v>
      </c>
      <c r="M136" s="52">
        <f t="shared" si="199"/>
        <v>56</v>
      </c>
      <c r="N136" s="52">
        <f>IFERROR(IF(A136="","",VALUE(M136&amp;COUNTIFS($M$1:M136,M136))),"─── ")</f>
        <v>561</v>
      </c>
      <c r="O136" s="53">
        <f t="shared" si="223"/>
        <v>1.6E-2</v>
      </c>
      <c r="P136" s="53">
        <f t="shared" si="224"/>
        <v>1.6260162601626018E-2</v>
      </c>
      <c r="Q136" s="52">
        <f t="shared" si="225"/>
        <v>12</v>
      </c>
      <c r="R136" s="52">
        <f>IFERROR(IF(A136="","",VALUE(Q136&amp;COUNTIFS($Q$1:Q136,Q136))),"─── ")</f>
        <v>122</v>
      </c>
      <c r="S136" s="51" t="e">
        <f t="shared" ca="1" si="220"/>
        <v>#REF!</v>
      </c>
      <c r="T136" s="53" t="e">
        <f t="shared" ca="1" si="221"/>
        <v>#REF!</v>
      </c>
      <c r="U136" s="51" t="e">
        <f t="shared" ca="1" si="238"/>
        <v>#REF!</v>
      </c>
      <c r="V136" s="53" t="e">
        <f t="shared" ca="1" si="239"/>
        <v>#REF!</v>
      </c>
      <c r="W136" s="88" t="str">
        <f ca="1">IFERROR(IF(OR($S136="─── ",$U136="─── "),"─── ",IF(#REF!="見込価格",VLOOKUP(A136,見込価格一覧データ,9,FALSE),IF(#REF!="意見価格",VLOOKUP(A136,見込価格一覧データ,11,FALSE)))),"─── ")</f>
        <v xml:space="preserve">─── </v>
      </c>
      <c r="X136" s="52" t="str">
        <f t="shared" ca="1" si="200"/>
        <v xml:space="preserve">─── </v>
      </c>
      <c r="Y136" s="66" t="str">
        <f t="shared" ca="1" si="201"/>
        <v xml:space="preserve">─── </v>
      </c>
      <c r="Z136" s="52" t="str">
        <f t="shared" ca="1" si="202"/>
        <v xml:space="preserve">─── </v>
      </c>
      <c r="AA136" s="52" t="str">
        <f t="shared" ca="1" si="203"/>
        <v xml:space="preserve">─── </v>
      </c>
      <c r="AB136" s="53" t="str">
        <f t="shared" ca="1" si="226"/>
        <v xml:space="preserve">─── </v>
      </c>
      <c r="AC136" s="53" t="str">
        <f t="shared" ca="1" si="227"/>
        <v xml:space="preserve">─── </v>
      </c>
      <c r="AD136" s="52" t="str">
        <f t="shared" ca="1" si="204"/>
        <v xml:space="preserve">─── </v>
      </c>
      <c r="AE136" s="66" t="str">
        <f t="shared" ca="1" si="205"/>
        <v xml:space="preserve">─── </v>
      </c>
      <c r="AF136" s="54" t="str">
        <f t="shared" ca="1" si="206"/>
        <v xml:space="preserve">─── </v>
      </c>
      <c r="AG136" s="66" t="str">
        <f t="shared" ca="1" si="207"/>
        <v xml:space="preserve">─── </v>
      </c>
      <c r="AH136" s="54" t="str">
        <f t="shared" ca="1" si="208"/>
        <v xml:space="preserve">─── </v>
      </c>
      <c r="AI136" s="52" t="str">
        <f t="shared" ca="1" si="228"/>
        <v xml:space="preserve">─── </v>
      </c>
      <c r="AJ136" s="52">
        <f t="shared" si="209"/>
        <v>3</v>
      </c>
      <c r="AK136" s="57" t="str">
        <f t="shared" si="210"/>
        <v>中村　剛</v>
      </c>
      <c r="AL136" s="57" t="str">
        <f t="shared" si="211"/>
        <v>植松　広央</v>
      </c>
      <c r="AM136" s="53">
        <f t="shared" si="212"/>
        <v>1.6E-2</v>
      </c>
      <c r="AN136" s="55">
        <f t="shared" si="213"/>
        <v>25000</v>
      </c>
      <c r="AO136" s="48" t="str">
        <f t="shared" si="229"/>
        <v/>
      </c>
      <c r="AP136" s="56">
        <f t="shared" si="230"/>
        <v>102</v>
      </c>
      <c r="AQ136" s="70" t="str">
        <f t="shared" ca="1" si="214"/>
        <v xml:space="preserve">─── </v>
      </c>
      <c r="AR136" s="62" t="str">
        <f t="shared" ca="1" si="231"/>
        <v xml:space="preserve">─── </v>
      </c>
      <c r="AS136" s="62" t="str">
        <f ca="1">IF(AR136="─── ","─── ",VALUE(AR136&amp;COUNTIFS(AR$1:AR136,AR136)))</f>
        <v xml:space="preserve">─── </v>
      </c>
      <c r="AT136" s="62" t="str">
        <f t="shared" ca="1" si="232"/>
        <v xml:space="preserve">─── </v>
      </c>
      <c r="AU136" s="65" t="str">
        <f t="shared" ca="1" si="215"/>
        <v xml:space="preserve">─── </v>
      </c>
      <c r="AV136" s="62" t="str">
        <f t="shared" ca="1" si="233"/>
        <v xml:space="preserve">─── </v>
      </c>
      <c r="AW136" s="73" t="str">
        <f t="shared" ca="1" si="234"/>
        <v xml:space="preserve">─── </v>
      </c>
      <c r="AX136" s="74" t="str">
        <f t="shared" ca="1" si="216"/>
        <v xml:space="preserve">─── </v>
      </c>
      <c r="AY136" s="75" t="str">
        <f t="shared" ca="1" si="235"/>
        <v xml:space="preserve">─── </v>
      </c>
      <c r="AZ136" s="76" t="str">
        <f t="shared" ca="1" si="217"/>
        <v xml:space="preserve">─── </v>
      </c>
      <c r="BA136" s="77" t="str">
        <f t="shared" ca="1" si="236"/>
        <v xml:space="preserve">─── </v>
      </c>
      <c r="BB136" s="80" t="str">
        <f t="shared" ca="1" si="237"/>
        <v xml:space="preserve">─── </v>
      </c>
      <c r="BC136" s="71" t="str">
        <f t="shared" si="218"/>
        <v/>
      </c>
      <c r="BD136" s="2" t="s">
        <v>2124</v>
      </c>
      <c r="BG136" s="2" t="str">
        <f t="shared" ca="1" si="219"/>
        <v xml:space="preserve">─── </v>
      </c>
      <c r="BJ136" s="63">
        <v>137</v>
      </c>
      <c r="BK136" s="63" t="str">
        <f t="shared" ca="1" si="191"/>
        <v/>
      </c>
      <c r="BL136" s="63" t="str">
        <f t="shared" ca="1" si="190"/>
        <v/>
      </c>
      <c r="BM136" s="64"/>
    </row>
    <row r="137" spans="1:65">
      <c r="A137" s="85" t="s">
        <v>1547</v>
      </c>
      <c r="B137" s="57" t="str">
        <f t="shared" si="192"/>
        <v>東根市</v>
      </c>
      <c r="C137" s="57" t="str">
        <f t="shared" si="193"/>
        <v>住宅地</v>
      </c>
      <c r="D137" s="48"/>
      <c r="E137" s="50" t="str">
        <f t="shared" si="194"/>
        <v>村山地域</v>
      </c>
      <c r="F137" s="50" t="str">
        <f t="shared" si="195"/>
        <v>神町北３丁目６１００番２２</v>
      </c>
      <c r="G137" s="50" t="str">
        <f t="shared" si="196"/>
        <v>「神町北３－１５－１４」</v>
      </c>
      <c r="H137" s="50" t="str">
        <f t="shared" si="197"/>
        <v/>
      </c>
      <c r="I137" s="48" t="str">
        <f t="shared" si="198"/>
        <v>○</v>
      </c>
      <c r="J137" s="48" t="str">
        <f>IFERROR(IF(L137="───── ","",IF(VLOOKUP(A137,kanji001前年データ,19,FALSE)=62,"共同",IF(A137="山形9-3","工業",IF(A137="鶴岡5-2","観光",IF(OR(C137="宅地見込地",C137="工業地"),"",IF(OR(AND(C137="住宅地",M137=2),AND(C137="商業地",M137=1)),"最高",IF(OR(AND(C137="住宅地",COUNTIFS(前年用途区分,C137,前年価格,"&gt;0")=M137),AND(C137="商業地",COUNTIFS(前年用途区分,C137,前年価格,"&gt;0")=M137)),"最低",IF(fals,"")))))))),"")</f>
        <v/>
      </c>
      <c r="K137" s="48" t="str">
        <f ca="1">IFERROR(IF(W137="───── ","",IF(VLOOKUP(A137,kanji001データ,19,FALSE)=62,"共同",IF(A137="山形9-3","工業",IF(A137="鶴岡5-2","観光",IF(OR(C137="宅地見込地",C137="工業地"),"",IF(AND(C137="住宅地",X137=2),"最高",IF(AND(C137="住宅地",COUNTIFS(用途区分,C137,幹事意見価格,"&gt;0")=X137),"最低",IF(AND(C137="商業地",X137=1),"最高",IF(AND(C137="商業地",COUNTIFS(用途区分,C137,幹事意見価格,"&gt;0")=X137),"最低",IF(fals,"")))))))))),"")</f>
        <v/>
      </c>
      <c r="L137" s="51">
        <f t="shared" si="222"/>
        <v>32200</v>
      </c>
      <c r="M137" s="52">
        <f t="shared" si="199"/>
        <v>32</v>
      </c>
      <c r="N137" s="52">
        <f>IFERROR(IF(A137="","",VALUE(M137&amp;COUNTIFS($M$1:M137,M137))),"─── ")</f>
        <v>322</v>
      </c>
      <c r="O137" s="53">
        <f t="shared" si="223"/>
        <v>3.5000000000000003E-2</v>
      </c>
      <c r="P137" s="53">
        <f t="shared" si="224"/>
        <v>3.5369774919614148E-2</v>
      </c>
      <c r="Q137" s="52">
        <f t="shared" si="225"/>
        <v>1</v>
      </c>
      <c r="R137" s="52">
        <f>IFERROR(IF(A137="","",VALUE(Q137&amp;COUNTIFS($Q$1:Q137,Q137))),"─── ")</f>
        <v>14</v>
      </c>
      <c r="S137" s="51" t="e">
        <f t="shared" ca="1" si="220"/>
        <v>#REF!</v>
      </c>
      <c r="T137" s="53" t="e">
        <f t="shared" ca="1" si="221"/>
        <v>#REF!</v>
      </c>
      <c r="U137" s="51" t="e">
        <f t="shared" ca="1" si="238"/>
        <v>#REF!</v>
      </c>
      <c r="V137" s="53" t="e">
        <f t="shared" ca="1" si="239"/>
        <v>#REF!</v>
      </c>
      <c r="W137" s="88" t="str">
        <f ca="1">IFERROR(IF(OR($S137="─── ",$U137="─── "),"─── ",IF(#REF!="見込価格",VLOOKUP(A137,見込価格一覧データ,9,FALSE),IF(#REF!="意見価格",VLOOKUP(A137,見込価格一覧データ,11,FALSE)))),"─── ")</f>
        <v xml:space="preserve">─── </v>
      </c>
      <c r="X137" s="52" t="str">
        <f t="shared" ca="1" si="200"/>
        <v xml:space="preserve">─── </v>
      </c>
      <c r="Y137" s="66" t="str">
        <f t="shared" ca="1" si="201"/>
        <v xml:space="preserve">─── </v>
      </c>
      <c r="Z137" s="52" t="str">
        <f t="shared" ca="1" si="202"/>
        <v xml:space="preserve">─── </v>
      </c>
      <c r="AA137" s="52" t="str">
        <f t="shared" ca="1" si="203"/>
        <v xml:space="preserve">─── </v>
      </c>
      <c r="AB137" s="53" t="str">
        <f t="shared" ca="1" si="226"/>
        <v xml:space="preserve">─── </v>
      </c>
      <c r="AC137" s="53" t="str">
        <f t="shared" ca="1" si="227"/>
        <v xml:space="preserve">─── </v>
      </c>
      <c r="AD137" s="52" t="str">
        <f t="shared" ca="1" si="204"/>
        <v xml:space="preserve">─── </v>
      </c>
      <c r="AE137" s="66" t="str">
        <f t="shared" ca="1" si="205"/>
        <v xml:space="preserve">─── </v>
      </c>
      <c r="AF137" s="54" t="str">
        <f t="shared" ca="1" si="206"/>
        <v xml:space="preserve">─── </v>
      </c>
      <c r="AG137" s="66" t="str">
        <f t="shared" ca="1" si="207"/>
        <v xml:space="preserve">─── </v>
      </c>
      <c r="AH137" s="54" t="str">
        <f t="shared" ca="1" si="208"/>
        <v xml:space="preserve">─── </v>
      </c>
      <c r="AI137" s="52" t="str">
        <f t="shared" ca="1" si="228"/>
        <v xml:space="preserve">─── </v>
      </c>
      <c r="AJ137" s="52">
        <f t="shared" si="209"/>
        <v>2</v>
      </c>
      <c r="AK137" s="57" t="str">
        <f t="shared" si="210"/>
        <v>臼井　晶</v>
      </c>
      <c r="AL137" s="57" t="str">
        <f t="shared" si="211"/>
        <v>石川　聡</v>
      </c>
      <c r="AM137" s="53">
        <f t="shared" si="212"/>
        <v>3.5000000000000003E-2</v>
      </c>
      <c r="AN137" s="55">
        <f t="shared" si="213"/>
        <v>32200</v>
      </c>
      <c r="AO137" s="48" t="str">
        <f t="shared" si="229"/>
        <v/>
      </c>
      <c r="AP137" s="56">
        <f t="shared" si="230"/>
        <v>103</v>
      </c>
      <c r="AQ137" s="70" t="str">
        <f t="shared" ca="1" si="214"/>
        <v xml:space="preserve">─── </v>
      </c>
      <c r="AR137" s="62" t="str">
        <f t="shared" ca="1" si="231"/>
        <v xml:space="preserve">─── </v>
      </c>
      <c r="AS137" s="62" t="str">
        <f ca="1">IF(AR137="─── ","─── ",VALUE(AR137&amp;COUNTIFS(AR$1:AR137,AR137)))</f>
        <v xml:space="preserve">─── </v>
      </c>
      <c r="AT137" s="62" t="str">
        <f t="shared" ca="1" si="232"/>
        <v xml:space="preserve">─── </v>
      </c>
      <c r="AU137" s="65" t="str">
        <f t="shared" ca="1" si="215"/>
        <v xml:space="preserve">─── </v>
      </c>
      <c r="AV137" s="62" t="str">
        <f t="shared" ca="1" si="233"/>
        <v xml:space="preserve">─── </v>
      </c>
      <c r="AW137" s="73" t="str">
        <f t="shared" ca="1" si="234"/>
        <v xml:space="preserve">─── </v>
      </c>
      <c r="AX137" s="74" t="str">
        <f t="shared" ca="1" si="216"/>
        <v xml:space="preserve">─── </v>
      </c>
      <c r="AY137" s="75" t="str">
        <f t="shared" ca="1" si="235"/>
        <v xml:space="preserve">─── </v>
      </c>
      <c r="AZ137" s="76" t="str">
        <f t="shared" ca="1" si="217"/>
        <v xml:space="preserve">─── </v>
      </c>
      <c r="BA137" s="77" t="str">
        <f t="shared" ca="1" si="236"/>
        <v xml:space="preserve">─── </v>
      </c>
      <c r="BB137" s="80" t="str">
        <f t="shared" ca="1" si="237"/>
        <v xml:space="preserve">─── </v>
      </c>
      <c r="BC137" s="71" t="str">
        <f t="shared" si="218"/>
        <v/>
      </c>
      <c r="BD137" s="2" t="s">
        <v>2124</v>
      </c>
      <c r="BG137" s="2" t="str">
        <f t="shared" ca="1" si="219"/>
        <v xml:space="preserve">─── </v>
      </c>
      <c r="BJ137" s="63">
        <v>138</v>
      </c>
      <c r="BK137" s="63" t="str">
        <f t="shared" ca="1" si="191"/>
        <v/>
      </c>
      <c r="BL137" s="63" t="str">
        <f t="shared" ca="1" si="190"/>
        <v/>
      </c>
      <c r="BM137" s="64"/>
    </row>
    <row r="138" spans="1:65">
      <c r="A138" s="85" t="s">
        <v>2227</v>
      </c>
      <c r="B138" s="57" t="str">
        <f t="shared" si="192"/>
        <v>東根市</v>
      </c>
      <c r="C138" s="57" t="str">
        <f t="shared" si="193"/>
        <v>住宅地</v>
      </c>
      <c r="D138" s="48"/>
      <c r="E138" s="50" t="str">
        <f t="shared" si="194"/>
        <v>村山地域</v>
      </c>
      <c r="F138" s="50" t="str">
        <f t="shared" si="195"/>
        <v>さくらんぼ駅前２丁目９番８</v>
      </c>
      <c r="G138" s="50" t="str">
        <f t="shared" si="196"/>
        <v>「さくらんぼ駅前２－９－１６」</v>
      </c>
      <c r="H138" s="50" t="str">
        <f t="shared" si="197"/>
        <v/>
      </c>
      <c r="I138" s="48" t="str">
        <f t="shared" si="198"/>
        <v/>
      </c>
      <c r="J138" s="48" t="str">
        <f>IFERROR(IF(L138="───── ","",IF(VLOOKUP(A138,kanji001前年データ,19,FALSE)=62,"共同",IF(A138="山形9-3","工業",IF(A138="鶴岡5-2","観光",IF(OR(C138="宅地見込地",C138="工業地"),"",IF(OR(AND(C138="住宅地",M138=2),AND(C138="商業地",M138=1)),"最高",IF(OR(AND(C138="住宅地",COUNTIFS(前年用途区分,C138,前年価格,"&gt;0")=M138),AND(C138="商業地",COUNTIFS(前年用途区分,C138,前年価格,"&gt;0")=M138)),"最低",IF(fals,"")))))))),"")</f>
        <v/>
      </c>
      <c r="K138" s="48" t="str">
        <f ca="1">IFERROR(IF(W138="───── ","",IF(VLOOKUP(A138,kanji001データ,19,FALSE)=62,"共同",IF(A138="山形9-3","工業",IF(A138="鶴岡5-2","観光",IF(OR(C138="宅地見込地",C138="工業地"),"",IF(AND(C138="住宅地",X138=2),"最高",IF(AND(C138="住宅地",COUNTIFS(用途区分,C138,幹事意見価格,"&gt;0")=X138),"最低",IF(AND(C138="商業地",X138=1),"最高",IF(AND(C138="商業地",COUNTIFS(用途区分,C138,幹事意見価格,"&gt;0")=X138),"最低",IF(fals,"")))))))))),"")</f>
        <v/>
      </c>
      <c r="L138" s="51">
        <f t="shared" si="222"/>
        <v>46400</v>
      </c>
      <c r="M138" s="52">
        <f t="shared" si="199"/>
        <v>20</v>
      </c>
      <c r="N138" s="52">
        <f>IFERROR(IF(A138="","",VALUE(M138&amp;COUNTIFS($M$1:M138,M138))),"─── ")</f>
        <v>202</v>
      </c>
      <c r="O138" s="53">
        <f t="shared" si="223"/>
        <v>2.4E-2</v>
      </c>
      <c r="P138" s="53">
        <f t="shared" si="224"/>
        <v>2.4282560706401765E-2</v>
      </c>
      <c r="Q138" s="52">
        <f t="shared" si="225"/>
        <v>7</v>
      </c>
      <c r="R138" s="52">
        <f>IFERROR(IF(A138="","",VALUE(Q138&amp;COUNTIFS($Q$1:Q138,Q138))),"─── ")</f>
        <v>72</v>
      </c>
      <c r="S138" s="51" t="e">
        <f t="shared" ca="1" si="220"/>
        <v>#REF!</v>
      </c>
      <c r="T138" s="53" t="e">
        <f t="shared" ca="1" si="221"/>
        <v>#REF!</v>
      </c>
      <c r="U138" s="51" t="e">
        <f t="shared" ca="1" si="238"/>
        <v>#REF!</v>
      </c>
      <c r="V138" s="53" t="e">
        <f t="shared" ca="1" si="239"/>
        <v>#REF!</v>
      </c>
      <c r="W138" s="88" t="str">
        <f ca="1">IFERROR(IF(OR($S138="─── ",$U138="─── "),"─── ",IF(#REF!="見込価格",VLOOKUP(A138,見込価格一覧データ,9,FALSE),IF(#REF!="意見価格",VLOOKUP(A138,見込価格一覧データ,11,FALSE)))),"─── ")</f>
        <v xml:space="preserve">─── </v>
      </c>
      <c r="X138" s="52" t="str">
        <f t="shared" ca="1" si="200"/>
        <v xml:space="preserve">─── </v>
      </c>
      <c r="Y138" s="66" t="str">
        <f t="shared" ca="1" si="201"/>
        <v xml:space="preserve">─── </v>
      </c>
      <c r="Z138" s="52" t="str">
        <f t="shared" ca="1" si="202"/>
        <v xml:space="preserve">─── </v>
      </c>
      <c r="AA138" s="52" t="str">
        <f t="shared" ca="1" si="203"/>
        <v xml:space="preserve">─── </v>
      </c>
      <c r="AB138" s="53" t="str">
        <f t="shared" ca="1" si="226"/>
        <v xml:space="preserve">─── </v>
      </c>
      <c r="AC138" s="53" t="str">
        <f t="shared" ca="1" si="227"/>
        <v xml:space="preserve">─── </v>
      </c>
      <c r="AD138" s="52" t="str">
        <f t="shared" ca="1" si="204"/>
        <v xml:space="preserve">─── </v>
      </c>
      <c r="AE138" s="66" t="str">
        <f t="shared" ca="1" si="205"/>
        <v xml:space="preserve">─── </v>
      </c>
      <c r="AF138" s="54" t="str">
        <f t="shared" ca="1" si="206"/>
        <v xml:space="preserve">─── </v>
      </c>
      <c r="AG138" s="66" t="str">
        <f t="shared" ca="1" si="207"/>
        <v xml:space="preserve">─── </v>
      </c>
      <c r="AH138" s="54" t="str">
        <f t="shared" ca="1" si="208"/>
        <v xml:space="preserve">─── </v>
      </c>
      <c r="AI138" s="52" t="str">
        <f t="shared" ca="1" si="228"/>
        <v xml:space="preserve">─── </v>
      </c>
      <c r="AJ138" s="52">
        <f t="shared" si="209"/>
        <v>1</v>
      </c>
      <c r="AK138" s="57" t="str">
        <f t="shared" si="210"/>
        <v>臼井　晶</v>
      </c>
      <c r="AL138" s="57" t="str">
        <f t="shared" si="211"/>
        <v>植松　広央</v>
      </c>
      <c r="AM138" s="53">
        <f t="shared" si="212"/>
        <v>2.4E-2</v>
      </c>
      <c r="AN138" s="55">
        <f t="shared" si="213"/>
        <v>46400</v>
      </c>
      <c r="AO138" s="48" t="str">
        <f t="shared" si="229"/>
        <v/>
      </c>
      <c r="AP138" s="56">
        <f t="shared" si="230"/>
        <v>102</v>
      </c>
      <c r="AQ138" s="70" t="str">
        <f t="shared" ca="1" si="214"/>
        <v xml:space="preserve">─── </v>
      </c>
      <c r="AR138" s="62" t="str">
        <f t="shared" ca="1" si="231"/>
        <v xml:space="preserve">─── </v>
      </c>
      <c r="AS138" s="62" t="str">
        <f ca="1">IF(AR138="─── ","─── ",VALUE(AR138&amp;COUNTIFS(AR$1:AR138,AR138)))</f>
        <v xml:space="preserve">─── </v>
      </c>
      <c r="AT138" s="62" t="str">
        <f t="shared" ca="1" si="232"/>
        <v xml:space="preserve">─── </v>
      </c>
      <c r="AU138" s="65" t="str">
        <f t="shared" ca="1" si="215"/>
        <v xml:space="preserve">─── </v>
      </c>
      <c r="AV138" s="62" t="str">
        <f t="shared" ca="1" si="233"/>
        <v xml:space="preserve">─── </v>
      </c>
      <c r="AW138" s="73" t="str">
        <f t="shared" ca="1" si="234"/>
        <v xml:space="preserve">─── </v>
      </c>
      <c r="AX138" s="74" t="str">
        <f t="shared" ca="1" si="216"/>
        <v xml:space="preserve">─── </v>
      </c>
      <c r="AY138" s="75" t="str">
        <f t="shared" ca="1" si="235"/>
        <v xml:space="preserve">─── </v>
      </c>
      <c r="AZ138" s="76" t="str">
        <f t="shared" ca="1" si="217"/>
        <v xml:space="preserve">─── </v>
      </c>
      <c r="BA138" s="77" t="str">
        <f t="shared" ca="1" si="236"/>
        <v xml:space="preserve">─── </v>
      </c>
      <c r="BB138" s="80" t="str">
        <f t="shared" ca="1" si="237"/>
        <v xml:space="preserve">─── </v>
      </c>
      <c r="BC138" s="71" t="str">
        <f t="shared" si="218"/>
        <v/>
      </c>
      <c r="BD138" s="2" t="s">
        <v>2124</v>
      </c>
      <c r="BG138" s="2" t="str">
        <f t="shared" ca="1" si="219"/>
        <v xml:space="preserve">─── </v>
      </c>
      <c r="BJ138" s="63">
        <v>139</v>
      </c>
      <c r="BK138" s="63" t="str">
        <f t="shared" ca="1" si="191"/>
        <v/>
      </c>
      <c r="BL138" s="63" t="str">
        <f t="shared" ca="1" si="190"/>
        <v/>
      </c>
      <c r="BM138" s="64"/>
    </row>
    <row r="139" spans="1:65">
      <c r="A139" s="85" t="s">
        <v>1445</v>
      </c>
      <c r="B139" s="57" t="str">
        <f t="shared" si="192"/>
        <v>東根市</v>
      </c>
      <c r="C139" s="57" t="str">
        <f t="shared" si="193"/>
        <v>商業地</v>
      </c>
      <c r="D139" s="48"/>
      <c r="E139" s="50" t="str">
        <f t="shared" si="194"/>
        <v>村山地域</v>
      </c>
      <c r="F139" s="50" t="str">
        <f t="shared" si="195"/>
        <v>中央１丁目６番３外</v>
      </c>
      <c r="G139" s="50" t="str">
        <f t="shared" si="196"/>
        <v>「中央１－６－２３」</v>
      </c>
      <c r="H139" s="50" t="str">
        <f t="shared" si="197"/>
        <v>（トレンタ東根店）</v>
      </c>
      <c r="I139" s="48" t="str">
        <f t="shared" si="198"/>
        <v/>
      </c>
      <c r="J139" s="48" t="str">
        <f>IFERROR(IF(L139="───── ","",IF(VLOOKUP(A139,kanji001前年データ,19,FALSE)=62,"共同",IF(A139="山形9-3","工業",IF(A139="鶴岡5-2","観光",IF(OR(C139="宅地見込地",C139="工業地"),"",IF(OR(AND(C139="住宅地",M139=2),AND(C139="商業地",M139=1)),"最高",IF(OR(AND(C139="住宅地",COUNTIFS(前年用途区分,C139,前年価格,"&gt;0")=M139),AND(C139="商業地",COUNTIFS(前年用途区分,C139,前年価格,"&gt;0")=M139)),"最低",IF(fals,"")))))))),"")</f>
        <v/>
      </c>
      <c r="K139" s="48" t="str">
        <f ca="1">IFERROR(IF(W139="───── ","",IF(VLOOKUP(A139,kanji001データ,19,FALSE)=62,"共同",IF(A139="山形9-3","工業",IF(A139="鶴岡5-2","観光",IF(OR(C139="宅地見込地",C139="工業地"),"",IF(AND(C139="住宅地",X139=2),"最高",IF(AND(C139="住宅地",COUNTIFS(用途区分,C139,幹事意見価格,"&gt;0")=X139),"最低",IF(AND(C139="商業地",X139=1),"最高",IF(AND(C139="商業地",COUNTIFS(用途区分,C139,幹事意見価格,"&gt;0")=X139),"最低",IF(fals,"")))))))))),"")</f>
        <v/>
      </c>
      <c r="L139" s="51">
        <f t="shared" si="222"/>
        <v>51600</v>
      </c>
      <c r="M139" s="52">
        <f t="shared" si="199"/>
        <v>19</v>
      </c>
      <c r="N139" s="52">
        <f>IFERROR(IF(A139="","",VALUE(M139&amp;COUNTIFS($M$1:M139,M139))),"─── ")</f>
        <v>192</v>
      </c>
      <c r="O139" s="53">
        <f t="shared" si="223"/>
        <v>1.6E-2</v>
      </c>
      <c r="P139" s="53">
        <f t="shared" si="224"/>
        <v>1.5748031496062992E-2</v>
      </c>
      <c r="Q139" s="52">
        <f t="shared" si="225"/>
        <v>7</v>
      </c>
      <c r="R139" s="52">
        <f>IFERROR(IF(A139="","",VALUE(Q139&amp;COUNTIFS($Q$1:Q139,Q139))),"─── ")</f>
        <v>73</v>
      </c>
      <c r="S139" s="51" t="e">
        <f t="shared" ca="1" si="220"/>
        <v>#REF!</v>
      </c>
      <c r="T139" s="53" t="e">
        <f t="shared" ca="1" si="221"/>
        <v>#REF!</v>
      </c>
      <c r="U139" s="51" t="e">
        <f t="shared" ca="1" si="238"/>
        <v>#REF!</v>
      </c>
      <c r="V139" s="53" t="e">
        <f t="shared" ca="1" si="239"/>
        <v>#REF!</v>
      </c>
      <c r="W139" s="88" t="str">
        <f ca="1">IFERROR(IF(OR($S139="─── ",$U139="─── "),"─── ",IF(#REF!="見込価格",VLOOKUP(A139,見込価格一覧データ,9,FALSE),IF(#REF!="意見価格",VLOOKUP(A139,見込価格一覧データ,11,FALSE)))),"─── ")</f>
        <v xml:space="preserve">─── </v>
      </c>
      <c r="X139" s="52" t="str">
        <f t="shared" ca="1" si="200"/>
        <v xml:space="preserve">─── </v>
      </c>
      <c r="Y139" s="66" t="str">
        <f t="shared" ca="1" si="201"/>
        <v xml:space="preserve">─── </v>
      </c>
      <c r="Z139" s="52" t="str">
        <f t="shared" ca="1" si="202"/>
        <v xml:space="preserve">─── </v>
      </c>
      <c r="AA139" s="52" t="str">
        <f t="shared" ca="1" si="203"/>
        <v xml:space="preserve">─── </v>
      </c>
      <c r="AB139" s="53" t="str">
        <f t="shared" ca="1" si="226"/>
        <v xml:space="preserve">─── </v>
      </c>
      <c r="AC139" s="53" t="str">
        <f t="shared" ca="1" si="227"/>
        <v xml:space="preserve">─── </v>
      </c>
      <c r="AD139" s="52" t="str">
        <f t="shared" ca="1" si="204"/>
        <v xml:space="preserve">─── </v>
      </c>
      <c r="AE139" s="66" t="str">
        <f t="shared" ca="1" si="205"/>
        <v xml:space="preserve">─── </v>
      </c>
      <c r="AF139" s="54" t="str">
        <f t="shared" ca="1" si="206"/>
        <v xml:space="preserve">─── </v>
      </c>
      <c r="AG139" s="66" t="str">
        <f t="shared" ca="1" si="207"/>
        <v xml:space="preserve">─── </v>
      </c>
      <c r="AH139" s="54" t="str">
        <f t="shared" ca="1" si="208"/>
        <v xml:space="preserve">─── </v>
      </c>
      <c r="AI139" s="52" t="str">
        <f t="shared" ca="1" si="228"/>
        <v xml:space="preserve">─── </v>
      </c>
      <c r="AJ139" s="52">
        <f t="shared" si="209"/>
        <v>2</v>
      </c>
      <c r="AK139" s="57" t="str">
        <f t="shared" si="210"/>
        <v>中村　剛</v>
      </c>
      <c r="AL139" s="57" t="str">
        <f t="shared" si="211"/>
        <v>植松　広央</v>
      </c>
      <c r="AM139" s="53">
        <f t="shared" si="212"/>
        <v>1.6E-2</v>
      </c>
      <c r="AN139" s="55">
        <f t="shared" si="213"/>
        <v>51600</v>
      </c>
      <c r="AO139" s="48" t="str">
        <f t="shared" si="229"/>
        <v/>
      </c>
      <c r="AP139" s="56">
        <f t="shared" si="230"/>
        <v>102</v>
      </c>
      <c r="AQ139" s="70" t="str">
        <f t="shared" ca="1" si="214"/>
        <v xml:space="preserve">─── </v>
      </c>
      <c r="AR139" s="62" t="str">
        <f t="shared" ca="1" si="231"/>
        <v xml:space="preserve">─── </v>
      </c>
      <c r="AS139" s="62" t="str">
        <f ca="1">IF(AR139="─── ","─── ",VALUE(AR139&amp;COUNTIFS(AR$1:AR139,AR139)))</f>
        <v xml:space="preserve">─── </v>
      </c>
      <c r="AT139" s="62" t="str">
        <f t="shared" ca="1" si="232"/>
        <v xml:space="preserve">─── </v>
      </c>
      <c r="AU139" s="65" t="str">
        <f t="shared" ca="1" si="215"/>
        <v xml:space="preserve">─── </v>
      </c>
      <c r="AV139" s="62" t="str">
        <f t="shared" ca="1" si="233"/>
        <v xml:space="preserve">─── </v>
      </c>
      <c r="AW139" s="73" t="str">
        <f t="shared" ca="1" si="234"/>
        <v xml:space="preserve">─── </v>
      </c>
      <c r="AX139" s="74" t="str">
        <f t="shared" ca="1" si="216"/>
        <v xml:space="preserve">─── </v>
      </c>
      <c r="AY139" s="75" t="str">
        <f t="shared" ca="1" si="235"/>
        <v xml:space="preserve">─── </v>
      </c>
      <c r="AZ139" s="76" t="str">
        <f t="shared" ca="1" si="217"/>
        <v xml:space="preserve">─── </v>
      </c>
      <c r="BA139" s="77" t="str">
        <f t="shared" ca="1" si="236"/>
        <v xml:space="preserve">─── </v>
      </c>
      <c r="BB139" s="80" t="str">
        <f t="shared" ca="1" si="237"/>
        <v xml:space="preserve">─── </v>
      </c>
      <c r="BC139" s="71" t="str">
        <f t="shared" si="218"/>
        <v>○</v>
      </c>
      <c r="BD139" s="2" t="s">
        <v>2124</v>
      </c>
      <c r="BG139" s="2" t="str">
        <f t="shared" ca="1" si="219"/>
        <v xml:space="preserve">─── </v>
      </c>
      <c r="BJ139" s="63">
        <v>140</v>
      </c>
      <c r="BK139" s="63" t="str">
        <f t="shared" ca="1" si="191"/>
        <v/>
      </c>
      <c r="BL139" s="63" t="str">
        <f t="shared" ca="1" si="190"/>
        <v/>
      </c>
      <c r="BM139" s="64"/>
    </row>
    <row r="140" spans="1:65">
      <c r="A140" s="85" t="s">
        <v>1446</v>
      </c>
      <c r="B140" s="57" t="str">
        <f t="shared" si="192"/>
        <v>東根市</v>
      </c>
      <c r="C140" s="57" t="str">
        <f t="shared" si="193"/>
        <v>商業地</v>
      </c>
      <c r="D140" s="48"/>
      <c r="E140" s="50" t="str">
        <f t="shared" si="194"/>
        <v>村山地域</v>
      </c>
      <c r="F140" s="50" t="str">
        <f t="shared" si="195"/>
        <v>さくらんぼ駅前２丁目１７番５外</v>
      </c>
      <c r="G140" s="50" t="str">
        <f t="shared" si="196"/>
        <v>「さくらんぼ駅前２－１７－２０」</v>
      </c>
      <c r="H140" s="50" t="str">
        <f t="shared" si="197"/>
        <v>（うろこや東根店）</v>
      </c>
      <c r="I140" s="48" t="str">
        <f t="shared" si="198"/>
        <v/>
      </c>
      <c r="J140" s="48" t="str">
        <f>IFERROR(IF(L140="───── ","",IF(VLOOKUP(A140,kanji001前年データ,19,FALSE)=62,"共同",IF(A140="山形9-3","工業",IF(A140="鶴岡5-2","観光",IF(OR(C140="宅地見込地",C140="工業地"),"",IF(OR(AND(C140="住宅地",M140=2),AND(C140="商業地",M140=1)),"最高",IF(OR(AND(C140="住宅地",COUNTIFS(前年用途区分,C140,前年価格,"&gt;0")=M140),AND(C140="商業地",COUNTIFS(前年用途区分,C140,前年価格,"&gt;0")=M140)),"最低",IF(fals,"")))))))),"")</f>
        <v/>
      </c>
      <c r="K140" s="48" t="str">
        <f ca="1">IFERROR(IF(W140="───── ","",IF(VLOOKUP(A140,kanji001データ,19,FALSE)=62,"共同",IF(A140="山形9-3","工業",IF(A140="鶴岡5-2","観光",IF(OR(C140="宅地見込地",C140="工業地"),"",IF(AND(C140="住宅地",X140=2),"最高",IF(AND(C140="住宅地",COUNTIFS(用途区分,C140,幹事意見価格,"&gt;0")=X140),"最低",IF(AND(C140="商業地",X140=1),"最高",IF(AND(C140="商業地",COUNTIFS(用途区分,C140,幹事意見価格,"&gt;0")=X140),"最低",IF(fals,"")))))))))),"")</f>
        <v/>
      </c>
      <c r="L140" s="51">
        <f t="shared" si="222"/>
        <v>67700</v>
      </c>
      <c r="M140" s="52">
        <f t="shared" si="199"/>
        <v>11</v>
      </c>
      <c r="N140" s="52">
        <f>IFERROR(IF(A140="","",VALUE(M140&amp;COUNTIFS($M$1:M140,M140))),"─── ")</f>
        <v>112</v>
      </c>
      <c r="O140" s="53">
        <f t="shared" si="223"/>
        <v>0.01</v>
      </c>
      <c r="P140" s="53">
        <f t="shared" si="224"/>
        <v>1.0447761194029851E-2</v>
      </c>
      <c r="Q140" s="52">
        <f t="shared" si="225"/>
        <v>11</v>
      </c>
      <c r="R140" s="52">
        <f>IFERROR(IF(A140="","",VALUE(Q140&amp;COUNTIFS($Q$1:Q140,Q140))),"─── ")</f>
        <v>112</v>
      </c>
      <c r="S140" s="51" t="e">
        <f t="shared" ca="1" si="220"/>
        <v>#REF!</v>
      </c>
      <c r="T140" s="53" t="e">
        <f t="shared" ca="1" si="221"/>
        <v>#REF!</v>
      </c>
      <c r="U140" s="51" t="e">
        <f t="shared" ca="1" si="238"/>
        <v>#REF!</v>
      </c>
      <c r="V140" s="53" t="e">
        <f t="shared" ca="1" si="239"/>
        <v>#REF!</v>
      </c>
      <c r="W140" s="88" t="str">
        <f ca="1">IFERROR(IF(OR($S140="─── ",$U140="─── "),"─── ",IF(#REF!="見込価格",VLOOKUP(A140,見込価格一覧データ,9,FALSE),IF(#REF!="意見価格",VLOOKUP(A140,見込価格一覧データ,11,FALSE)))),"─── ")</f>
        <v xml:space="preserve">─── </v>
      </c>
      <c r="X140" s="52" t="str">
        <f t="shared" ca="1" si="200"/>
        <v xml:space="preserve">─── </v>
      </c>
      <c r="Y140" s="66" t="str">
        <f t="shared" ca="1" si="201"/>
        <v xml:space="preserve">─── </v>
      </c>
      <c r="Z140" s="52" t="str">
        <f t="shared" ca="1" si="202"/>
        <v xml:space="preserve">─── </v>
      </c>
      <c r="AA140" s="52" t="str">
        <f t="shared" ca="1" si="203"/>
        <v xml:space="preserve">─── </v>
      </c>
      <c r="AB140" s="53" t="str">
        <f t="shared" ca="1" si="226"/>
        <v xml:space="preserve">─── </v>
      </c>
      <c r="AC140" s="53" t="str">
        <f t="shared" ca="1" si="227"/>
        <v xml:space="preserve">─── </v>
      </c>
      <c r="AD140" s="52" t="str">
        <f t="shared" ca="1" si="204"/>
        <v xml:space="preserve">─── </v>
      </c>
      <c r="AE140" s="66" t="str">
        <f t="shared" ca="1" si="205"/>
        <v xml:space="preserve">─── </v>
      </c>
      <c r="AF140" s="54" t="str">
        <f t="shared" ca="1" si="206"/>
        <v xml:space="preserve">─── </v>
      </c>
      <c r="AG140" s="66" t="str">
        <f t="shared" ca="1" si="207"/>
        <v xml:space="preserve">─── </v>
      </c>
      <c r="AH140" s="54" t="str">
        <f t="shared" ca="1" si="208"/>
        <v xml:space="preserve">─── </v>
      </c>
      <c r="AI140" s="52" t="str">
        <f t="shared" ca="1" si="228"/>
        <v xml:space="preserve">─── </v>
      </c>
      <c r="AJ140" s="52">
        <f t="shared" si="209"/>
        <v>1</v>
      </c>
      <c r="AK140" s="57" t="str">
        <f t="shared" si="210"/>
        <v>臼井　晶</v>
      </c>
      <c r="AL140" s="57" t="str">
        <f t="shared" si="211"/>
        <v>石川　聡</v>
      </c>
      <c r="AM140" s="53">
        <f t="shared" si="212"/>
        <v>0.01</v>
      </c>
      <c r="AN140" s="55">
        <f t="shared" si="213"/>
        <v>67700</v>
      </c>
      <c r="AO140" s="48" t="str">
        <f t="shared" si="229"/>
        <v/>
      </c>
      <c r="AP140" s="56">
        <f t="shared" si="230"/>
        <v>102</v>
      </c>
      <c r="AQ140" s="70" t="str">
        <f t="shared" ca="1" si="214"/>
        <v xml:space="preserve">─── </v>
      </c>
      <c r="AR140" s="62" t="str">
        <f t="shared" ca="1" si="231"/>
        <v xml:space="preserve">─── </v>
      </c>
      <c r="AS140" s="62" t="str">
        <f ca="1">IF(AR140="─── ","─── ",VALUE(AR140&amp;COUNTIFS(AR$1:AR140,AR140)))</f>
        <v xml:space="preserve">─── </v>
      </c>
      <c r="AT140" s="62" t="str">
        <f t="shared" ca="1" si="232"/>
        <v xml:space="preserve">─── </v>
      </c>
      <c r="AU140" s="65" t="str">
        <f t="shared" ca="1" si="215"/>
        <v xml:space="preserve">─── </v>
      </c>
      <c r="AV140" s="62" t="str">
        <f t="shared" ca="1" si="233"/>
        <v xml:space="preserve">─── </v>
      </c>
      <c r="AW140" s="73" t="str">
        <f t="shared" ca="1" si="234"/>
        <v xml:space="preserve">─── </v>
      </c>
      <c r="AX140" s="74" t="str">
        <f t="shared" ca="1" si="216"/>
        <v xml:space="preserve">─── </v>
      </c>
      <c r="AY140" s="75" t="str">
        <f t="shared" ca="1" si="235"/>
        <v xml:space="preserve">─── </v>
      </c>
      <c r="AZ140" s="76" t="str">
        <f t="shared" ca="1" si="217"/>
        <v xml:space="preserve">─── </v>
      </c>
      <c r="BA140" s="77" t="str">
        <f t="shared" ca="1" si="236"/>
        <v xml:space="preserve">─── </v>
      </c>
      <c r="BB140" s="80" t="str">
        <f t="shared" ca="1" si="237"/>
        <v xml:space="preserve">─── </v>
      </c>
      <c r="BC140" s="71" t="str">
        <f t="shared" si="218"/>
        <v>○</v>
      </c>
      <c r="BD140" s="2" t="s">
        <v>2124</v>
      </c>
      <c r="BG140" s="2" t="str">
        <f t="shared" ca="1" si="219"/>
        <v xml:space="preserve">─── </v>
      </c>
      <c r="BJ140" s="63">
        <v>141</v>
      </c>
      <c r="BK140" s="63" t="str">
        <f t="shared" ca="1" si="191"/>
        <v/>
      </c>
      <c r="BL140" s="63" t="str">
        <f t="shared" ca="1" si="190"/>
        <v/>
      </c>
      <c r="BM140" s="64"/>
    </row>
    <row r="141" spans="1:65">
      <c r="A141" s="85" t="s">
        <v>1548</v>
      </c>
      <c r="B141" s="57" t="str">
        <f t="shared" si="192"/>
        <v>尾花沢市</v>
      </c>
      <c r="C141" s="57" t="str">
        <f t="shared" si="193"/>
        <v>住宅地</v>
      </c>
      <c r="D141" s="48"/>
      <c r="E141" s="50" t="str">
        <f t="shared" si="194"/>
        <v>村山地域</v>
      </c>
      <c r="F141" s="50" t="str">
        <f t="shared" si="195"/>
        <v>梺町１丁目２０５９番１７</v>
      </c>
      <c r="G141" s="50" t="str">
        <f t="shared" si="196"/>
        <v>「梺町１－３－７」</v>
      </c>
      <c r="H141" s="50" t="str">
        <f t="shared" si="197"/>
        <v/>
      </c>
      <c r="I141" s="48" t="str">
        <f t="shared" si="198"/>
        <v/>
      </c>
      <c r="J141" s="48" t="str">
        <f>IFERROR(IF(L141="───── ","",IF(VLOOKUP(A141,kanji001前年データ,19,FALSE)=62,"共同",IF(A141="山形9-3","工業",IF(A141="鶴岡5-2","観光",IF(OR(C141="宅地見込地",C141="工業地"),"",IF(OR(AND(C141="住宅地",M141=2),AND(C141="商業地",M141=1)),"最高",IF(OR(AND(C141="住宅地",COUNTIFS(前年用途区分,C141,前年価格,"&gt;0")=M141),AND(C141="商業地",COUNTIFS(前年用途区分,C141,前年価格,"&gt;0")=M141)),"最低",IF(fals,"")))))))),"")</f>
        <v/>
      </c>
      <c r="K141" s="48" t="str">
        <f ca="1">IFERROR(IF(W141="───── ","",IF(VLOOKUP(A141,kanji001データ,19,FALSE)=62,"共同",IF(A141="山形9-3","工業",IF(A141="鶴岡5-2","観光",IF(OR(C141="宅地見込地",C141="工業地"),"",IF(AND(C141="住宅地",X141=2),"最高",IF(AND(C141="住宅地",COUNTIFS(用途区分,C141,幹事意見価格,"&gt;0")=X141),"最低",IF(AND(C141="商業地",X141=1),"最高",IF(AND(C141="商業地",COUNTIFS(用途区分,C141,幹事意見価格,"&gt;0")=X141),"最低",IF(fals,"")))))))))),"")</f>
        <v/>
      </c>
      <c r="L141" s="51">
        <f t="shared" si="222"/>
        <v>11600</v>
      </c>
      <c r="M141" s="52">
        <f t="shared" si="199"/>
        <v>93</v>
      </c>
      <c r="N141" s="52">
        <f>IFERROR(IF(A141="","",VALUE(M141&amp;COUNTIFS($M$1:M141,M141))),"─── ")</f>
        <v>931</v>
      </c>
      <c r="O141" s="53">
        <f t="shared" si="223"/>
        <v>-8.9999999999999993E-3</v>
      </c>
      <c r="P141" s="53">
        <f t="shared" si="224"/>
        <v>-8.5470085470085479E-3</v>
      </c>
      <c r="Q141" s="52">
        <f t="shared" si="225"/>
        <v>108</v>
      </c>
      <c r="R141" s="52">
        <f>IFERROR(IF(A141="","",VALUE(Q141&amp;COUNTIFS($Q$1:Q141,Q141))),"─── ")</f>
        <v>1081</v>
      </c>
      <c r="S141" s="51" t="e">
        <f t="shared" ca="1" si="220"/>
        <v>#REF!</v>
      </c>
      <c r="T141" s="53" t="e">
        <f t="shared" ca="1" si="221"/>
        <v>#REF!</v>
      </c>
      <c r="U141" s="51" t="e">
        <f t="shared" ca="1" si="238"/>
        <v>#REF!</v>
      </c>
      <c r="V141" s="53" t="e">
        <f t="shared" ca="1" si="239"/>
        <v>#REF!</v>
      </c>
      <c r="W141" s="88" t="str">
        <f ca="1">IFERROR(IF(OR($S141="─── ",$U141="─── "),"─── ",IF(#REF!="見込価格",VLOOKUP(A141,見込価格一覧データ,9,FALSE),IF(#REF!="意見価格",VLOOKUP(A141,見込価格一覧データ,11,FALSE)))),"─── ")</f>
        <v xml:space="preserve">─── </v>
      </c>
      <c r="X141" s="52" t="str">
        <f t="shared" ca="1" si="200"/>
        <v xml:space="preserve">─── </v>
      </c>
      <c r="Y141" s="66" t="str">
        <f t="shared" ca="1" si="201"/>
        <v xml:space="preserve">─── </v>
      </c>
      <c r="Z141" s="52" t="str">
        <f t="shared" ca="1" si="202"/>
        <v xml:space="preserve">─── </v>
      </c>
      <c r="AA141" s="52" t="str">
        <f t="shared" ca="1" si="203"/>
        <v xml:space="preserve">─── </v>
      </c>
      <c r="AB141" s="53" t="str">
        <f t="shared" ca="1" si="226"/>
        <v xml:space="preserve">─── </v>
      </c>
      <c r="AC141" s="53" t="str">
        <f t="shared" ca="1" si="227"/>
        <v xml:space="preserve">─── </v>
      </c>
      <c r="AD141" s="52" t="str">
        <f t="shared" ca="1" si="204"/>
        <v xml:space="preserve">─── </v>
      </c>
      <c r="AE141" s="66" t="str">
        <f t="shared" ca="1" si="205"/>
        <v xml:space="preserve">─── </v>
      </c>
      <c r="AF141" s="54" t="str">
        <f t="shared" ca="1" si="206"/>
        <v xml:space="preserve">─── </v>
      </c>
      <c r="AG141" s="66" t="str">
        <f t="shared" ca="1" si="207"/>
        <v xml:space="preserve">─── </v>
      </c>
      <c r="AH141" s="54" t="str">
        <f t="shared" ca="1" si="208"/>
        <v xml:space="preserve">─── </v>
      </c>
      <c r="AI141" s="52" t="str">
        <f t="shared" ca="1" si="228"/>
        <v xml:space="preserve">─── </v>
      </c>
      <c r="AJ141" s="52">
        <f t="shared" si="209"/>
        <v>2</v>
      </c>
      <c r="AK141" s="57" t="str">
        <f t="shared" si="210"/>
        <v>高嶋　俊幸</v>
      </c>
      <c r="AL141" s="57" t="str">
        <f t="shared" si="211"/>
        <v>大貫　良一</v>
      </c>
      <c r="AM141" s="53">
        <f t="shared" si="212"/>
        <v>-8.9999999999999993E-3</v>
      </c>
      <c r="AN141" s="55">
        <f t="shared" si="213"/>
        <v>11600</v>
      </c>
      <c r="AO141" s="48" t="str">
        <f t="shared" si="229"/>
        <v/>
      </c>
      <c r="AP141" s="56">
        <f t="shared" si="230"/>
        <v>102</v>
      </c>
      <c r="AQ141" s="70" t="str">
        <f t="shared" ca="1" si="214"/>
        <v xml:space="preserve">─── </v>
      </c>
      <c r="AR141" s="62" t="str">
        <f t="shared" ca="1" si="231"/>
        <v xml:space="preserve">─── </v>
      </c>
      <c r="AS141" s="62" t="str">
        <f ca="1">IF(AR141="─── ","─── ",VALUE(AR141&amp;COUNTIFS(AR$1:AR141,AR141)))</f>
        <v xml:space="preserve">─── </v>
      </c>
      <c r="AT141" s="62" t="str">
        <f t="shared" ca="1" si="232"/>
        <v xml:space="preserve">─── </v>
      </c>
      <c r="AU141" s="65" t="str">
        <f t="shared" ca="1" si="215"/>
        <v xml:space="preserve">─── </v>
      </c>
      <c r="AV141" s="62" t="str">
        <f t="shared" ca="1" si="233"/>
        <v xml:space="preserve">─── </v>
      </c>
      <c r="AW141" s="73" t="str">
        <f t="shared" ca="1" si="234"/>
        <v xml:space="preserve">─── </v>
      </c>
      <c r="AX141" s="74" t="str">
        <f t="shared" ca="1" si="216"/>
        <v xml:space="preserve">─── </v>
      </c>
      <c r="AY141" s="75" t="str">
        <f t="shared" ca="1" si="235"/>
        <v xml:space="preserve">─── </v>
      </c>
      <c r="AZ141" s="76" t="str">
        <f t="shared" ca="1" si="217"/>
        <v xml:space="preserve">─── </v>
      </c>
      <c r="BA141" s="77" t="str">
        <f t="shared" ca="1" si="236"/>
        <v xml:space="preserve">─── </v>
      </c>
      <c r="BB141" s="80" t="str">
        <f t="shared" ca="1" si="237"/>
        <v xml:space="preserve">─── </v>
      </c>
      <c r="BC141" s="71" t="str">
        <f t="shared" si="218"/>
        <v/>
      </c>
      <c r="BD141" s="2" t="s">
        <v>2124</v>
      </c>
      <c r="BG141" s="2" t="str">
        <f t="shared" ca="1" si="219"/>
        <v xml:space="preserve">─── </v>
      </c>
      <c r="BJ141" s="63">
        <v>142</v>
      </c>
      <c r="BK141" s="63" t="str">
        <f t="shared" ca="1" si="191"/>
        <v/>
      </c>
      <c r="BL141" s="63" t="str">
        <f t="shared" ca="1" si="190"/>
        <v/>
      </c>
      <c r="BM141" s="64"/>
    </row>
    <row r="142" spans="1:65">
      <c r="A142" s="85" t="s">
        <v>1549</v>
      </c>
      <c r="B142" s="57" t="str">
        <f t="shared" si="192"/>
        <v>尾花沢市</v>
      </c>
      <c r="C142" s="57" t="str">
        <f t="shared" si="193"/>
        <v>住宅地</v>
      </c>
      <c r="D142" s="48"/>
      <c r="E142" s="50" t="str">
        <f t="shared" si="194"/>
        <v>村山地域</v>
      </c>
      <c r="F142" s="50" t="str">
        <f t="shared" si="195"/>
        <v>若葉町１丁目２７５１番１外</v>
      </c>
      <c r="G142" s="50" t="str">
        <f t="shared" si="196"/>
        <v>「若葉町１－６－１２」</v>
      </c>
      <c r="H142" s="50" t="str">
        <f t="shared" si="197"/>
        <v/>
      </c>
      <c r="I142" s="48" t="str">
        <f t="shared" si="198"/>
        <v>○</v>
      </c>
      <c r="J142" s="48" t="str">
        <f>IFERROR(IF(L142="───── ","",IF(VLOOKUP(A142,kanji001前年データ,19,FALSE)=62,"共同",IF(A142="山形9-3","工業",IF(A142="鶴岡5-2","観光",IF(OR(C142="宅地見込地",C142="工業地"),"",IF(OR(AND(C142="住宅地",M142=2),AND(C142="商業地",M142=1)),"最高",IF(OR(AND(C142="住宅地",COUNTIFS(前年用途区分,C142,前年価格,"&gt;0")=M142),AND(C142="商業地",COUNTIFS(前年用途区分,C142,前年価格,"&gt;0")=M142)),"最低",IF(fals,"")))))))),"")</f>
        <v/>
      </c>
      <c r="K142" s="48" t="str">
        <f ca="1">IFERROR(IF(W142="───── ","",IF(VLOOKUP(A142,kanji001データ,19,FALSE)=62,"共同",IF(A142="山形9-3","工業",IF(A142="鶴岡5-2","観光",IF(OR(C142="宅地見込地",C142="工業地"),"",IF(AND(C142="住宅地",X142=2),"最高",IF(AND(C142="住宅地",COUNTIFS(用途区分,C142,幹事意見価格,"&gt;0")=X142),"最低",IF(AND(C142="商業地",X142=1),"最高",IF(AND(C142="商業地",COUNTIFS(用途区分,C142,幹事意見価格,"&gt;0")=X142),"最低",IF(fals,"")))))))))),"")</f>
        <v/>
      </c>
      <c r="L142" s="51">
        <f t="shared" si="222"/>
        <v>12200</v>
      </c>
      <c r="M142" s="52">
        <f t="shared" si="199"/>
        <v>90</v>
      </c>
      <c r="N142" s="52">
        <f>IFERROR(IF(A142="","",VALUE(M142&amp;COUNTIFS($M$1:M142,M142))),"─── ")</f>
        <v>902</v>
      </c>
      <c r="O142" s="53">
        <f t="shared" si="223"/>
        <v>0</v>
      </c>
      <c r="P142" s="53">
        <f t="shared" si="224"/>
        <v>0</v>
      </c>
      <c r="Q142" s="52">
        <f t="shared" si="225"/>
        <v>59</v>
      </c>
      <c r="R142" s="52">
        <f>IFERROR(IF(A142="","",VALUE(Q142&amp;COUNTIFS($Q$1:Q142,Q142))),"─── ")</f>
        <v>5920</v>
      </c>
      <c r="S142" s="51" t="e">
        <f t="shared" ca="1" si="220"/>
        <v>#REF!</v>
      </c>
      <c r="T142" s="53" t="e">
        <f t="shared" ca="1" si="221"/>
        <v>#REF!</v>
      </c>
      <c r="U142" s="51" t="e">
        <f t="shared" ca="1" si="238"/>
        <v>#REF!</v>
      </c>
      <c r="V142" s="53" t="e">
        <f t="shared" ca="1" si="239"/>
        <v>#REF!</v>
      </c>
      <c r="W142" s="88" t="str">
        <f ca="1">IFERROR(IF(OR($S142="─── ",$U142="─── "),"─── ",IF(#REF!="見込価格",VLOOKUP(A142,見込価格一覧データ,9,FALSE),IF(#REF!="意見価格",VLOOKUP(A142,見込価格一覧データ,11,FALSE)))),"─── ")</f>
        <v xml:space="preserve">─── </v>
      </c>
      <c r="X142" s="52" t="str">
        <f t="shared" ca="1" si="200"/>
        <v xml:space="preserve">─── </v>
      </c>
      <c r="Y142" s="66" t="str">
        <f t="shared" ca="1" si="201"/>
        <v xml:space="preserve">─── </v>
      </c>
      <c r="Z142" s="52" t="str">
        <f t="shared" ca="1" si="202"/>
        <v xml:space="preserve">─── </v>
      </c>
      <c r="AA142" s="52" t="str">
        <f t="shared" ca="1" si="203"/>
        <v xml:space="preserve">─── </v>
      </c>
      <c r="AB142" s="53" t="str">
        <f t="shared" ca="1" si="226"/>
        <v xml:space="preserve">─── </v>
      </c>
      <c r="AC142" s="53" t="str">
        <f t="shared" ca="1" si="227"/>
        <v xml:space="preserve">─── </v>
      </c>
      <c r="AD142" s="52" t="str">
        <f t="shared" ca="1" si="204"/>
        <v xml:space="preserve">─── </v>
      </c>
      <c r="AE142" s="66" t="str">
        <f t="shared" ca="1" si="205"/>
        <v xml:space="preserve">─── </v>
      </c>
      <c r="AF142" s="54" t="str">
        <f t="shared" ca="1" si="206"/>
        <v xml:space="preserve">─── </v>
      </c>
      <c r="AG142" s="66" t="str">
        <f t="shared" ca="1" si="207"/>
        <v xml:space="preserve">─── </v>
      </c>
      <c r="AH142" s="54" t="str">
        <f t="shared" ca="1" si="208"/>
        <v xml:space="preserve">─── </v>
      </c>
      <c r="AI142" s="52" t="str">
        <f t="shared" ca="1" si="228"/>
        <v xml:space="preserve">─── </v>
      </c>
      <c r="AJ142" s="52">
        <f t="shared" si="209"/>
        <v>1</v>
      </c>
      <c r="AK142" s="57" t="str">
        <f t="shared" si="210"/>
        <v>高嶋　俊幸</v>
      </c>
      <c r="AL142" s="57" t="str">
        <f t="shared" si="211"/>
        <v>大貫　良一</v>
      </c>
      <c r="AM142" s="53">
        <f t="shared" si="212"/>
        <v>0</v>
      </c>
      <c r="AN142" s="55">
        <f t="shared" si="213"/>
        <v>12200</v>
      </c>
      <c r="AO142" s="48" t="str">
        <f t="shared" si="229"/>
        <v/>
      </c>
      <c r="AP142" s="56">
        <f t="shared" si="230"/>
        <v>102</v>
      </c>
      <c r="AQ142" s="70" t="str">
        <f t="shared" ca="1" si="214"/>
        <v xml:space="preserve">─── </v>
      </c>
      <c r="AR142" s="62" t="str">
        <f t="shared" ca="1" si="231"/>
        <v xml:space="preserve">─── </v>
      </c>
      <c r="AS142" s="62" t="str">
        <f ca="1">IF(AR142="─── ","─── ",VALUE(AR142&amp;COUNTIFS(AR$1:AR142,AR142)))</f>
        <v xml:space="preserve">─── </v>
      </c>
      <c r="AT142" s="62" t="str">
        <f t="shared" ca="1" si="232"/>
        <v xml:space="preserve">─── </v>
      </c>
      <c r="AU142" s="65" t="str">
        <f t="shared" ca="1" si="215"/>
        <v xml:space="preserve">─── </v>
      </c>
      <c r="AV142" s="62" t="str">
        <f t="shared" ca="1" si="233"/>
        <v xml:space="preserve">─── </v>
      </c>
      <c r="AW142" s="73" t="str">
        <f t="shared" ca="1" si="234"/>
        <v xml:space="preserve">─── </v>
      </c>
      <c r="AX142" s="74" t="str">
        <f t="shared" ca="1" si="216"/>
        <v xml:space="preserve">─── </v>
      </c>
      <c r="AY142" s="75" t="str">
        <f t="shared" ca="1" si="235"/>
        <v xml:space="preserve">─── </v>
      </c>
      <c r="AZ142" s="76" t="str">
        <f t="shared" ca="1" si="217"/>
        <v xml:space="preserve">─── </v>
      </c>
      <c r="BA142" s="77" t="str">
        <f t="shared" ca="1" si="236"/>
        <v xml:space="preserve">─── </v>
      </c>
      <c r="BB142" s="80" t="str">
        <f t="shared" ca="1" si="237"/>
        <v xml:space="preserve">─── </v>
      </c>
      <c r="BC142" s="71" t="str">
        <f t="shared" si="218"/>
        <v/>
      </c>
      <c r="BD142" s="2" t="s">
        <v>2124</v>
      </c>
      <c r="BG142" s="2" t="str">
        <f t="shared" ca="1" si="219"/>
        <v xml:space="preserve">─── </v>
      </c>
      <c r="BJ142" s="63">
        <v>143</v>
      </c>
      <c r="BK142" s="63" t="str">
        <f t="shared" ca="1" si="191"/>
        <v/>
      </c>
      <c r="BL142" s="63" t="str">
        <f t="shared" ca="1" si="190"/>
        <v/>
      </c>
      <c r="BM142" s="64"/>
    </row>
    <row r="143" spans="1:65">
      <c r="A143" s="85" t="s">
        <v>1550</v>
      </c>
      <c r="B143" s="57" t="str">
        <f t="shared" si="192"/>
        <v>尾花沢市</v>
      </c>
      <c r="C143" s="57" t="str">
        <f t="shared" si="193"/>
        <v>住宅地</v>
      </c>
      <c r="D143" s="48"/>
      <c r="E143" s="50" t="str">
        <f t="shared" si="194"/>
        <v>村山地域</v>
      </c>
      <c r="F143" s="50" t="str">
        <f t="shared" si="195"/>
        <v>新町２丁目３７４５番１</v>
      </c>
      <c r="G143" s="50" t="str">
        <f t="shared" si="196"/>
        <v>「新町２－４－２５」</v>
      </c>
      <c r="H143" s="50" t="str">
        <f t="shared" si="197"/>
        <v/>
      </c>
      <c r="I143" s="48" t="str">
        <f t="shared" si="198"/>
        <v/>
      </c>
      <c r="J143" s="48" t="str">
        <f>IFERROR(IF(L143="───── ","",IF(VLOOKUP(A143,kanji001前年データ,19,FALSE)=62,"共同",IF(A143="山形9-3","工業",IF(A143="鶴岡5-2","観光",IF(OR(C143="宅地見込地",C143="工業地"),"",IF(OR(AND(C143="住宅地",M143=2),AND(C143="商業地",M143=1)),"最高",IF(OR(AND(C143="住宅地",COUNTIFS(前年用途区分,C143,前年価格,"&gt;0")=M143),AND(C143="商業地",COUNTIFS(前年用途区分,C143,前年価格,"&gt;0")=M143)),"最低",IF(fals,"")))))))),"")</f>
        <v/>
      </c>
      <c r="K143" s="48" t="str">
        <f ca="1">IFERROR(IF(W143="───── ","",IF(VLOOKUP(A143,kanji001データ,19,FALSE)=62,"共同",IF(A143="山形9-3","工業",IF(A143="鶴岡5-2","観光",IF(OR(C143="宅地見込地",C143="工業地"),"",IF(AND(C143="住宅地",X143=2),"最高",IF(AND(C143="住宅地",COUNTIFS(用途区分,C143,幹事意見価格,"&gt;0")=X143),"最低",IF(AND(C143="商業地",X143=1),"最高",IF(AND(C143="商業地",COUNTIFS(用途区分,C143,幹事意見価格,"&gt;0")=X143),"最低",IF(fals,"")))))))))),"")</f>
        <v/>
      </c>
      <c r="L143" s="51">
        <f t="shared" si="222"/>
        <v>10900</v>
      </c>
      <c r="M143" s="52">
        <f t="shared" si="199"/>
        <v>100</v>
      </c>
      <c r="N143" s="52">
        <f>IFERROR(IF(A143="","",VALUE(M143&amp;COUNTIFS($M$1:M143,M143))),"─── ")</f>
        <v>1002</v>
      </c>
      <c r="O143" s="53">
        <f t="shared" si="223"/>
        <v>-8.9999999999999993E-3</v>
      </c>
      <c r="P143" s="53">
        <f t="shared" si="224"/>
        <v>-9.0909090909090905E-3</v>
      </c>
      <c r="Q143" s="52">
        <f t="shared" si="225"/>
        <v>115</v>
      </c>
      <c r="R143" s="52">
        <f>IFERROR(IF(A143="","",VALUE(Q143&amp;COUNTIFS($Q$1:Q143,Q143))),"─── ")</f>
        <v>1152</v>
      </c>
      <c r="S143" s="51" t="e">
        <f t="shared" ca="1" si="220"/>
        <v>#REF!</v>
      </c>
      <c r="T143" s="53" t="e">
        <f t="shared" ca="1" si="221"/>
        <v>#REF!</v>
      </c>
      <c r="U143" s="51" t="e">
        <f t="shared" ca="1" si="238"/>
        <v>#REF!</v>
      </c>
      <c r="V143" s="53" t="e">
        <f t="shared" ca="1" si="239"/>
        <v>#REF!</v>
      </c>
      <c r="W143" s="88" t="str">
        <f ca="1">IFERROR(IF(OR($S143="─── ",$U143="─── "),"─── ",IF(#REF!="見込価格",VLOOKUP(A143,見込価格一覧データ,9,FALSE),IF(#REF!="意見価格",VLOOKUP(A143,見込価格一覧データ,11,FALSE)))),"─── ")</f>
        <v xml:space="preserve">─── </v>
      </c>
      <c r="X143" s="52" t="str">
        <f t="shared" ca="1" si="200"/>
        <v xml:space="preserve">─── </v>
      </c>
      <c r="Y143" s="66" t="str">
        <f t="shared" ca="1" si="201"/>
        <v xml:space="preserve">─── </v>
      </c>
      <c r="Z143" s="52" t="str">
        <f t="shared" ca="1" si="202"/>
        <v xml:space="preserve">─── </v>
      </c>
      <c r="AA143" s="52" t="str">
        <f t="shared" ca="1" si="203"/>
        <v xml:space="preserve">─── </v>
      </c>
      <c r="AB143" s="53" t="str">
        <f t="shared" ca="1" si="226"/>
        <v xml:space="preserve">─── </v>
      </c>
      <c r="AC143" s="53" t="str">
        <f t="shared" ca="1" si="227"/>
        <v xml:space="preserve">─── </v>
      </c>
      <c r="AD143" s="52" t="str">
        <f t="shared" ca="1" si="204"/>
        <v xml:space="preserve">─── </v>
      </c>
      <c r="AE143" s="66" t="str">
        <f t="shared" ca="1" si="205"/>
        <v xml:space="preserve">─── </v>
      </c>
      <c r="AF143" s="54" t="str">
        <f t="shared" ca="1" si="206"/>
        <v xml:space="preserve">─── </v>
      </c>
      <c r="AG143" s="66" t="str">
        <f t="shared" ca="1" si="207"/>
        <v xml:space="preserve">─── </v>
      </c>
      <c r="AH143" s="54" t="str">
        <f t="shared" ca="1" si="208"/>
        <v xml:space="preserve">─── </v>
      </c>
      <c r="AI143" s="52" t="str">
        <f t="shared" ca="1" si="228"/>
        <v xml:space="preserve">─── </v>
      </c>
      <c r="AJ143" s="52">
        <f t="shared" si="209"/>
        <v>3</v>
      </c>
      <c r="AK143" s="57" t="str">
        <f t="shared" si="210"/>
        <v>高嶋　俊幸</v>
      </c>
      <c r="AL143" s="57" t="str">
        <f t="shared" si="211"/>
        <v>大貫　良一</v>
      </c>
      <c r="AM143" s="53">
        <f t="shared" si="212"/>
        <v>-8.9999999999999993E-3</v>
      </c>
      <c r="AN143" s="55">
        <f t="shared" si="213"/>
        <v>10900</v>
      </c>
      <c r="AO143" s="48" t="str">
        <f t="shared" si="229"/>
        <v/>
      </c>
      <c r="AP143" s="56">
        <f t="shared" si="230"/>
        <v>100</v>
      </c>
      <c r="AQ143" s="70" t="str">
        <f t="shared" ca="1" si="214"/>
        <v xml:space="preserve">─── </v>
      </c>
      <c r="AR143" s="62" t="str">
        <f t="shared" ca="1" si="231"/>
        <v xml:space="preserve">─── </v>
      </c>
      <c r="AS143" s="62" t="str">
        <f ca="1">IF(AR143="─── ","─── ",VALUE(AR143&amp;COUNTIFS(AR$1:AR143,AR143)))</f>
        <v xml:space="preserve">─── </v>
      </c>
      <c r="AT143" s="62" t="str">
        <f t="shared" ca="1" si="232"/>
        <v xml:space="preserve">─── </v>
      </c>
      <c r="AU143" s="65" t="str">
        <f t="shared" ca="1" si="215"/>
        <v xml:space="preserve">─── </v>
      </c>
      <c r="AV143" s="62" t="str">
        <f t="shared" ca="1" si="233"/>
        <v xml:space="preserve">─── </v>
      </c>
      <c r="AW143" s="73" t="str">
        <f t="shared" ca="1" si="234"/>
        <v xml:space="preserve">─── </v>
      </c>
      <c r="AX143" s="74" t="str">
        <f t="shared" ca="1" si="216"/>
        <v xml:space="preserve">─── </v>
      </c>
      <c r="AY143" s="75" t="str">
        <f t="shared" ca="1" si="235"/>
        <v xml:space="preserve">─── </v>
      </c>
      <c r="AZ143" s="76" t="str">
        <f t="shared" ca="1" si="217"/>
        <v xml:space="preserve">─── </v>
      </c>
      <c r="BA143" s="77" t="str">
        <f t="shared" ca="1" si="236"/>
        <v xml:space="preserve">─── </v>
      </c>
      <c r="BB143" s="80" t="str">
        <f t="shared" ca="1" si="237"/>
        <v xml:space="preserve">─── </v>
      </c>
      <c r="BC143" s="71" t="str">
        <f t="shared" si="218"/>
        <v/>
      </c>
      <c r="BD143" s="2" t="s">
        <v>2124</v>
      </c>
      <c r="BG143" s="2" t="str">
        <f t="shared" ca="1" si="219"/>
        <v xml:space="preserve">─── </v>
      </c>
      <c r="BJ143" s="63">
        <v>144</v>
      </c>
      <c r="BK143" s="63" t="str">
        <f ca="1">IFERROR(INDEX(基礎データ,MATCH(BJ143,本年変動率順位降順確定全用途,0),1),"")</f>
        <v/>
      </c>
      <c r="BL143" s="63" t="str">
        <f t="shared" ca="1" si="190"/>
        <v/>
      </c>
      <c r="BM143" s="64"/>
    </row>
    <row r="144" spans="1:65">
      <c r="A144" s="85" t="s">
        <v>1447</v>
      </c>
      <c r="B144" s="57" t="str">
        <f t="shared" si="192"/>
        <v>尾花沢市</v>
      </c>
      <c r="C144" s="57" t="str">
        <f t="shared" si="193"/>
        <v>商業地</v>
      </c>
      <c r="D144" s="48"/>
      <c r="E144" s="50" t="str">
        <f t="shared" si="194"/>
        <v>村山地域</v>
      </c>
      <c r="F144" s="50" t="str">
        <f t="shared" si="195"/>
        <v>上町１丁目２４２４番３</v>
      </c>
      <c r="G144" s="50" t="str">
        <f t="shared" si="196"/>
        <v>「上町１－４－１４」</v>
      </c>
      <c r="H144" s="50" t="str">
        <f t="shared" si="197"/>
        <v>（西塚電化ストアー）</v>
      </c>
      <c r="I144" s="48" t="str">
        <f t="shared" si="198"/>
        <v/>
      </c>
      <c r="J144" s="48" t="str">
        <f>IFERROR(IF(L144="───── ","",IF(VLOOKUP(A144,kanji001前年データ,19,FALSE)=62,"共同",IF(A144="山形9-3","工業",IF(A144="鶴岡5-2","観光",IF(OR(C144="宅地見込地",C144="工業地"),"",IF(OR(AND(C144="住宅地",M144=2),AND(C144="商業地",M144=1)),"最高",IF(OR(AND(C144="住宅地",COUNTIFS(前年用途区分,C144,前年価格,"&gt;0")=M144),AND(C144="商業地",COUNTIFS(前年用途区分,C144,前年価格,"&gt;0")=M144)),"最低",IF(fals,"")))))))),"")</f>
        <v/>
      </c>
      <c r="K144" s="48" t="str">
        <f ca="1">IFERROR(IF(W144="───── ","",IF(VLOOKUP(A144,kanji001データ,19,FALSE)=62,"共同",IF(A144="山形9-3","工業",IF(A144="鶴岡5-2","観光",IF(OR(C144="宅地見込地",C144="工業地"),"",IF(AND(C144="住宅地",X144=2),"最高",IF(AND(C144="住宅地",COUNTIFS(用途区分,C144,幹事意見価格,"&gt;0")=X144),"最低",IF(AND(C144="商業地",X144=1),"最高",IF(AND(C144="商業地",COUNTIFS(用途区分,C144,幹事意見価格,"&gt;0")=X144),"最低",IF(fals,"")))))))))),"")</f>
        <v/>
      </c>
      <c r="L144" s="51">
        <f t="shared" si="222"/>
        <v>18500</v>
      </c>
      <c r="M144" s="52">
        <f t="shared" si="199"/>
        <v>49</v>
      </c>
      <c r="N144" s="52">
        <f>IFERROR(IF(A144="","",VALUE(M144&amp;COUNTIFS($M$1:M144,M144))),"─── ")</f>
        <v>491</v>
      </c>
      <c r="O144" s="53">
        <f t="shared" si="223"/>
        <v>-2.1000000000000001E-2</v>
      </c>
      <c r="P144" s="53">
        <f t="shared" si="224"/>
        <v>-2.1164021164021163E-2</v>
      </c>
      <c r="Q144" s="52">
        <f t="shared" si="225"/>
        <v>62</v>
      </c>
      <c r="R144" s="52">
        <f>IFERROR(IF(A144="","",VALUE(Q144&amp;COUNTIFS($Q$1:Q144,Q144))),"─── ")</f>
        <v>621</v>
      </c>
      <c r="S144" s="51" t="e">
        <f t="shared" ca="1" si="220"/>
        <v>#REF!</v>
      </c>
      <c r="T144" s="53" t="e">
        <f t="shared" ca="1" si="221"/>
        <v>#REF!</v>
      </c>
      <c r="U144" s="51" t="e">
        <f t="shared" ca="1" si="238"/>
        <v>#REF!</v>
      </c>
      <c r="V144" s="53" t="e">
        <f t="shared" ca="1" si="239"/>
        <v>#REF!</v>
      </c>
      <c r="W144" s="88" t="str">
        <f ca="1">IFERROR(IF(OR($S144="─── ",$U144="─── "),"─── ",IF(#REF!="見込価格",VLOOKUP(A144,見込価格一覧データ,9,FALSE),IF(#REF!="意見価格",VLOOKUP(A144,見込価格一覧データ,11,FALSE)))),"─── ")</f>
        <v xml:space="preserve">─── </v>
      </c>
      <c r="X144" s="52" t="str">
        <f t="shared" ca="1" si="200"/>
        <v xml:space="preserve">─── </v>
      </c>
      <c r="Y144" s="66" t="str">
        <f t="shared" ca="1" si="201"/>
        <v xml:space="preserve">─── </v>
      </c>
      <c r="Z144" s="52" t="str">
        <f t="shared" ca="1" si="202"/>
        <v xml:space="preserve">─── </v>
      </c>
      <c r="AA144" s="52" t="str">
        <f t="shared" ca="1" si="203"/>
        <v xml:space="preserve">─── </v>
      </c>
      <c r="AB144" s="53" t="str">
        <f t="shared" ca="1" si="226"/>
        <v xml:space="preserve">─── </v>
      </c>
      <c r="AC144" s="53" t="str">
        <f t="shared" ca="1" si="227"/>
        <v xml:space="preserve">─── </v>
      </c>
      <c r="AD144" s="52" t="str">
        <f t="shared" ca="1" si="204"/>
        <v xml:space="preserve">─── </v>
      </c>
      <c r="AE144" s="66" t="str">
        <f t="shared" ca="1" si="205"/>
        <v xml:space="preserve">─── </v>
      </c>
      <c r="AF144" s="54" t="str">
        <f t="shared" ca="1" si="206"/>
        <v xml:space="preserve">─── </v>
      </c>
      <c r="AG144" s="66" t="str">
        <f t="shared" ca="1" si="207"/>
        <v xml:space="preserve">─── </v>
      </c>
      <c r="AH144" s="54" t="str">
        <f t="shared" ca="1" si="208"/>
        <v xml:space="preserve">─── </v>
      </c>
      <c r="AI144" s="52" t="str">
        <f t="shared" ca="1" si="228"/>
        <v xml:space="preserve">─── </v>
      </c>
      <c r="AJ144" s="52">
        <f t="shared" si="209"/>
        <v>1</v>
      </c>
      <c r="AK144" s="57" t="str">
        <f t="shared" si="210"/>
        <v>高嶋　俊幸</v>
      </c>
      <c r="AL144" s="57" t="str">
        <f t="shared" si="211"/>
        <v>大貫　良一</v>
      </c>
      <c r="AM144" s="53">
        <f t="shared" si="212"/>
        <v>-2.1000000000000001E-2</v>
      </c>
      <c r="AN144" s="55">
        <f t="shared" si="213"/>
        <v>18500</v>
      </c>
      <c r="AO144" s="48" t="str">
        <f t="shared" si="229"/>
        <v/>
      </c>
      <c r="AP144" s="56">
        <f t="shared" si="230"/>
        <v>100</v>
      </c>
      <c r="AQ144" s="70" t="str">
        <f t="shared" ca="1" si="214"/>
        <v xml:space="preserve">─── </v>
      </c>
      <c r="AR144" s="62" t="str">
        <f t="shared" ca="1" si="231"/>
        <v xml:space="preserve">─── </v>
      </c>
      <c r="AS144" s="62" t="str">
        <f ca="1">IF(AR144="─── ","─── ",VALUE(AR144&amp;COUNTIFS(AR$1:AR144,AR144)))</f>
        <v xml:space="preserve">─── </v>
      </c>
      <c r="AT144" s="62" t="str">
        <f t="shared" ca="1" si="232"/>
        <v xml:space="preserve">─── </v>
      </c>
      <c r="AU144" s="65" t="str">
        <f t="shared" ca="1" si="215"/>
        <v xml:space="preserve">─── </v>
      </c>
      <c r="AV144" s="62" t="str">
        <f t="shared" ca="1" si="233"/>
        <v xml:space="preserve">─── </v>
      </c>
      <c r="AW144" s="73" t="str">
        <f t="shared" ca="1" si="234"/>
        <v xml:space="preserve">─── </v>
      </c>
      <c r="AX144" s="74" t="str">
        <f t="shared" ca="1" si="216"/>
        <v xml:space="preserve">─── </v>
      </c>
      <c r="AY144" s="75" t="str">
        <f t="shared" ca="1" si="235"/>
        <v xml:space="preserve">─── </v>
      </c>
      <c r="AZ144" s="76" t="str">
        <f t="shared" ca="1" si="217"/>
        <v xml:space="preserve">─── </v>
      </c>
      <c r="BA144" s="77" t="str">
        <f t="shared" ca="1" si="236"/>
        <v xml:space="preserve">─── </v>
      </c>
      <c r="BB144" s="80" t="str">
        <f t="shared" ca="1" si="237"/>
        <v xml:space="preserve">─── </v>
      </c>
      <c r="BC144" s="71" t="str">
        <f t="shared" si="218"/>
        <v>○</v>
      </c>
      <c r="BD144" s="2" t="s">
        <v>2124</v>
      </c>
      <c r="BG144" s="2" t="str">
        <f t="shared" ca="1" si="219"/>
        <v xml:space="preserve">─── </v>
      </c>
      <c r="BJ144" s="63">
        <v>145</v>
      </c>
      <c r="BK144" s="63" t="str">
        <f t="shared" ca="1" si="191"/>
        <v/>
      </c>
      <c r="BL144" s="63" t="str">
        <f t="shared" ca="1" si="190"/>
        <v/>
      </c>
      <c r="BM144" s="64"/>
    </row>
    <row r="145" spans="1:65">
      <c r="A145" s="85" t="s">
        <v>1551</v>
      </c>
      <c r="B145" s="57" t="str">
        <f t="shared" si="192"/>
        <v>南陽市</v>
      </c>
      <c r="C145" s="57" t="str">
        <f t="shared" si="193"/>
        <v>住宅地</v>
      </c>
      <c r="D145" s="48"/>
      <c r="E145" s="50" t="str">
        <f t="shared" si="194"/>
        <v>置賜地域</v>
      </c>
      <c r="F145" s="50" t="str">
        <f t="shared" si="195"/>
        <v>椚字松木檀４９３番８</v>
      </c>
      <c r="G145" s="50" t="str">
        <f t="shared" si="196"/>
        <v/>
      </c>
      <c r="H145" s="50" t="str">
        <f t="shared" si="197"/>
        <v/>
      </c>
      <c r="I145" s="48" t="str">
        <f t="shared" si="198"/>
        <v/>
      </c>
      <c r="J145" s="48" t="str">
        <f>IFERROR(IF(L145="───── ","",IF(VLOOKUP(A145,kanji001前年データ,19,FALSE)=62,"共同",IF(A145="山形9-3","工業",IF(A145="鶴岡5-2","観光",IF(OR(C145="宅地見込地",C145="工業地"),"",IF(OR(AND(C145="住宅地",M145=2),AND(C145="商業地",M145=1)),"最高",IF(OR(AND(C145="住宅地",COUNTIFS(前年用途区分,C145,前年価格,"&gt;0")=M145),AND(C145="商業地",COUNTIFS(前年用途区分,C145,前年価格,"&gt;0")=M145)),"最低",IF(fals,"")))))))),"")</f>
        <v/>
      </c>
      <c r="K145" s="48" t="str">
        <f ca="1">IFERROR(IF(W145="───── ","",IF(VLOOKUP(A145,kanji001データ,19,FALSE)=62,"共同",IF(A145="山形9-3","工業",IF(A145="鶴岡5-2","観光",IF(OR(C145="宅地見込地",C145="工業地"),"",IF(AND(C145="住宅地",X145=2),"最高",IF(AND(C145="住宅地",COUNTIFS(用途区分,C145,幹事意見価格,"&gt;0")=X145),"最低",IF(AND(C145="商業地",X145=1),"最高",IF(AND(C145="商業地",COUNTIFS(用途区分,C145,幹事意見価格,"&gt;0")=X145),"最低",IF(fals,"")))))))))),"")</f>
        <v/>
      </c>
      <c r="L145" s="51">
        <f t="shared" si="222"/>
        <v>16300</v>
      </c>
      <c r="M145" s="52">
        <f t="shared" si="199"/>
        <v>82</v>
      </c>
      <c r="N145" s="52">
        <f>IFERROR(IF(A145="","",VALUE(M145&amp;COUNTIFS($M$1:M145,M145))),"─── ")</f>
        <v>821</v>
      </c>
      <c r="O145" s="53">
        <f t="shared" si="223"/>
        <v>6.0000000000000001E-3</v>
      </c>
      <c r="P145" s="53">
        <f t="shared" si="224"/>
        <v>6.1728395061728392E-3</v>
      </c>
      <c r="Q145" s="52">
        <f t="shared" si="225"/>
        <v>42</v>
      </c>
      <c r="R145" s="52">
        <f>IFERROR(IF(A145="","",VALUE(Q145&amp;COUNTIFS($Q$1:Q145,Q145))),"─── ")</f>
        <v>422</v>
      </c>
      <c r="S145" s="51" t="e">
        <f t="shared" ca="1" si="220"/>
        <v>#REF!</v>
      </c>
      <c r="T145" s="53" t="e">
        <f t="shared" ca="1" si="221"/>
        <v>#REF!</v>
      </c>
      <c r="U145" s="51" t="e">
        <f t="shared" ca="1" si="238"/>
        <v>#REF!</v>
      </c>
      <c r="V145" s="53" t="e">
        <f t="shared" ca="1" si="239"/>
        <v>#REF!</v>
      </c>
      <c r="W145" s="88" t="str">
        <f ca="1">IFERROR(IF(OR($S145="─── ",$U145="─── "),"─── ",IF(#REF!="見込価格",VLOOKUP(A145,見込価格一覧データ,9,FALSE),IF(#REF!="意見価格",VLOOKUP(A145,見込価格一覧データ,11,FALSE)))),"─── ")</f>
        <v xml:space="preserve">─── </v>
      </c>
      <c r="X145" s="52" t="str">
        <f t="shared" ca="1" si="200"/>
        <v xml:space="preserve">─── </v>
      </c>
      <c r="Y145" s="66" t="str">
        <f t="shared" ca="1" si="201"/>
        <v xml:space="preserve">─── </v>
      </c>
      <c r="Z145" s="52" t="str">
        <f t="shared" ca="1" si="202"/>
        <v xml:space="preserve">─── </v>
      </c>
      <c r="AA145" s="52" t="str">
        <f t="shared" ca="1" si="203"/>
        <v xml:space="preserve">─── </v>
      </c>
      <c r="AB145" s="53" t="str">
        <f t="shared" ca="1" si="226"/>
        <v xml:space="preserve">─── </v>
      </c>
      <c r="AC145" s="53" t="str">
        <f t="shared" ca="1" si="227"/>
        <v xml:space="preserve">─── </v>
      </c>
      <c r="AD145" s="52" t="str">
        <f t="shared" ca="1" si="204"/>
        <v xml:space="preserve">─── </v>
      </c>
      <c r="AE145" s="66" t="str">
        <f t="shared" ca="1" si="205"/>
        <v xml:space="preserve">─── </v>
      </c>
      <c r="AF145" s="54" t="str">
        <f t="shared" ca="1" si="206"/>
        <v xml:space="preserve">─── </v>
      </c>
      <c r="AG145" s="66" t="str">
        <f t="shared" ca="1" si="207"/>
        <v xml:space="preserve">─── </v>
      </c>
      <c r="AH145" s="54" t="str">
        <f t="shared" ca="1" si="208"/>
        <v xml:space="preserve">─── </v>
      </c>
      <c r="AI145" s="52" t="str">
        <f t="shared" ca="1" si="228"/>
        <v xml:space="preserve">─── </v>
      </c>
      <c r="AJ145" s="52">
        <f t="shared" si="209"/>
        <v>3</v>
      </c>
      <c r="AK145" s="57" t="str">
        <f t="shared" si="210"/>
        <v>篠田　卓洋</v>
      </c>
      <c r="AL145" s="57" t="str">
        <f t="shared" si="211"/>
        <v>月田　真吾</v>
      </c>
      <c r="AM145" s="53">
        <f t="shared" si="212"/>
        <v>6.0000000000000001E-3</v>
      </c>
      <c r="AN145" s="55">
        <f t="shared" si="213"/>
        <v>16300</v>
      </c>
      <c r="AO145" s="48" t="str">
        <f t="shared" si="229"/>
        <v/>
      </c>
      <c r="AP145" s="56">
        <f t="shared" si="230"/>
        <v>101</v>
      </c>
      <c r="AQ145" s="70" t="str">
        <f t="shared" ca="1" si="214"/>
        <v xml:space="preserve">─── </v>
      </c>
      <c r="AR145" s="62" t="str">
        <f t="shared" ca="1" si="231"/>
        <v xml:space="preserve">─── </v>
      </c>
      <c r="AS145" s="62" t="str">
        <f ca="1">IF(AR145="─── ","─── ",VALUE(AR145&amp;COUNTIFS(AR$1:AR145,AR145)))</f>
        <v xml:space="preserve">─── </v>
      </c>
      <c r="AT145" s="62" t="str">
        <f t="shared" ca="1" si="232"/>
        <v xml:space="preserve">─── </v>
      </c>
      <c r="AU145" s="65" t="str">
        <f t="shared" ca="1" si="215"/>
        <v xml:space="preserve">─── </v>
      </c>
      <c r="AV145" s="62" t="str">
        <f t="shared" ca="1" si="233"/>
        <v xml:space="preserve">─── </v>
      </c>
      <c r="AW145" s="73" t="str">
        <f t="shared" ca="1" si="234"/>
        <v xml:space="preserve">─── </v>
      </c>
      <c r="AX145" s="74" t="str">
        <f t="shared" ca="1" si="216"/>
        <v xml:space="preserve">─── </v>
      </c>
      <c r="AY145" s="75" t="str">
        <f t="shared" ca="1" si="235"/>
        <v xml:space="preserve">─── </v>
      </c>
      <c r="AZ145" s="76" t="str">
        <f t="shared" ca="1" si="217"/>
        <v xml:space="preserve">─── </v>
      </c>
      <c r="BA145" s="77" t="str">
        <f t="shared" ca="1" si="236"/>
        <v xml:space="preserve">─── </v>
      </c>
      <c r="BB145" s="80" t="str">
        <f t="shared" ca="1" si="237"/>
        <v xml:space="preserve">─── </v>
      </c>
      <c r="BC145" s="71" t="str">
        <f t="shared" si="218"/>
        <v/>
      </c>
      <c r="BD145" s="2" t="s">
        <v>2124</v>
      </c>
      <c r="BG145" s="2" t="str">
        <f t="shared" ca="1" si="219"/>
        <v xml:space="preserve">─── </v>
      </c>
      <c r="BJ145" s="63">
        <v>146</v>
      </c>
      <c r="BK145" s="63" t="str">
        <f t="shared" ca="1" si="191"/>
        <v/>
      </c>
      <c r="BL145" s="63" t="str">
        <f t="shared" ca="1" si="190"/>
        <v/>
      </c>
      <c r="BM145" s="64"/>
    </row>
    <row r="146" spans="1:65">
      <c r="A146" s="85" t="s">
        <v>1552</v>
      </c>
      <c r="B146" s="57" t="str">
        <f t="shared" si="192"/>
        <v>南陽市</v>
      </c>
      <c r="C146" s="57" t="str">
        <f t="shared" si="193"/>
        <v>住宅地</v>
      </c>
      <c r="D146" s="48"/>
      <c r="E146" s="50" t="str">
        <f t="shared" si="194"/>
        <v>置賜地域</v>
      </c>
      <c r="F146" s="50" t="str">
        <f t="shared" si="195"/>
        <v>宮内字田町二３４２６番６外</v>
      </c>
      <c r="G146" s="50" t="str">
        <f t="shared" si="196"/>
        <v/>
      </c>
      <c r="H146" s="50" t="str">
        <f t="shared" si="197"/>
        <v/>
      </c>
      <c r="I146" s="48" t="str">
        <f t="shared" si="198"/>
        <v/>
      </c>
      <c r="J146" s="48" t="str">
        <f>IFERROR(IF(L146="───── ","",IF(VLOOKUP(A146,kanji001前年データ,19,FALSE)=62,"共同",IF(A146="山形9-3","工業",IF(A146="鶴岡5-2","観光",IF(OR(C146="宅地見込地",C146="工業地"),"",IF(OR(AND(C146="住宅地",M146=2),AND(C146="商業地",M146=1)),"最高",IF(OR(AND(C146="住宅地",COUNTIFS(前年用途区分,C146,前年価格,"&gt;0")=M146),AND(C146="商業地",COUNTIFS(前年用途区分,C146,前年価格,"&gt;0")=M146)),"最低",IF(fals,"")))))))),"")</f>
        <v/>
      </c>
      <c r="K146" s="48" t="str">
        <f ca="1">IFERROR(IF(W146="───── ","",IF(VLOOKUP(A146,kanji001データ,19,FALSE)=62,"共同",IF(A146="山形9-3","工業",IF(A146="鶴岡5-2","観光",IF(OR(C146="宅地見込地",C146="工業地"),"",IF(AND(C146="住宅地",X146=2),"最高",IF(AND(C146="住宅地",COUNTIFS(用途区分,C146,幹事意見価格,"&gt;0")=X146),"最低",IF(AND(C146="商業地",X146=1),"最高",IF(AND(C146="商業地",COUNTIFS(用途区分,C146,幹事意見価格,"&gt;0")=X146),"最低",IF(fals,"")))))))))),"")</f>
        <v/>
      </c>
      <c r="L146" s="51">
        <f t="shared" si="222"/>
        <v>16700</v>
      </c>
      <c r="M146" s="52">
        <f t="shared" si="199"/>
        <v>81</v>
      </c>
      <c r="N146" s="52">
        <f>IFERROR(IF(A146="","",VALUE(M146&amp;COUNTIFS($M$1:M146,M146))),"─── ")</f>
        <v>811</v>
      </c>
      <c r="O146" s="53">
        <f t="shared" si="223"/>
        <v>-6.0000000000000001E-3</v>
      </c>
      <c r="P146" s="53">
        <f t="shared" si="224"/>
        <v>-5.9523809523809521E-3</v>
      </c>
      <c r="Q146" s="52">
        <f t="shared" si="225"/>
        <v>96</v>
      </c>
      <c r="R146" s="52">
        <f>IFERROR(IF(A146="","",VALUE(Q146&amp;COUNTIFS($Q$1:Q146,Q146))),"─── ")</f>
        <v>961</v>
      </c>
      <c r="S146" s="51" t="e">
        <f t="shared" ca="1" si="220"/>
        <v>#REF!</v>
      </c>
      <c r="T146" s="53" t="e">
        <f t="shared" ca="1" si="221"/>
        <v>#REF!</v>
      </c>
      <c r="U146" s="51" t="e">
        <f t="shared" ca="1" si="238"/>
        <v>#REF!</v>
      </c>
      <c r="V146" s="53" t="e">
        <f t="shared" ca="1" si="239"/>
        <v>#REF!</v>
      </c>
      <c r="W146" s="88" t="str">
        <f ca="1">IFERROR(IF(OR($S146="─── ",$U146="─── "),"─── ",IF(#REF!="見込価格",VLOOKUP(A146,見込価格一覧データ,9,FALSE),IF(#REF!="意見価格",VLOOKUP(A146,見込価格一覧データ,11,FALSE)))),"─── ")</f>
        <v xml:space="preserve">─── </v>
      </c>
      <c r="X146" s="52" t="str">
        <f t="shared" ca="1" si="200"/>
        <v xml:space="preserve">─── </v>
      </c>
      <c r="Y146" s="66" t="str">
        <f t="shared" ca="1" si="201"/>
        <v xml:space="preserve">─── </v>
      </c>
      <c r="Z146" s="52" t="str">
        <f t="shared" ca="1" si="202"/>
        <v xml:space="preserve">─── </v>
      </c>
      <c r="AA146" s="52" t="str">
        <f t="shared" ca="1" si="203"/>
        <v xml:space="preserve">─── </v>
      </c>
      <c r="AB146" s="53" t="str">
        <f t="shared" ca="1" si="226"/>
        <v xml:space="preserve">─── </v>
      </c>
      <c r="AC146" s="53" t="str">
        <f t="shared" ca="1" si="227"/>
        <v xml:space="preserve">─── </v>
      </c>
      <c r="AD146" s="52" t="str">
        <f t="shared" ca="1" si="204"/>
        <v xml:space="preserve">─── </v>
      </c>
      <c r="AE146" s="66" t="str">
        <f t="shared" ca="1" si="205"/>
        <v xml:space="preserve">─── </v>
      </c>
      <c r="AF146" s="54" t="str">
        <f t="shared" ca="1" si="206"/>
        <v xml:space="preserve">─── </v>
      </c>
      <c r="AG146" s="66" t="str">
        <f t="shared" ca="1" si="207"/>
        <v xml:space="preserve">─── </v>
      </c>
      <c r="AH146" s="54" t="str">
        <f t="shared" ca="1" si="208"/>
        <v xml:space="preserve">─── </v>
      </c>
      <c r="AI146" s="52" t="str">
        <f t="shared" ca="1" si="228"/>
        <v xml:space="preserve">─── </v>
      </c>
      <c r="AJ146" s="52">
        <f t="shared" si="209"/>
        <v>2</v>
      </c>
      <c r="AK146" s="57" t="str">
        <f t="shared" si="210"/>
        <v>篠田　卓洋</v>
      </c>
      <c r="AL146" s="57" t="str">
        <f t="shared" si="211"/>
        <v>月田　真吾</v>
      </c>
      <c r="AM146" s="53">
        <f t="shared" si="212"/>
        <v>-6.0000000000000001E-3</v>
      </c>
      <c r="AN146" s="55">
        <f t="shared" si="213"/>
        <v>16700</v>
      </c>
      <c r="AO146" s="48" t="str">
        <f t="shared" si="229"/>
        <v/>
      </c>
      <c r="AP146" s="56">
        <f t="shared" si="230"/>
        <v>102</v>
      </c>
      <c r="AQ146" s="70" t="str">
        <f t="shared" ca="1" si="214"/>
        <v xml:space="preserve">─── </v>
      </c>
      <c r="AR146" s="62" t="str">
        <f t="shared" ca="1" si="231"/>
        <v xml:space="preserve">─── </v>
      </c>
      <c r="AS146" s="62" t="str">
        <f ca="1">IF(AR146="─── ","─── ",VALUE(AR146&amp;COUNTIFS(AR$1:AR146,AR146)))</f>
        <v xml:space="preserve">─── </v>
      </c>
      <c r="AT146" s="62" t="str">
        <f t="shared" ca="1" si="232"/>
        <v xml:space="preserve">─── </v>
      </c>
      <c r="AU146" s="65" t="str">
        <f t="shared" ca="1" si="215"/>
        <v xml:space="preserve">─── </v>
      </c>
      <c r="AV146" s="62" t="str">
        <f t="shared" ca="1" si="233"/>
        <v xml:space="preserve">─── </v>
      </c>
      <c r="AW146" s="73" t="str">
        <f t="shared" ca="1" si="234"/>
        <v xml:space="preserve">─── </v>
      </c>
      <c r="AX146" s="74" t="str">
        <f t="shared" ca="1" si="216"/>
        <v xml:space="preserve">─── </v>
      </c>
      <c r="AY146" s="75" t="str">
        <f t="shared" ca="1" si="235"/>
        <v xml:space="preserve">─── </v>
      </c>
      <c r="AZ146" s="76" t="str">
        <f t="shared" ca="1" si="217"/>
        <v xml:space="preserve">─── </v>
      </c>
      <c r="BA146" s="77" t="str">
        <f t="shared" ca="1" si="236"/>
        <v xml:space="preserve">─── </v>
      </c>
      <c r="BB146" s="80" t="str">
        <f t="shared" ca="1" si="237"/>
        <v xml:space="preserve">─── </v>
      </c>
      <c r="BC146" s="71" t="str">
        <f t="shared" si="218"/>
        <v>○</v>
      </c>
      <c r="BD146" s="2" t="s">
        <v>2124</v>
      </c>
      <c r="BG146" s="2" t="str">
        <f t="shared" ca="1" si="219"/>
        <v xml:space="preserve">─── </v>
      </c>
      <c r="BJ146" s="63">
        <v>147</v>
      </c>
      <c r="BK146" s="63" t="str">
        <f t="shared" ca="1" si="191"/>
        <v/>
      </c>
      <c r="BL146" s="63" t="str">
        <f t="shared" ca="1" si="190"/>
        <v/>
      </c>
      <c r="BM146" s="64"/>
    </row>
    <row r="147" spans="1:65">
      <c r="A147" s="85" t="s">
        <v>1553</v>
      </c>
      <c r="B147" s="57" t="str">
        <f t="shared" si="192"/>
        <v>南陽市</v>
      </c>
      <c r="C147" s="57" t="str">
        <f t="shared" si="193"/>
        <v>住宅地</v>
      </c>
      <c r="D147" s="48"/>
      <c r="E147" s="50" t="str">
        <f t="shared" si="194"/>
        <v>置賜地域</v>
      </c>
      <c r="F147" s="50" t="str">
        <f t="shared" si="195"/>
        <v>三間通字東六角１１５番３</v>
      </c>
      <c r="G147" s="50" t="str">
        <f t="shared" si="196"/>
        <v/>
      </c>
      <c r="H147" s="50" t="str">
        <f t="shared" si="197"/>
        <v/>
      </c>
      <c r="I147" s="48" t="str">
        <f t="shared" si="198"/>
        <v>○</v>
      </c>
      <c r="J147" s="48" t="str">
        <f>IFERROR(IF(L147="───── ","",IF(VLOOKUP(A147,kanji001前年データ,19,FALSE)=62,"共同",IF(A147="山形9-3","工業",IF(A147="鶴岡5-2","観光",IF(OR(C147="宅地見込地",C147="工業地"),"",IF(OR(AND(C147="住宅地",M147=2),AND(C147="商業地",M147=1)),"最高",IF(OR(AND(C147="住宅地",COUNTIFS(前年用途区分,C147,前年価格,"&gt;0")=M147),AND(C147="商業地",COUNTIFS(前年用途区分,C147,前年価格,"&gt;0")=M147)),"最低",IF(fals,"")))))))),"")</f>
        <v/>
      </c>
      <c r="K147" s="48" t="str">
        <f ca="1">IFERROR(IF(W147="───── ","",IF(VLOOKUP(A147,kanji001データ,19,FALSE)=62,"共同",IF(A147="山形9-3","工業",IF(A147="鶴岡5-2","観光",IF(OR(C147="宅地見込地",C147="工業地"),"",IF(AND(C147="住宅地",X147=2),"最高",IF(AND(C147="住宅地",COUNTIFS(用途区分,C147,幹事意見価格,"&gt;0")=X147),"最低",IF(AND(C147="商業地",X147=1),"最高",IF(AND(C147="商業地",COUNTIFS(用途区分,C147,幹事意見価格,"&gt;0")=X147),"最低",IF(fals,"")))))))))),"")</f>
        <v/>
      </c>
      <c r="L147" s="51">
        <f t="shared" si="222"/>
        <v>29900</v>
      </c>
      <c r="M147" s="52">
        <f t="shared" si="199"/>
        <v>41</v>
      </c>
      <c r="N147" s="52">
        <f>IFERROR(IF(A147="","",VALUE(M147&amp;COUNTIFS($M$1:M147,M147))),"─── ")</f>
        <v>412</v>
      </c>
      <c r="O147" s="53">
        <f t="shared" si="223"/>
        <v>0.01</v>
      </c>
      <c r="P147" s="53">
        <f t="shared" si="224"/>
        <v>1.0135135135135136E-2</v>
      </c>
      <c r="Q147" s="52">
        <f t="shared" si="225"/>
        <v>21</v>
      </c>
      <c r="R147" s="52">
        <f>IFERROR(IF(A147="","",VALUE(Q147&amp;COUNTIFS($Q$1:Q147,Q147))),"─── ")</f>
        <v>212</v>
      </c>
      <c r="S147" s="51" t="e">
        <f t="shared" ca="1" si="220"/>
        <v>#REF!</v>
      </c>
      <c r="T147" s="53" t="e">
        <f t="shared" ca="1" si="221"/>
        <v>#REF!</v>
      </c>
      <c r="U147" s="51" t="e">
        <f t="shared" ca="1" si="238"/>
        <v>#REF!</v>
      </c>
      <c r="V147" s="53" t="e">
        <f t="shared" ca="1" si="239"/>
        <v>#REF!</v>
      </c>
      <c r="W147" s="88" t="str">
        <f ca="1">IFERROR(IF(OR($S147="─── ",$U147="─── "),"─── ",IF(#REF!="見込価格",VLOOKUP(A147,見込価格一覧データ,9,FALSE),IF(#REF!="意見価格",VLOOKUP(A147,見込価格一覧データ,11,FALSE)))),"─── ")</f>
        <v xml:space="preserve">─── </v>
      </c>
      <c r="X147" s="52" t="str">
        <f t="shared" ca="1" si="200"/>
        <v xml:space="preserve">─── </v>
      </c>
      <c r="Y147" s="66" t="str">
        <f t="shared" ca="1" si="201"/>
        <v xml:space="preserve">─── </v>
      </c>
      <c r="Z147" s="52" t="str">
        <f t="shared" ca="1" si="202"/>
        <v xml:space="preserve">─── </v>
      </c>
      <c r="AA147" s="52" t="str">
        <f t="shared" ca="1" si="203"/>
        <v xml:space="preserve">─── </v>
      </c>
      <c r="AB147" s="53" t="str">
        <f t="shared" ca="1" si="226"/>
        <v xml:space="preserve">─── </v>
      </c>
      <c r="AC147" s="53" t="str">
        <f t="shared" ca="1" si="227"/>
        <v xml:space="preserve">─── </v>
      </c>
      <c r="AD147" s="52" t="str">
        <f t="shared" ca="1" si="204"/>
        <v xml:space="preserve">─── </v>
      </c>
      <c r="AE147" s="66" t="str">
        <f t="shared" ca="1" si="205"/>
        <v xml:space="preserve">─── </v>
      </c>
      <c r="AF147" s="54" t="str">
        <f t="shared" ca="1" si="206"/>
        <v xml:space="preserve">─── </v>
      </c>
      <c r="AG147" s="66" t="str">
        <f t="shared" ca="1" si="207"/>
        <v xml:space="preserve">─── </v>
      </c>
      <c r="AH147" s="54" t="str">
        <f t="shared" ca="1" si="208"/>
        <v xml:space="preserve">─── </v>
      </c>
      <c r="AI147" s="52" t="str">
        <f t="shared" ca="1" si="228"/>
        <v xml:space="preserve">─── </v>
      </c>
      <c r="AJ147" s="52">
        <f t="shared" si="209"/>
        <v>1</v>
      </c>
      <c r="AK147" s="57" t="str">
        <f t="shared" si="210"/>
        <v>篠田　卓洋</v>
      </c>
      <c r="AL147" s="57" t="str">
        <f t="shared" si="211"/>
        <v>月田　真吾</v>
      </c>
      <c r="AM147" s="53">
        <f t="shared" si="212"/>
        <v>0.01</v>
      </c>
      <c r="AN147" s="55">
        <f t="shared" si="213"/>
        <v>29900</v>
      </c>
      <c r="AO147" s="48" t="str">
        <f t="shared" si="229"/>
        <v/>
      </c>
      <c r="AP147" s="56">
        <f t="shared" si="230"/>
        <v>103</v>
      </c>
      <c r="AQ147" s="70" t="str">
        <f t="shared" ca="1" si="214"/>
        <v xml:space="preserve">─── </v>
      </c>
      <c r="AR147" s="62" t="str">
        <f t="shared" ca="1" si="231"/>
        <v xml:space="preserve">─── </v>
      </c>
      <c r="AS147" s="62" t="str">
        <f ca="1">IF(AR147="─── ","─── ",VALUE(AR147&amp;COUNTIFS(AR$1:AR147,AR147)))</f>
        <v xml:space="preserve">─── </v>
      </c>
      <c r="AT147" s="62" t="str">
        <f t="shared" ca="1" si="232"/>
        <v xml:space="preserve">─── </v>
      </c>
      <c r="AU147" s="65" t="str">
        <f t="shared" ca="1" si="215"/>
        <v xml:space="preserve">─── </v>
      </c>
      <c r="AV147" s="62" t="str">
        <f t="shared" ca="1" si="233"/>
        <v xml:space="preserve">─── </v>
      </c>
      <c r="AW147" s="73" t="str">
        <f t="shared" ca="1" si="234"/>
        <v xml:space="preserve">─── </v>
      </c>
      <c r="AX147" s="74" t="str">
        <f t="shared" ca="1" si="216"/>
        <v xml:space="preserve">─── </v>
      </c>
      <c r="AY147" s="75" t="str">
        <f t="shared" ca="1" si="235"/>
        <v xml:space="preserve">─── </v>
      </c>
      <c r="AZ147" s="76" t="str">
        <f t="shared" ca="1" si="217"/>
        <v xml:space="preserve">─── </v>
      </c>
      <c r="BA147" s="77" t="str">
        <f t="shared" ca="1" si="236"/>
        <v xml:space="preserve">─── </v>
      </c>
      <c r="BB147" s="80" t="str">
        <f t="shared" ca="1" si="237"/>
        <v xml:space="preserve">─── </v>
      </c>
      <c r="BC147" s="71" t="str">
        <f t="shared" si="218"/>
        <v/>
      </c>
      <c r="BD147" s="2" t="s">
        <v>2124</v>
      </c>
      <c r="BG147" s="2" t="str">
        <f t="shared" ca="1" si="219"/>
        <v xml:space="preserve">─── </v>
      </c>
      <c r="BJ147" s="63">
        <v>148</v>
      </c>
      <c r="BK147" s="63" t="str">
        <f t="shared" ca="1" si="191"/>
        <v/>
      </c>
      <c r="BL147" s="63" t="str">
        <f t="shared" ca="1" si="190"/>
        <v/>
      </c>
      <c r="BM147" s="64"/>
    </row>
    <row r="148" spans="1:65">
      <c r="A148" s="85" t="s">
        <v>1448</v>
      </c>
      <c r="B148" s="57" t="str">
        <f t="shared" si="192"/>
        <v>南陽市</v>
      </c>
      <c r="C148" s="57" t="str">
        <f t="shared" si="193"/>
        <v>商業地</v>
      </c>
      <c r="D148" s="48"/>
      <c r="E148" s="50" t="str">
        <f t="shared" si="194"/>
        <v>置賜地域</v>
      </c>
      <c r="F148" s="50" t="str">
        <f t="shared" si="195"/>
        <v>郡山字的場６２５番１</v>
      </c>
      <c r="G148" s="50" t="str">
        <f t="shared" si="196"/>
        <v/>
      </c>
      <c r="H148" s="50" t="str">
        <f t="shared" si="197"/>
        <v>（大竹動物病院）</v>
      </c>
      <c r="I148" s="48" t="str">
        <f t="shared" si="198"/>
        <v/>
      </c>
      <c r="J148" s="48" t="str">
        <f>IFERROR(IF(L148="───── ","",IF(VLOOKUP(A148,kanji001前年データ,19,FALSE)=62,"共同",IF(A148="山形9-3","工業",IF(A148="鶴岡5-2","観光",IF(OR(C148="宅地見込地",C148="工業地"),"",IF(OR(AND(C148="住宅地",M148=2),AND(C148="商業地",M148=1)),"最高",IF(OR(AND(C148="住宅地",COUNTIFS(前年用途区分,C148,前年価格,"&gt;0")=M148),AND(C148="商業地",COUNTIFS(前年用途区分,C148,前年価格,"&gt;0")=M148)),"最低",IF(fals,"")))))))),"")</f>
        <v/>
      </c>
      <c r="K148" s="48" t="str">
        <f ca="1">IFERROR(IF(W148="───── ","",IF(VLOOKUP(A148,kanji001データ,19,FALSE)=62,"共同",IF(A148="山形9-3","工業",IF(A148="鶴岡5-2","観光",IF(OR(C148="宅地見込地",C148="工業地"),"",IF(AND(C148="住宅地",X148=2),"最高",IF(AND(C148="住宅地",COUNTIFS(用途区分,C148,幹事意見価格,"&gt;0")=X148),"最低",IF(AND(C148="商業地",X148=1),"最高",IF(AND(C148="商業地",COUNTIFS(用途区分,C148,幹事意見価格,"&gt;0")=X148),"最低",IF(fals,"")))))))))),"")</f>
        <v/>
      </c>
      <c r="L148" s="51">
        <f t="shared" si="222"/>
        <v>39600</v>
      </c>
      <c r="M148" s="52">
        <f t="shared" si="199"/>
        <v>29</v>
      </c>
      <c r="N148" s="52">
        <f>IFERROR(IF(A148="","",VALUE(M148&amp;COUNTIFS($M$1:M148,M148))),"─── ")</f>
        <v>292</v>
      </c>
      <c r="O148" s="53">
        <f t="shared" si="223"/>
        <v>0</v>
      </c>
      <c r="P148" s="53">
        <f t="shared" si="224"/>
        <v>0</v>
      </c>
      <c r="Q148" s="52">
        <f t="shared" si="225"/>
        <v>27</v>
      </c>
      <c r="R148" s="52">
        <f>IFERROR(IF(A148="","",VALUE(Q148&amp;COUNTIFS($Q$1:Q148,Q148))),"─── ")</f>
        <v>2711</v>
      </c>
      <c r="S148" s="51" t="e">
        <f t="shared" ca="1" si="220"/>
        <v>#REF!</v>
      </c>
      <c r="T148" s="53" t="e">
        <f t="shared" ca="1" si="221"/>
        <v>#REF!</v>
      </c>
      <c r="U148" s="51" t="e">
        <f t="shared" ca="1" si="238"/>
        <v>#REF!</v>
      </c>
      <c r="V148" s="53" t="e">
        <f t="shared" ca="1" si="239"/>
        <v>#REF!</v>
      </c>
      <c r="W148" s="88" t="str">
        <f ca="1">IFERROR(IF(OR($S148="─── ",$U148="─── "),"─── ",IF(#REF!="見込価格",VLOOKUP(A148,見込価格一覧データ,9,FALSE),IF(#REF!="意見価格",VLOOKUP(A148,見込価格一覧データ,11,FALSE)))),"─── ")</f>
        <v xml:space="preserve">─── </v>
      </c>
      <c r="X148" s="52" t="str">
        <f t="shared" ca="1" si="200"/>
        <v xml:space="preserve">─── </v>
      </c>
      <c r="Y148" s="66" t="str">
        <f t="shared" ca="1" si="201"/>
        <v xml:space="preserve">─── </v>
      </c>
      <c r="Z148" s="52" t="str">
        <f t="shared" ca="1" si="202"/>
        <v xml:space="preserve">─── </v>
      </c>
      <c r="AA148" s="52" t="str">
        <f t="shared" ca="1" si="203"/>
        <v xml:space="preserve">─── </v>
      </c>
      <c r="AB148" s="53" t="str">
        <f t="shared" ca="1" si="226"/>
        <v xml:space="preserve">─── </v>
      </c>
      <c r="AC148" s="53" t="str">
        <f t="shared" ca="1" si="227"/>
        <v xml:space="preserve">─── </v>
      </c>
      <c r="AD148" s="52" t="str">
        <f t="shared" ca="1" si="204"/>
        <v xml:space="preserve">─── </v>
      </c>
      <c r="AE148" s="66" t="str">
        <f t="shared" ca="1" si="205"/>
        <v xml:space="preserve">─── </v>
      </c>
      <c r="AF148" s="54" t="str">
        <f t="shared" ca="1" si="206"/>
        <v xml:space="preserve">─── </v>
      </c>
      <c r="AG148" s="66" t="str">
        <f t="shared" ca="1" si="207"/>
        <v xml:space="preserve">─── </v>
      </c>
      <c r="AH148" s="54" t="str">
        <f t="shared" ca="1" si="208"/>
        <v xml:space="preserve">─── </v>
      </c>
      <c r="AI148" s="52" t="str">
        <f t="shared" ca="1" si="228"/>
        <v xml:space="preserve">─── </v>
      </c>
      <c r="AJ148" s="52">
        <f t="shared" si="209"/>
        <v>1</v>
      </c>
      <c r="AK148" s="57" t="str">
        <f t="shared" si="210"/>
        <v>篠田　卓洋</v>
      </c>
      <c r="AL148" s="57" t="str">
        <f t="shared" si="211"/>
        <v>月田　真吾</v>
      </c>
      <c r="AM148" s="53">
        <f t="shared" si="212"/>
        <v>0</v>
      </c>
      <c r="AN148" s="55">
        <f t="shared" si="213"/>
        <v>39600</v>
      </c>
      <c r="AO148" s="48" t="str">
        <f t="shared" si="229"/>
        <v/>
      </c>
      <c r="AP148" s="56">
        <f t="shared" si="230"/>
        <v>100</v>
      </c>
      <c r="AQ148" s="70" t="str">
        <f t="shared" ca="1" si="214"/>
        <v xml:space="preserve">─── </v>
      </c>
      <c r="AR148" s="62" t="str">
        <f t="shared" ca="1" si="231"/>
        <v xml:space="preserve">─── </v>
      </c>
      <c r="AS148" s="62" t="str">
        <f ca="1">IF(AR148="─── ","─── ",VALUE(AR148&amp;COUNTIFS(AR$1:AR148,AR148)))</f>
        <v xml:space="preserve">─── </v>
      </c>
      <c r="AT148" s="62" t="str">
        <f t="shared" ca="1" si="232"/>
        <v xml:space="preserve">─── </v>
      </c>
      <c r="AU148" s="65" t="str">
        <f t="shared" ca="1" si="215"/>
        <v xml:space="preserve">─── </v>
      </c>
      <c r="AV148" s="62" t="str">
        <f t="shared" ca="1" si="233"/>
        <v xml:space="preserve">─── </v>
      </c>
      <c r="AW148" s="73" t="str">
        <f t="shared" ca="1" si="234"/>
        <v xml:space="preserve">─── </v>
      </c>
      <c r="AX148" s="74" t="str">
        <f t="shared" ca="1" si="216"/>
        <v xml:space="preserve">─── </v>
      </c>
      <c r="AY148" s="75" t="str">
        <f t="shared" ca="1" si="235"/>
        <v xml:space="preserve">─── </v>
      </c>
      <c r="AZ148" s="76" t="str">
        <f t="shared" ca="1" si="217"/>
        <v xml:space="preserve">─── </v>
      </c>
      <c r="BA148" s="77" t="str">
        <f t="shared" ca="1" si="236"/>
        <v xml:space="preserve">─── </v>
      </c>
      <c r="BB148" s="80" t="str">
        <f t="shared" ca="1" si="237"/>
        <v xml:space="preserve">─── </v>
      </c>
      <c r="BC148" s="71" t="str">
        <f t="shared" si="218"/>
        <v>○</v>
      </c>
      <c r="BD148" s="2" t="s">
        <v>2124</v>
      </c>
      <c r="BG148" s="2" t="str">
        <f t="shared" ca="1" si="219"/>
        <v xml:space="preserve">─── </v>
      </c>
      <c r="BJ148" s="63">
        <v>149</v>
      </c>
      <c r="BK148" s="63" t="str">
        <f t="shared" ca="1" si="191"/>
        <v/>
      </c>
      <c r="BL148" s="63" t="str">
        <f t="shared" ca="1" si="190"/>
        <v/>
      </c>
      <c r="BM148" s="64"/>
    </row>
    <row r="149" spans="1:65">
      <c r="A149" s="85" t="s">
        <v>1449</v>
      </c>
      <c r="B149" s="57" t="str">
        <f t="shared" si="192"/>
        <v>南陽市</v>
      </c>
      <c r="C149" s="57" t="str">
        <f t="shared" si="193"/>
        <v>商業地</v>
      </c>
      <c r="D149" s="48"/>
      <c r="E149" s="50" t="str">
        <f t="shared" si="194"/>
        <v>置賜地域</v>
      </c>
      <c r="F149" s="50" t="str">
        <f t="shared" si="195"/>
        <v>赤湯字森前４０３番１</v>
      </c>
      <c r="G149" s="50" t="str">
        <f t="shared" si="196"/>
        <v/>
      </c>
      <c r="H149" s="50" t="str">
        <f t="shared" si="197"/>
        <v>（美容室アトリエ優雅）</v>
      </c>
      <c r="I149" s="48" t="str">
        <f t="shared" si="198"/>
        <v/>
      </c>
      <c r="J149" s="48" t="str">
        <f>IFERROR(IF(L149="───── ","",IF(VLOOKUP(A149,kanji001前年データ,19,FALSE)=62,"共同",IF(A149="山形9-3","工業",IF(A149="鶴岡5-2","観光",IF(OR(C149="宅地見込地",C149="工業地"),"",IF(OR(AND(C149="住宅地",M149=2),AND(C149="商業地",M149=1)),"最高",IF(OR(AND(C149="住宅地",COUNTIFS(前年用途区分,C149,前年価格,"&gt;0")=M149),AND(C149="商業地",COUNTIFS(前年用途区分,C149,前年価格,"&gt;0")=M149)),"最低",IF(fals,"")))))))),"")</f>
        <v/>
      </c>
      <c r="K149" s="48" t="str">
        <f ca="1">IFERROR(IF(W149="───── ","",IF(VLOOKUP(A149,kanji001データ,19,FALSE)=62,"共同",IF(A149="山形9-3","工業",IF(A149="鶴岡5-2","観光",IF(OR(C149="宅地見込地",C149="工業地"),"",IF(AND(C149="住宅地",X149=2),"最高",IF(AND(C149="住宅地",COUNTIFS(用途区分,C149,幹事意見価格,"&gt;0")=X149),"最低",IF(AND(C149="商業地",X149=1),"最高",IF(AND(C149="商業地",COUNTIFS(用途区分,C149,幹事意見価格,"&gt;0")=X149),"最低",IF(fals,"")))))))))),"")</f>
        <v/>
      </c>
      <c r="L149" s="51">
        <f t="shared" si="222"/>
        <v>29900</v>
      </c>
      <c r="M149" s="52">
        <f t="shared" si="199"/>
        <v>38</v>
      </c>
      <c r="N149" s="52">
        <f>IFERROR(IF(A149="","",VALUE(M149&amp;COUNTIFS($M$1:M149,M149))),"─── ")</f>
        <v>381</v>
      </c>
      <c r="O149" s="53">
        <f t="shared" si="223"/>
        <v>0</v>
      </c>
      <c r="P149" s="53">
        <f t="shared" si="224"/>
        <v>0</v>
      </c>
      <c r="Q149" s="52">
        <f t="shared" si="225"/>
        <v>27</v>
      </c>
      <c r="R149" s="52">
        <f>IFERROR(IF(A149="","",VALUE(Q149&amp;COUNTIFS($Q$1:Q149,Q149))),"─── ")</f>
        <v>2712</v>
      </c>
      <c r="S149" s="51" t="e">
        <f t="shared" ca="1" si="220"/>
        <v>#REF!</v>
      </c>
      <c r="T149" s="53" t="e">
        <f t="shared" ca="1" si="221"/>
        <v>#REF!</v>
      </c>
      <c r="U149" s="51" t="e">
        <f t="shared" ca="1" si="238"/>
        <v>#REF!</v>
      </c>
      <c r="V149" s="53" t="e">
        <f t="shared" ca="1" si="239"/>
        <v>#REF!</v>
      </c>
      <c r="W149" s="88" t="str">
        <f ca="1">IFERROR(IF(OR($S149="─── ",$U149="─── "),"─── ",IF(#REF!="見込価格",VLOOKUP(A149,見込価格一覧データ,9,FALSE),IF(#REF!="意見価格",VLOOKUP(A149,見込価格一覧データ,11,FALSE)))),"─── ")</f>
        <v xml:space="preserve">─── </v>
      </c>
      <c r="X149" s="52" t="str">
        <f t="shared" ca="1" si="200"/>
        <v xml:space="preserve">─── </v>
      </c>
      <c r="Y149" s="66" t="str">
        <f t="shared" ca="1" si="201"/>
        <v xml:space="preserve">─── </v>
      </c>
      <c r="Z149" s="52" t="str">
        <f t="shared" ca="1" si="202"/>
        <v xml:space="preserve">─── </v>
      </c>
      <c r="AA149" s="52" t="str">
        <f t="shared" ca="1" si="203"/>
        <v xml:space="preserve">─── </v>
      </c>
      <c r="AB149" s="53" t="str">
        <f t="shared" ca="1" si="226"/>
        <v xml:space="preserve">─── </v>
      </c>
      <c r="AC149" s="53" t="str">
        <f t="shared" ca="1" si="227"/>
        <v xml:space="preserve">─── </v>
      </c>
      <c r="AD149" s="52" t="str">
        <f t="shared" ca="1" si="204"/>
        <v xml:space="preserve">─── </v>
      </c>
      <c r="AE149" s="66" t="str">
        <f t="shared" ca="1" si="205"/>
        <v xml:space="preserve">─── </v>
      </c>
      <c r="AF149" s="54" t="str">
        <f t="shared" ca="1" si="206"/>
        <v xml:space="preserve">─── </v>
      </c>
      <c r="AG149" s="66" t="str">
        <f t="shared" ca="1" si="207"/>
        <v xml:space="preserve">─── </v>
      </c>
      <c r="AH149" s="54" t="str">
        <f t="shared" ca="1" si="208"/>
        <v xml:space="preserve">─── </v>
      </c>
      <c r="AI149" s="52" t="str">
        <f t="shared" ca="1" si="228"/>
        <v xml:space="preserve">─── </v>
      </c>
      <c r="AJ149" s="52">
        <f t="shared" si="209"/>
        <v>2</v>
      </c>
      <c r="AK149" s="57" t="str">
        <f t="shared" si="210"/>
        <v>篠田　卓洋</v>
      </c>
      <c r="AL149" s="57" t="str">
        <f t="shared" si="211"/>
        <v>月田　真吾</v>
      </c>
      <c r="AM149" s="53">
        <f t="shared" si="212"/>
        <v>0</v>
      </c>
      <c r="AN149" s="55">
        <f t="shared" si="213"/>
        <v>29900</v>
      </c>
      <c r="AO149" s="48" t="str">
        <f t="shared" si="229"/>
        <v/>
      </c>
      <c r="AP149" s="56">
        <f t="shared" si="230"/>
        <v>100</v>
      </c>
      <c r="AQ149" s="70" t="str">
        <f t="shared" ca="1" si="214"/>
        <v xml:space="preserve">─── </v>
      </c>
      <c r="AR149" s="62" t="str">
        <f t="shared" ca="1" si="231"/>
        <v xml:space="preserve">─── </v>
      </c>
      <c r="AS149" s="62" t="str">
        <f ca="1">IF(AR149="─── ","─── ",VALUE(AR149&amp;COUNTIFS(AR$1:AR149,AR149)))</f>
        <v xml:space="preserve">─── </v>
      </c>
      <c r="AT149" s="62" t="str">
        <f t="shared" ca="1" si="232"/>
        <v xml:space="preserve">─── </v>
      </c>
      <c r="AU149" s="65" t="str">
        <f t="shared" ca="1" si="215"/>
        <v xml:space="preserve">─── </v>
      </c>
      <c r="AV149" s="62" t="str">
        <f t="shared" ca="1" si="233"/>
        <v xml:space="preserve">─── </v>
      </c>
      <c r="AW149" s="73" t="str">
        <f t="shared" ca="1" si="234"/>
        <v xml:space="preserve">─── </v>
      </c>
      <c r="AX149" s="74" t="str">
        <f t="shared" ca="1" si="216"/>
        <v xml:space="preserve">─── </v>
      </c>
      <c r="AY149" s="75" t="str">
        <f t="shared" ca="1" si="235"/>
        <v xml:space="preserve">─── </v>
      </c>
      <c r="AZ149" s="76" t="str">
        <f t="shared" ca="1" si="217"/>
        <v xml:space="preserve">─── </v>
      </c>
      <c r="BA149" s="77" t="str">
        <f t="shared" ca="1" si="236"/>
        <v xml:space="preserve">─── </v>
      </c>
      <c r="BB149" s="80" t="str">
        <f t="shared" ca="1" si="237"/>
        <v xml:space="preserve">─── </v>
      </c>
      <c r="BC149" s="71" t="str">
        <f t="shared" si="218"/>
        <v>○</v>
      </c>
      <c r="BD149" s="2" t="s">
        <v>2124</v>
      </c>
      <c r="BG149" s="2" t="str">
        <f t="shared" ca="1" si="219"/>
        <v xml:space="preserve">─── </v>
      </c>
      <c r="BJ149" s="63">
        <v>150</v>
      </c>
      <c r="BK149" s="63" t="str">
        <f t="shared" ca="1" si="191"/>
        <v/>
      </c>
      <c r="BL149" s="63" t="str">
        <f t="shared" ca="1" si="190"/>
        <v/>
      </c>
      <c r="BM149" s="64"/>
    </row>
    <row r="150" spans="1:65">
      <c r="A150" s="85" t="s">
        <v>1554</v>
      </c>
      <c r="B150" s="57" t="str">
        <f t="shared" si="192"/>
        <v>山辺町</v>
      </c>
      <c r="C150" s="57" t="str">
        <f t="shared" si="193"/>
        <v>住宅地</v>
      </c>
      <c r="D150" s="48"/>
      <c r="E150" s="50" t="str">
        <f t="shared" si="194"/>
        <v>村山地域</v>
      </c>
      <c r="F150" s="50" t="str">
        <f t="shared" si="195"/>
        <v>大字山辺字楯２２番３</v>
      </c>
      <c r="G150" s="50" t="str">
        <f t="shared" si="196"/>
        <v/>
      </c>
      <c r="H150" s="50" t="str">
        <f t="shared" si="197"/>
        <v/>
      </c>
      <c r="I150" s="48" t="str">
        <f t="shared" si="198"/>
        <v/>
      </c>
      <c r="J150" s="48" t="str">
        <f>IFERROR(IF(L150="───── ","",IF(VLOOKUP(A150,kanji001前年データ,19,FALSE)=62,"共同",IF(A150="山形9-3","工業",IF(A150="鶴岡5-2","観光",IF(OR(C150="宅地見込地",C150="工業地"),"",IF(OR(AND(C150="住宅地",M150=2),AND(C150="商業地",M150=1)),"最高",IF(OR(AND(C150="住宅地",COUNTIFS(前年用途区分,C150,前年価格,"&gt;0")=M150),AND(C150="商業地",COUNTIFS(前年用途区分,C150,前年価格,"&gt;0")=M150)),"最低",IF(fals,"")))))))),"")</f>
        <v/>
      </c>
      <c r="K150" s="48" t="str">
        <f ca="1">IFERROR(IF(W150="───── ","",IF(VLOOKUP(A150,kanji001データ,19,FALSE)=62,"共同",IF(A150="山形9-3","工業",IF(A150="鶴岡5-2","観光",IF(OR(C150="宅地見込地",C150="工業地"),"",IF(AND(C150="住宅地",X150=2),"最高",IF(AND(C150="住宅地",COUNTIFS(用途区分,C150,幹事意見価格,"&gt;0")=X150),"最低",IF(AND(C150="商業地",X150=1),"最高",IF(AND(C150="商業地",COUNTIFS(用途区分,C150,幹事意見価格,"&gt;0")=X150),"最低",IF(fals,"")))))))))),"")</f>
        <v/>
      </c>
      <c r="L150" s="51">
        <f t="shared" si="222"/>
        <v>26500</v>
      </c>
      <c r="M150" s="52">
        <f t="shared" si="199"/>
        <v>53</v>
      </c>
      <c r="N150" s="52">
        <f>IFERROR(IF(A150="","",VALUE(M150&amp;COUNTIFS($M$1:M150,M150))),"─── ")</f>
        <v>531</v>
      </c>
      <c r="O150" s="53">
        <f t="shared" si="223"/>
        <v>0</v>
      </c>
      <c r="P150" s="53">
        <f t="shared" si="224"/>
        <v>0</v>
      </c>
      <c r="Q150" s="52">
        <f t="shared" si="225"/>
        <v>59</v>
      </c>
      <c r="R150" s="52">
        <f>IFERROR(IF(A150="","",VALUE(Q150&amp;COUNTIFS($Q$1:Q150,Q150))),"─── ")</f>
        <v>5921</v>
      </c>
      <c r="S150" s="51" t="e">
        <f t="shared" ca="1" si="220"/>
        <v>#REF!</v>
      </c>
      <c r="T150" s="53" t="e">
        <f t="shared" ca="1" si="221"/>
        <v>#REF!</v>
      </c>
      <c r="U150" s="51" t="e">
        <f t="shared" ca="1" si="238"/>
        <v>#REF!</v>
      </c>
      <c r="V150" s="53" t="e">
        <f t="shared" ca="1" si="239"/>
        <v>#REF!</v>
      </c>
      <c r="W150" s="88" t="str">
        <f ca="1">IFERROR(IF(OR($S150="─── ",$U150="─── "),"─── ",IF(#REF!="見込価格",VLOOKUP(A150,見込価格一覧データ,9,FALSE),IF(#REF!="意見価格",VLOOKUP(A150,見込価格一覧データ,11,FALSE)))),"─── ")</f>
        <v xml:space="preserve">─── </v>
      </c>
      <c r="X150" s="52" t="str">
        <f t="shared" ca="1" si="200"/>
        <v xml:space="preserve">─── </v>
      </c>
      <c r="Y150" s="66" t="str">
        <f t="shared" ca="1" si="201"/>
        <v xml:space="preserve">─── </v>
      </c>
      <c r="Z150" s="52" t="str">
        <f t="shared" ca="1" si="202"/>
        <v xml:space="preserve">─── </v>
      </c>
      <c r="AA150" s="52" t="str">
        <f t="shared" ca="1" si="203"/>
        <v xml:space="preserve">─── </v>
      </c>
      <c r="AB150" s="53" t="str">
        <f t="shared" ca="1" si="226"/>
        <v xml:space="preserve">─── </v>
      </c>
      <c r="AC150" s="53" t="str">
        <f t="shared" ca="1" si="227"/>
        <v xml:space="preserve">─── </v>
      </c>
      <c r="AD150" s="52" t="str">
        <f t="shared" ca="1" si="204"/>
        <v xml:space="preserve">─── </v>
      </c>
      <c r="AE150" s="66" t="str">
        <f t="shared" ca="1" si="205"/>
        <v xml:space="preserve">─── </v>
      </c>
      <c r="AF150" s="54" t="str">
        <f t="shared" ca="1" si="206"/>
        <v xml:space="preserve">─── </v>
      </c>
      <c r="AG150" s="66" t="str">
        <f t="shared" ca="1" si="207"/>
        <v xml:space="preserve">─── </v>
      </c>
      <c r="AH150" s="54" t="str">
        <f t="shared" ca="1" si="208"/>
        <v xml:space="preserve">─── </v>
      </c>
      <c r="AI150" s="52" t="str">
        <f t="shared" ca="1" si="228"/>
        <v xml:space="preserve">─── </v>
      </c>
      <c r="AJ150" s="52">
        <f t="shared" si="209"/>
        <v>1</v>
      </c>
      <c r="AK150" s="57" t="str">
        <f t="shared" si="210"/>
        <v>安孫子　直樹</v>
      </c>
      <c r="AL150" s="57" t="str">
        <f t="shared" si="211"/>
        <v>石川　聡</v>
      </c>
      <c r="AM150" s="53">
        <f t="shared" si="212"/>
        <v>0</v>
      </c>
      <c r="AN150" s="55">
        <f t="shared" si="213"/>
        <v>26500</v>
      </c>
      <c r="AO150" s="48" t="str">
        <f t="shared" si="229"/>
        <v/>
      </c>
      <c r="AP150" s="56">
        <f t="shared" si="230"/>
        <v>101</v>
      </c>
      <c r="AQ150" s="70" t="str">
        <f t="shared" ca="1" si="214"/>
        <v xml:space="preserve">─── </v>
      </c>
      <c r="AR150" s="62" t="str">
        <f t="shared" ca="1" si="231"/>
        <v xml:space="preserve">─── </v>
      </c>
      <c r="AS150" s="62" t="str">
        <f ca="1">IF(AR150="─── ","─── ",VALUE(AR150&amp;COUNTIFS(AR$1:AR150,AR150)))</f>
        <v xml:space="preserve">─── </v>
      </c>
      <c r="AT150" s="62" t="str">
        <f t="shared" ca="1" si="232"/>
        <v xml:space="preserve">─── </v>
      </c>
      <c r="AU150" s="65" t="str">
        <f t="shared" ca="1" si="215"/>
        <v xml:space="preserve">─── </v>
      </c>
      <c r="AV150" s="62" t="str">
        <f t="shared" ca="1" si="233"/>
        <v xml:space="preserve">─── </v>
      </c>
      <c r="AW150" s="73" t="str">
        <f t="shared" ca="1" si="234"/>
        <v xml:space="preserve">─── </v>
      </c>
      <c r="AX150" s="74" t="str">
        <f t="shared" ca="1" si="216"/>
        <v xml:space="preserve">─── </v>
      </c>
      <c r="AY150" s="75" t="str">
        <f t="shared" ca="1" si="235"/>
        <v xml:space="preserve">─── </v>
      </c>
      <c r="AZ150" s="76" t="str">
        <f t="shared" ca="1" si="217"/>
        <v xml:space="preserve">─── </v>
      </c>
      <c r="BA150" s="77" t="str">
        <f t="shared" ca="1" si="236"/>
        <v xml:space="preserve">─── </v>
      </c>
      <c r="BB150" s="80" t="str">
        <f t="shared" ca="1" si="237"/>
        <v xml:space="preserve">─── </v>
      </c>
      <c r="BC150" s="71" t="str">
        <f t="shared" si="218"/>
        <v/>
      </c>
      <c r="BD150" s="2" t="s">
        <v>2124</v>
      </c>
      <c r="BG150" s="2" t="str">
        <f t="shared" ca="1" si="219"/>
        <v xml:space="preserve">─── </v>
      </c>
      <c r="BJ150" s="63">
        <v>151</v>
      </c>
      <c r="BK150" s="63" t="str">
        <f t="shared" ca="1" si="191"/>
        <v/>
      </c>
      <c r="BL150" s="63" t="str">
        <f t="shared" ca="1" si="190"/>
        <v/>
      </c>
      <c r="BM150" s="64"/>
    </row>
    <row r="151" spans="1:65">
      <c r="A151" s="85" t="s">
        <v>1555</v>
      </c>
      <c r="B151" s="57" t="str">
        <f t="shared" si="192"/>
        <v>山辺町</v>
      </c>
      <c r="C151" s="57" t="str">
        <f t="shared" si="193"/>
        <v>住宅地</v>
      </c>
      <c r="D151" s="48"/>
      <c r="E151" s="50" t="str">
        <f t="shared" si="194"/>
        <v>村山地域</v>
      </c>
      <c r="F151" s="50" t="str">
        <f t="shared" si="195"/>
        <v>大字山辺字佐竹段２９９４番３</v>
      </c>
      <c r="G151" s="50" t="str">
        <f t="shared" si="196"/>
        <v/>
      </c>
      <c r="H151" s="50" t="str">
        <f t="shared" si="197"/>
        <v/>
      </c>
      <c r="I151" s="48" t="str">
        <f t="shared" si="198"/>
        <v>○</v>
      </c>
      <c r="J151" s="48" t="str">
        <f>IFERROR(IF(L151="───── ","",IF(VLOOKUP(A151,kanji001前年データ,19,FALSE)=62,"共同",IF(A151="山形9-3","工業",IF(A151="鶴岡5-2","観光",IF(OR(C151="宅地見込地",C151="工業地"),"",IF(OR(AND(C151="住宅地",M151=2),AND(C151="商業地",M151=1)),"最高",IF(OR(AND(C151="住宅地",COUNTIFS(前年用途区分,C151,前年価格,"&gt;0")=M151),AND(C151="商業地",COUNTIFS(前年用途区分,C151,前年価格,"&gt;0")=M151)),"最低",IF(fals,"")))))))),"")</f>
        <v/>
      </c>
      <c r="K151" s="48" t="str">
        <f ca="1">IFERROR(IF(W151="───── ","",IF(VLOOKUP(A151,kanji001データ,19,FALSE)=62,"共同",IF(A151="山形9-3","工業",IF(A151="鶴岡5-2","観光",IF(OR(C151="宅地見込地",C151="工業地"),"",IF(AND(C151="住宅地",X151=2),"最高",IF(AND(C151="住宅地",COUNTIFS(用途区分,C151,幹事意見価格,"&gt;0")=X151),"最低",IF(AND(C151="商業地",X151=1),"最高",IF(AND(C151="商業地",COUNTIFS(用途区分,C151,幹事意見価格,"&gt;0")=X151),"最低",IF(fals,"")))))))))),"")</f>
        <v/>
      </c>
      <c r="L151" s="51">
        <f t="shared" si="222"/>
        <v>23500</v>
      </c>
      <c r="M151" s="52">
        <f t="shared" si="199"/>
        <v>60</v>
      </c>
      <c r="N151" s="52">
        <f>IFERROR(IF(A151="","",VALUE(M151&amp;COUNTIFS($M$1:M151,M151))),"─── ")</f>
        <v>602</v>
      </c>
      <c r="O151" s="53">
        <f t="shared" si="223"/>
        <v>4.0000000000000001E-3</v>
      </c>
      <c r="P151" s="53">
        <f t="shared" si="224"/>
        <v>4.2735042735042739E-3</v>
      </c>
      <c r="Q151" s="52">
        <f t="shared" si="225"/>
        <v>49</v>
      </c>
      <c r="R151" s="52">
        <f>IFERROR(IF(A151="","",VALUE(Q151&amp;COUNTIFS($Q$1:Q151,Q151))),"─── ")</f>
        <v>492</v>
      </c>
      <c r="S151" s="51" t="e">
        <f t="shared" ca="1" si="220"/>
        <v>#REF!</v>
      </c>
      <c r="T151" s="53" t="e">
        <f t="shared" ca="1" si="221"/>
        <v>#REF!</v>
      </c>
      <c r="U151" s="51" t="e">
        <f t="shared" ca="1" si="238"/>
        <v>#REF!</v>
      </c>
      <c r="V151" s="53" t="e">
        <f t="shared" ca="1" si="239"/>
        <v>#REF!</v>
      </c>
      <c r="W151" s="88" t="str">
        <f ca="1">IFERROR(IF(OR($S151="─── ",$U151="─── "),"─── ",IF(#REF!="見込価格",VLOOKUP(A151,見込価格一覧データ,9,FALSE),IF(#REF!="意見価格",VLOOKUP(A151,見込価格一覧データ,11,FALSE)))),"─── ")</f>
        <v xml:space="preserve">─── </v>
      </c>
      <c r="X151" s="52" t="str">
        <f t="shared" ca="1" si="200"/>
        <v xml:space="preserve">─── </v>
      </c>
      <c r="Y151" s="66" t="str">
        <f t="shared" ca="1" si="201"/>
        <v xml:space="preserve">─── </v>
      </c>
      <c r="Z151" s="52" t="str">
        <f t="shared" ca="1" si="202"/>
        <v xml:space="preserve">─── </v>
      </c>
      <c r="AA151" s="52" t="str">
        <f t="shared" ca="1" si="203"/>
        <v xml:space="preserve">─── </v>
      </c>
      <c r="AB151" s="53" t="str">
        <f t="shared" ca="1" si="226"/>
        <v xml:space="preserve">─── </v>
      </c>
      <c r="AC151" s="53" t="str">
        <f t="shared" ca="1" si="227"/>
        <v xml:space="preserve">─── </v>
      </c>
      <c r="AD151" s="52" t="str">
        <f t="shared" ca="1" si="204"/>
        <v xml:space="preserve">─── </v>
      </c>
      <c r="AE151" s="66" t="str">
        <f t="shared" ca="1" si="205"/>
        <v xml:space="preserve">─── </v>
      </c>
      <c r="AF151" s="54" t="str">
        <f t="shared" ca="1" si="206"/>
        <v xml:space="preserve">─── </v>
      </c>
      <c r="AG151" s="66" t="str">
        <f t="shared" ca="1" si="207"/>
        <v xml:space="preserve">─── </v>
      </c>
      <c r="AH151" s="54" t="str">
        <f t="shared" ca="1" si="208"/>
        <v xml:space="preserve">─── </v>
      </c>
      <c r="AI151" s="52" t="str">
        <f t="shared" ca="1" si="228"/>
        <v xml:space="preserve">─── </v>
      </c>
      <c r="AJ151" s="52">
        <f t="shared" si="209"/>
        <v>2</v>
      </c>
      <c r="AK151" s="57" t="str">
        <f t="shared" si="210"/>
        <v>安孫子　直樹</v>
      </c>
      <c r="AL151" s="57" t="str">
        <f t="shared" si="211"/>
        <v>石川　聡</v>
      </c>
      <c r="AM151" s="53">
        <f t="shared" si="212"/>
        <v>4.0000000000000001E-3</v>
      </c>
      <c r="AN151" s="55">
        <f t="shared" si="213"/>
        <v>23500</v>
      </c>
      <c r="AO151" s="48" t="str">
        <f t="shared" si="229"/>
        <v/>
      </c>
      <c r="AP151" s="56">
        <f t="shared" si="230"/>
        <v>102</v>
      </c>
      <c r="AQ151" s="70" t="str">
        <f t="shared" ca="1" si="214"/>
        <v xml:space="preserve">─── </v>
      </c>
      <c r="AR151" s="62" t="str">
        <f t="shared" ca="1" si="231"/>
        <v xml:space="preserve">─── </v>
      </c>
      <c r="AS151" s="62" t="str">
        <f ca="1">IF(AR151="─── ","─── ",VALUE(AR151&amp;COUNTIFS(AR$1:AR151,AR151)))</f>
        <v xml:space="preserve">─── </v>
      </c>
      <c r="AT151" s="62" t="str">
        <f t="shared" ca="1" si="232"/>
        <v xml:space="preserve">─── </v>
      </c>
      <c r="AU151" s="65" t="str">
        <f t="shared" ca="1" si="215"/>
        <v xml:space="preserve">─── </v>
      </c>
      <c r="AV151" s="62" t="str">
        <f t="shared" ca="1" si="233"/>
        <v xml:space="preserve">─── </v>
      </c>
      <c r="AW151" s="73" t="str">
        <f t="shared" ca="1" si="234"/>
        <v xml:space="preserve">─── </v>
      </c>
      <c r="AX151" s="74" t="str">
        <f t="shared" ca="1" si="216"/>
        <v xml:space="preserve">─── </v>
      </c>
      <c r="AY151" s="75" t="str">
        <f t="shared" ca="1" si="235"/>
        <v xml:space="preserve">─── </v>
      </c>
      <c r="AZ151" s="76" t="str">
        <f t="shared" ca="1" si="217"/>
        <v xml:space="preserve">─── </v>
      </c>
      <c r="BA151" s="77" t="str">
        <f t="shared" ca="1" si="236"/>
        <v xml:space="preserve">─── </v>
      </c>
      <c r="BB151" s="80" t="str">
        <f t="shared" ca="1" si="237"/>
        <v xml:space="preserve">─── </v>
      </c>
      <c r="BC151" s="71" t="str">
        <f t="shared" si="218"/>
        <v/>
      </c>
      <c r="BD151" s="2" t="s">
        <v>2124</v>
      </c>
      <c r="BG151" s="2" t="str">
        <f t="shared" ca="1" si="219"/>
        <v xml:space="preserve">─── </v>
      </c>
      <c r="BJ151" s="63">
        <v>152</v>
      </c>
      <c r="BK151" s="63" t="str">
        <f t="shared" ca="1" si="191"/>
        <v/>
      </c>
      <c r="BL151" s="63" t="str">
        <f t="shared" ca="1" si="190"/>
        <v/>
      </c>
      <c r="BM151" s="64"/>
    </row>
    <row r="152" spans="1:65">
      <c r="A152" s="85" t="s">
        <v>1556</v>
      </c>
      <c r="B152" s="57" t="str">
        <f t="shared" si="192"/>
        <v>山辺町</v>
      </c>
      <c r="C152" s="57" t="str">
        <f t="shared" si="193"/>
        <v>住宅地</v>
      </c>
      <c r="D152" s="48"/>
      <c r="E152" s="50" t="str">
        <f t="shared" si="194"/>
        <v>村山地域</v>
      </c>
      <c r="F152" s="50" t="str">
        <f t="shared" si="195"/>
        <v>大字根際字五宮４５３番</v>
      </c>
      <c r="G152" s="50" t="str">
        <f t="shared" si="196"/>
        <v/>
      </c>
      <c r="H152" s="50" t="str">
        <f t="shared" si="197"/>
        <v/>
      </c>
      <c r="I152" s="48" t="str">
        <f t="shared" si="198"/>
        <v>○</v>
      </c>
      <c r="J152" s="48" t="str">
        <f>IFERROR(IF(L152="───── ","",IF(VLOOKUP(A152,kanji001前年データ,19,FALSE)=62,"共同",IF(A152="山形9-3","工業",IF(A152="鶴岡5-2","観光",IF(OR(C152="宅地見込地",C152="工業地"),"",IF(OR(AND(C152="住宅地",M152=2),AND(C152="商業地",M152=1)),"最高",IF(OR(AND(C152="住宅地",COUNTIFS(前年用途区分,C152,前年価格,"&gt;0")=M152),AND(C152="商業地",COUNTIFS(前年用途区分,C152,前年価格,"&gt;0")=M152)),"最低",IF(fals,"")))))))),"")</f>
        <v/>
      </c>
      <c r="K152" s="48" t="str">
        <f ca="1">IFERROR(IF(W152="───── ","",IF(VLOOKUP(A152,kanji001データ,19,FALSE)=62,"共同",IF(A152="山形9-3","工業",IF(A152="鶴岡5-2","観光",IF(OR(C152="宅地見込地",C152="工業地"),"",IF(AND(C152="住宅地",X152=2),"最高",IF(AND(C152="住宅地",COUNTIFS(用途区分,C152,幹事意見価格,"&gt;0")=X152),"最低",IF(AND(C152="商業地",X152=1),"最高",IF(AND(C152="商業地",COUNTIFS(用途区分,C152,幹事意見価格,"&gt;0")=X152),"最低",IF(fals,"")))))))))),"")</f>
        <v/>
      </c>
      <c r="L152" s="51">
        <f t="shared" si="222"/>
        <v>11400</v>
      </c>
      <c r="M152" s="52">
        <f t="shared" si="199"/>
        <v>96</v>
      </c>
      <c r="N152" s="52">
        <f>IFERROR(IF(A152="","",VALUE(M152&amp;COUNTIFS($M$1:M152,M152))),"─── ")</f>
        <v>961</v>
      </c>
      <c r="O152" s="53">
        <f t="shared" si="223"/>
        <v>-8.9999999999999993E-3</v>
      </c>
      <c r="P152" s="53">
        <f t="shared" si="224"/>
        <v>-8.6956521739130436E-3</v>
      </c>
      <c r="Q152" s="52">
        <f t="shared" si="225"/>
        <v>110</v>
      </c>
      <c r="R152" s="52">
        <f>IFERROR(IF(A152="","",VALUE(Q152&amp;COUNTIFS($Q$1:Q152,Q152))),"─── ")</f>
        <v>1101</v>
      </c>
      <c r="S152" s="51" t="e">
        <f t="shared" ca="1" si="220"/>
        <v>#REF!</v>
      </c>
      <c r="T152" s="53" t="e">
        <f t="shared" ca="1" si="221"/>
        <v>#REF!</v>
      </c>
      <c r="U152" s="51" t="e">
        <f t="shared" ca="1" si="238"/>
        <v>#REF!</v>
      </c>
      <c r="V152" s="53" t="e">
        <f t="shared" ca="1" si="239"/>
        <v>#REF!</v>
      </c>
      <c r="W152" s="88" t="str">
        <f ca="1">IFERROR(IF(OR($S152="─── ",$U152="─── "),"─── ",IF(#REF!="見込価格",VLOOKUP(A152,見込価格一覧データ,9,FALSE),IF(#REF!="意見価格",VLOOKUP(A152,見込価格一覧データ,11,FALSE)))),"─── ")</f>
        <v xml:space="preserve">─── </v>
      </c>
      <c r="X152" s="52" t="str">
        <f t="shared" ca="1" si="200"/>
        <v xml:space="preserve">─── </v>
      </c>
      <c r="Y152" s="66" t="str">
        <f t="shared" ca="1" si="201"/>
        <v xml:space="preserve">─── </v>
      </c>
      <c r="Z152" s="52" t="str">
        <f t="shared" ca="1" si="202"/>
        <v xml:space="preserve">─── </v>
      </c>
      <c r="AA152" s="52" t="str">
        <f t="shared" ca="1" si="203"/>
        <v xml:space="preserve">─── </v>
      </c>
      <c r="AB152" s="53" t="str">
        <f t="shared" ca="1" si="226"/>
        <v xml:space="preserve">─── </v>
      </c>
      <c r="AC152" s="53" t="str">
        <f t="shared" ca="1" si="227"/>
        <v xml:space="preserve">─── </v>
      </c>
      <c r="AD152" s="52" t="str">
        <f t="shared" ca="1" si="204"/>
        <v xml:space="preserve">─── </v>
      </c>
      <c r="AE152" s="66" t="str">
        <f t="shared" ca="1" si="205"/>
        <v xml:space="preserve">─── </v>
      </c>
      <c r="AF152" s="54" t="str">
        <f t="shared" ca="1" si="206"/>
        <v xml:space="preserve">─── </v>
      </c>
      <c r="AG152" s="66" t="str">
        <f t="shared" ca="1" si="207"/>
        <v xml:space="preserve">─── </v>
      </c>
      <c r="AH152" s="54" t="str">
        <f t="shared" ca="1" si="208"/>
        <v xml:space="preserve">─── </v>
      </c>
      <c r="AI152" s="52" t="str">
        <f t="shared" ca="1" si="228"/>
        <v xml:space="preserve">─── </v>
      </c>
      <c r="AJ152" s="52">
        <f t="shared" si="209"/>
        <v>3</v>
      </c>
      <c r="AK152" s="57" t="str">
        <f t="shared" si="210"/>
        <v>安孫子　直樹</v>
      </c>
      <c r="AL152" s="57" t="str">
        <f t="shared" si="211"/>
        <v>石川　聡</v>
      </c>
      <c r="AM152" s="53">
        <f t="shared" si="212"/>
        <v>-8.9999999999999993E-3</v>
      </c>
      <c r="AN152" s="55">
        <f t="shared" si="213"/>
        <v>11400</v>
      </c>
      <c r="AO152" s="48" t="str">
        <f t="shared" si="229"/>
        <v/>
      </c>
      <c r="AP152" s="56">
        <f t="shared" si="230"/>
        <v>103</v>
      </c>
      <c r="AQ152" s="70" t="str">
        <f t="shared" ca="1" si="214"/>
        <v xml:space="preserve">─── </v>
      </c>
      <c r="AR152" s="62" t="str">
        <f t="shared" ca="1" si="231"/>
        <v xml:space="preserve">─── </v>
      </c>
      <c r="AS152" s="62" t="str">
        <f ca="1">IF(AR152="─── ","─── ",VALUE(AR152&amp;COUNTIFS(AR$1:AR152,AR152)))</f>
        <v xml:space="preserve">─── </v>
      </c>
      <c r="AT152" s="62" t="str">
        <f t="shared" ca="1" si="232"/>
        <v xml:space="preserve">─── </v>
      </c>
      <c r="AU152" s="65" t="str">
        <f t="shared" ca="1" si="215"/>
        <v xml:space="preserve">─── </v>
      </c>
      <c r="AV152" s="62" t="str">
        <f t="shared" ca="1" si="233"/>
        <v xml:space="preserve">─── </v>
      </c>
      <c r="AW152" s="73" t="str">
        <f t="shared" ca="1" si="234"/>
        <v xml:space="preserve">─── </v>
      </c>
      <c r="AX152" s="74" t="str">
        <f t="shared" ca="1" si="216"/>
        <v xml:space="preserve">─── </v>
      </c>
      <c r="AY152" s="75" t="str">
        <f t="shared" ca="1" si="235"/>
        <v xml:space="preserve">─── </v>
      </c>
      <c r="AZ152" s="76" t="str">
        <f t="shared" ca="1" si="217"/>
        <v xml:space="preserve">─── </v>
      </c>
      <c r="BA152" s="77" t="str">
        <f t="shared" ca="1" si="236"/>
        <v xml:space="preserve">─── </v>
      </c>
      <c r="BB152" s="80" t="str">
        <f t="shared" ca="1" si="237"/>
        <v xml:space="preserve">─── </v>
      </c>
      <c r="BC152" s="71" t="str">
        <f t="shared" si="218"/>
        <v/>
      </c>
      <c r="BD152" s="2" t="s">
        <v>2124</v>
      </c>
      <c r="BG152" s="2" t="str">
        <f t="shared" ca="1" si="219"/>
        <v xml:space="preserve">─── </v>
      </c>
      <c r="BJ152" s="63">
        <v>153</v>
      </c>
      <c r="BK152" s="63" t="str">
        <f t="shared" ca="1" si="191"/>
        <v/>
      </c>
      <c r="BL152" s="63" t="str">
        <f t="shared" ca="1" si="190"/>
        <v/>
      </c>
      <c r="BM152" s="64"/>
    </row>
    <row r="153" spans="1:65">
      <c r="A153" s="85" t="s">
        <v>1557</v>
      </c>
      <c r="B153" s="57" t="str">
        <f t="shared" si="192"/>
        <v>中山町</v>
      </c>
      <c r="C153" s="57" t="str">
        <f t="shared" si="193"/>
        <v>住宅地</v>
      </c>
      <c r="D153" s="48"/>
      <c r="E153" s="50" t="str">
        <f t="shared" si="194"/>
        <v>村山地域</v>
      </c>
      <c r="F153" s="50" t="str">
        <f t="shared" si="195"/>
        <v>大字長崎字元町１９７番３外</v>
      </c>
      <c r="G153" s="50" t="str">
        <f t="shared" si="196"/>
        <v/>
      </c>
      <c r="H153" s="50" t="str">
        <f t="shared" si="197"/>
        <v/>
      </c>
      <c r="I153" s="48" t="str">
        <f t="shared" si="198"/>
        <v>○</v>
      </c>
      <c r="J153" s="48" t="str">
        <f>IFERROR(IF(L153="───── ","",IF(VLOOKUP(A153,kanji001前年データ,19,FALSE)=62,"共同",IF(A153="山形9-3","工業",IF(A153="鶴岡5-2","観光",IF(OR(C153="宅地見込地",C153="工業地"),"",IF(OR(AND(C153="住宅地",M153=2),AND(C153="商業地",M153=1)),"最高",IF(OR(AND(C153="住宅地",COUNTIFS(前年用途区分,C153,前年価格,"&gt;0")=M153),AND(C153="商業地",COUNTIFS(前年用途区分,C153,前年価格,"&gt;0")=M153)),"最低",IF(fals,"")))))))),"")</f>
        <v/>
      </c>
      <c r="K153" s="48" t="str">
        <f ca="1">IFERROR(IF(W153="───── ","",IF(VLOOKUP(A153,kanji001データ,19,FALSE)=62,"共同",IF(A153="山形9-3","工業",IF(A153="鶴岡5-2","観光",IF(OR(C153="宅地見込地",C153="工業地"),"",IF(AND(C153="住宅地",X153=2),"最高",IF(AND(C153="住宅地",COUNTIFS(用途区分,C153,幹事意見価格,"&gt;0")=X153),"最低",IF(AND(C153="商業地",X153=1),"最高",IF(AND(C153="商業地",COUNTIFS(用途区分,C153,幹事意見価格,"&gt;0")=X153),"最低",IF(fals,"")))))))))),"")</f>
        <v/>
      </c>
      <c r="L153" s="51">
        <f t="shared" si="222"/>
        <v>23100</v>
      </c>
      <c r="M153" s="52">
        <f t="shared" si="199"/>
        <v>63</v>
      </c>
      <c r="N153" s="52">
        <f>IFERROR(IF(A153="","",VALUE(M153&amp;COUNTIFS($M$1:M153,M153))),"─── ")</f>
        <v>631</v>
      </c>
      <c r="O153" s="53">
        <f t="shared" si="223"/>
        <v>-4.0000000000000001E-3</v>
      </c>
      <c r="P153" s="53">
        <f t="shared" si="224"/>
        <v>-4.3103448275862068E-3</v>
      </c>
      <c r="Q153" s="52">
        <f t="shared" si="225"/>
        <v>86</v>
      </c>
      <c r="R153" s="52">
        <f>IFERROR(IF(A153="","",VALUE(Q153&amp;COUNTIFS($Q$1:Q153,Q153))),"─── ")</f>
        <v>861</v>
      </c>
      <c r="S153" s="51" t="e">
        <f t="shared" ca="1" si="220"/>
        <v>#REF!</v>
      </c>
      <c r="T153" s="53" t="e">
        <f t="shared" ca="1" si="221"/>
        <v>#REF!</v>
      </c>
      <c r="U153" s="51" t="e">
        <f t="shared" ca="1" si="238"/>
        <v>#REF!</v>
      </c>
      <c r="V153" s="53" t="e">
        <f t="shared" ca="1" si="239"/>
        <v>#REF!</v>
      </c>
      <c r="W153" s="88" t="str">
        <f ca="1">IFERROR(IF(OR($S153="─── ",$U153="─── "),"─── ",IF(#REF!="見込価格",VLOOKUP(A153,見込価格一覧データ,9,FALSE),IF(#REF!="意見価格",VLOOKUP(A153,見込価格一覧データ,11,FALSE)))),"─── ")</f>
        <v xml:space="preserve">─── </v>
      </c>
      <c r="X153" s="52" t="str">
        <f t="shared" ca="1" si="200"/>
        <v xml:space="preserve">─── </v>
      </c>
      <c r="Y153" s="66" t="str">
        <f t="shared" ca="1" si="201"/>
        <v xml:space="preserve">─── </v>
      </c>
      <c r="Z153" s="52" t="str">
        <f t="shared" ca="1" si="202"/>
        <v xml:space="preserve">─── </v>
      </c>
      <c r="AA153" s="52" t="str">
        <f t="shared" ca="1" si="203"/>
        <v xml:space="preserve">─── </v>
      </c>
      <c r="AB153" s="53" t="str">
        <f t="shared" ca="1" si="226"/>
        <v xml:space="preserve">─── </v>
      </c>
      <c r="AC153" s="53" t="str">
        <f t="shared" ca="1" si="227"/>
        <v xml:space="preserve">─── </v>
      </c>
      <c r="AD153" s="52" t="str">
        <f t="shared" ca="1" si="204"/>
        <v xml:space="preserve">─── </v>
      </c>
      <c r="AE153" s="66" t="str">
        <f t="shared" ca="1" si="205"/>
        <v xml:space="preserve">─── </v>
      </c>
      <c r="AF153" s="54" t="str">
        <f t="shared" ca="1" si="206"/>
        <v xml:space="preserve">─── </v>
      </c>
      <c r="AG153" s="66" t="str">
        <f t="shared" ca="1" si="207"/>
        <v xml:space="preserve">─── </v>
      </c>
      <c r="AH153" s="54" t="str">
        <f t="shared" ca="1" si="208"/>
        <v xml:space="preserve">─── </v>
      </c>
      <c r="AI153" s="52" t="str">
        <f t="shared" ca="1" si="228"/>
        <v xml:space="preserve">─── </v>
      </c>
      <c r="AJ153" s="52">
        <f t="shared" si="209"/>
        <v>2</v>
      </c>
      <c r="AK153" s="57" t="str">
        <f t="shared" si="210"/>
        <v>森谷　崇史</v>
      </c>
      <c r="AL153" s="57" t="str">
        <f t="shared" si="211"/>
        <v>月田　真吾</v>
      </c>
      <c r="AM153" s="53">
        <f t="shared" si="212"/>
        <v>-4.0000000000000001E-3</v>
      </c>
      <c r="AN153" s="55">
        <f t="shared" si="213"/>
        <v>23100</v>
      </c>
      <c r="AO153" s="48" t="str">
        <f t="shared" si="229"/>
        <v/>
      </c>
      <c r="AP153" s="56">
        <f t="shared" si="230"/>
        <v>101</v>
      </c>
      <c r="AQ153" s="70" t="str">
        <f t="shared" ca="1" si="214"/>
        <v xml:space="preserve">─── </v>
      </c>
      <c r="AR153" s="62" t="str">
        <f t="shared" ca="1" si="231"/>
        <v xml:space="preserve">─── </v>
      </c>
      <c r="AS153" s="62" t="str">
        <f ca="1">IF(AR153="─── ","─── ",VALUE(AR153&amp;COUNTIFS(AR$1:AR153,AR153)))</f>
        <v xml:space="preserve">─── </v>
      </c>
      <c r="AT153" s="62" t="str">
        <f t="shared" ca="1" si="232"/>
        <v xml:space="preserve">─── </v>
      </c>
      <c r="AU153" s="65" t="str">
        <f t="shared" ca="1" si="215"/>
        <v xml:space="preserve">─── </v>
      </c>
      <c r="AV153" s="62" t="str">
        <f t="shared" ca="1" si="233"/>
        <v xml:space="preserve">─── </v>
      </c>
      <c r="AW153" s="73" t="str">
        <f t="shared" ca="1" si="234"/>
        <v xml:space="preserve">─── </v>
      </c>
      <c r="AX153" s="74" t="str">
        <f t="shared" ca="1" si="216"/>
        <v xml:space="preserve">─── </v>
      </c>
      <c r="AY153" s="75" t="str">
        <f t="shared" ca="1" si="235"/>
        <v xml:space="preserve">─── </v>
      </c>
      <c r="AZ153" s="76" t="str">
        <f t="shared" ca="1" si="217"/>
        <v xml:space="preserve">─── </v>
      </c>
      <c r="BA153" s="77" t="str">
        <f t="shared" ca="1" si="236"/>
        <v xml:space="preserve">─── </v>
      </c>
      <c r="BB153" s="80" t="str">
        <f t="shared" ca="1" si="237"/>
        <v xml:space="preserve">─── </v>
      </c>
      <c r="BC153" s="71" t="str">
        <f t="shared" si="218"/>
        <v/>
      </c>
      <c r="BD153" s="2" t="s">
        <v>2124</v>
      </c>
      <c r="BG153" s="2" t="str">
        <f t="shared" ca="1" si="219"/>
        <v xml:space="preserve">─── </v>
      </c>
      <c r="BJ153" s="63">
        <v>154</v>
      </c>
      <c r="BK153" s="63" t="str">
        <f t="shared" ca="1" si="191"/>
        <v/>
      </c>
      <c r="BL153" s="63" t="str">
        <f t="shared" ca="1" si="190"/>
        <v/>
      </c>
      <c r="BM153" s="64"/>
    </row>
    <row r="154" spans="1:65">
      <c r="A154" s="85" t="s">
        <v>1558</v>
      </c>
      <c r="B154" s="57" t="str">
        <f t="shared" si="192"/>
        <v>中山町</v>
      </c>
      <c r="C154" s="57" t="str">
        <f t="shared" si="193"/>
        <v>住宅地</v>
      </c>
      <c r="D154" s="48"/>
      <c r="E154" s="50" t="str">
        <f t="shared" si="194"/>
        <v>村山地域</v>
      </c>
      <c r="F154" s="50" t="str">
        <f t="shared" si="195"/>
        <v>いずみ５８番</v>
      </c>
      <c r="G154" s="50" t="str">
        <f t="shared" si="196"/>
        <v/>
      </c>
      <c r="H154" s="50" t="str">
        <f t="shared" si="197"/>
        <v/>
      </c>
      <c r="I154" s="48" t="str">
        <f t="shared" si="198"/>
        <v/>
      </c>
      <c r="J154" s="48" t="str">
        <f>IFERROR(IF(L154="───── ","",IF(VLOOKUP(A154,kanji001前年データ,19,FALSE)=62,"共同",IF(A154="山形9-3","工業",IF(A154="鶴岡5-2","観光",IF(OR(C154="宅地見込地",C154="工業地"),"",IF(OR(AND(C154="住宅地",M154=2),AND(C154="商業地",M154=1)),"最高",IF(OR(AND(C154="住宅地",COUNTIFS(前年用途区分,C154,前年価格,"&gt;0")=M154),AND(C154="商業地",COUNTIFS(前年用途区分,C154,前年価格,"&gt;0")=M154)),"最低",IF(fals,"")))))))),"")</f>
        <v/>
      </c>
      <c r="K154" s="48" t="str">
        <f ca="1">IFERROR(IF(W154="───── ","",IF(VLOOKUP(A154,kanji001データ,19,FALSE)=62,"共同",IF(A154="山形9-3","工業",IF(A154="鶴岡5-2","観光",IF(OR(C154="宅地見込地",C154="工業地"),"",IF(AND(C154="住宅地",X154=2),"最高",IF(AND(C154="住宅地",COUNTIFS(用途区分,C154,幹事意見価格,"&gt;0")=X154),"最低",IF(AND(C154="商業地",X154=1),"最高",IF(AND(C154="商業地",COUNTIFS(用途区分,C154,幹事意見価格,"&gt;0")=X154),"最低",IF(fals,"")))))))))),"")</f>
        <v/>
      </c>
      <c r="L154" s="51">
        <f t="shared" si="222"/>
        <v>27300</v>
      </c>
      <c r="M154" s="52">
        <f t="shared" si="199"/>
        <v>49</v>
      </c>
      <c r="N154" s="52">
        <f>IFERROR(IF(A154="","",VALUE(M154&amp;COUNTIFS($M$1:M154,M154))),"─── ")</f>
        <v>492</v>
      </c>
      <c r="O154" s="53">
        <f t="shared" si="223"/>
        <v>4.0000000000000001E-3</v>
      </c>
      <c r="P154" s="53">
        <f t="shared" si="224"/>
        <v>3.6764705882352941E-3</v>
      </c>
      <c r="Q154" s="52">
        <f t="shared" si="225"/>
        <v>53</v>
      </c>
      <c r="R154" s="52">
        <f>IFERROR(IF(A154="","",VALUE(Q154&amp;COUNTIFS($Q$1:Q154,Q154))),"─── ")</f>
        <v>532</v>
      </c>
      <c r="S154" s="51" t="e">
        <f t="shared" ca="1" si="220"/>
        <v>#REF!</v>
      </c>
      <c r="T154" s="53" t="e">
        <f t="shared" ca="1" si="221"/>
        <v>#REF!</v>
      </c>
      <c r="U154" s="51" t="e">
        <f t="shared" ca="1" si="238"/>
        <v>#REF!</v>
      </c>
      <c r="V154" s="53" t="e">
        <f t="shared" ca="1" si="239"/>
        <v>#REF!</v>
      </c>
      <c r="W154" s="88" t="str">
        <f ca="1">IFERROR(IF(OR($S154="─── ",$U154="─── "),"─── ",IF(#REF!="見込価格",VLOOKUP(A154,見込価格一覧データ,9,FALSE),IF(#REF!="意見価格",VLOOKUP(A154,見込価格一覧データ,11,FALSE)))),"─── ")</f>
        <v xml:space="preserve">─── </v>
      </c>
      <c r="X154" s="52" t="str">
        <f t="shared" ca="1" si="200"/>
        <v xml:space="preserve">─── </v>
      </c>
      <c r="Y154" s="66" t="str">
        <f t="shared" ca="1" si="201"/>
        <v xml:space="preserve">─── </v>
      </c>
      <c r="Z154" s="52" t="str">
        <f t="shared" ca="1" si="202"/>
        <v xml:space="preserve">─── </v>
      </c>
      <c r="AA154" s="52" t="str">
        <f t="shared" ca="1" si="203"/>
        <v xml:space="preserve">─── </v>
      </c>
      <c r="AB154" s="53" t="str">
        <f t="shared" ca="1" si="226"/>
        <v xml:space="preserve">─── </v>
      </c>
      <c r="AC154" s="53" t="str">
        <f t="shared" ca="1" si="227"/>
        <v xml:space="preserve">─── </v>
      </c>
      <c r="AD154" s="52" t="str">
        <f t="shared" ca="1" si="204"/>
        <v xml:space="preserve">─── </v>
      </c>
      <c r="AE154" s="66" t="str">
        <f t="shared" ca="1" si="205"/>
        <v xml:space="preserve">─── </v>
      </c>
      <c r="AF154" s="54" t="str">
        <f t="shared" ca="1" si="206"/>
        <v xml:space="preserve">─── </v>
      </c>
      <c r="AG154" s="66" t="str">
        <f t="shared" ca="1" si="207"/>
        <v xml:space="preserve">─── </v>
      </c>
      <c r="AH154" s="54" t="str">
        <f t="shared" ca="1" si="208"/>
        <v xml:space="preserve">─── </v>
      </c>
      <c r="AI154" s="52" t="str">
        <f t="shared" ca="1" si="228"/>
        <v xml:space="preserve">─── </v>
      </c>
      <c r="AJ154" s="52">
        <f t="shared" si="209"/>
        <v>1</v>
      </c>
      <c r="AK154" s="57" t="str">
        <f t="shared" si="210"/>
        <v>森谷　崇史</v>
      </c>
      <c r="AL154" s="57" t="str">
        <f t="shared" si="211"/>
        <v>月田　真吾</v>
      </c>
      <c r="AM154" s="53">
        <f t="shared" si="212"/>
        <v>4.0000000000000001E-3</v>
      </c>
      <c r="AN154" s="55">
        <f t="shared" si="213"/>
        <v>27300</v>
      </c>
      <c r="AO154" s="48" t="str">
        <f t="shared" si="229"/>
        <v/>
      </c>
      <c r="AP154" s="56">
        <f t="shared" si="230"/>
        <v>101</v>
      </c>
      <c r="AQ154" s="70" t="str">
        <f t="shared" ca="1" si="214"/>
        <v xml:space="preserve">─── </v>
      </c>
      <c r="AR154" s="62" t="str">
        <f t="shared" ca="1" si="231"/>
        <v xml:space="preserve">─── </v>
      </c>
      <c r="AS154" s="62" t="str">
        <f ca="1">IF(AR154="─── ","─── ",VALUE(AR154&amp;COUNTIFS(AR$1:AR154,AR154)))</f>
        <v xml:space="preserve">─── </v>
      </c>
      <c r="AT154" s="62" t="str">
        <f t="shared" ca="1" si="232"/>
        <v xml:space="preserve">─── </v>
      </c>
      <c r="AU154" s="65" t="str">
        <f t="shared" ca="1" si="215"/>
        <v xml:space="preserve">─── </v>
      </c>
      <c r="AV154" s="62" t="str">
        <f t="shared" ca="1" si="233"/>
        <v xml:space="preserve">─── </v>
      </c>
      <c r="AW154" s="73" t="str">
        <f t="shared" ca="1" si="234"/>
        <v xml:space="preserve">─── </v>
      </c>
      <c r="AX154" s="74" t="str">
        <f t="shared" ca="1" si="216"/>
        <v xml:space="preserve">─── </v>
      </c>
      <c r="AY154" s="75" t="str">
        <f t="shared" ca="1" si="235"/>
        <v xml:space="preserve">─── </v>
      </c>
      <c r="AZ154" s="76" t="str">
        <f t="shared" ca="1" si="217"/>
        <v xml:space="preserve">─── </v>
      </c>
      <c r="BA154" s="77" t="str">
        <f t="shared" ca="1" si="236"/>
        <v xml:space="preserve">─── </v>
      </c>
      <c r="BB154" s="80" t="str">
        <f t="shared" ca="1" si="237"/>
        <v xml:space="preserve">─── </v>
      </c>
      <c r="BC154" s="71" t="str">
        <f t="shared" si="218"/>
        <v/>
      </c>
      <c r="BD154" s="2" t="s">
        <v>2124</v>
      </c>
      <c r="BG154" s="2" t="str">
        <f t="shared" ca="1" si="219"/>
        <v xml:space="preserve">─── </v>
      </c>
      <c r="BJ154" s="63">
        <v>155</v>
      </c>
      <c r="BK154" s="63" t="str">
        <f t="shared" ca="1" si="191"/>
        <v/>
      </c>
      <c r="BL154" s="63" t="str">
        <f t="shared" ca="1" si="190"/>
        <v/>
      </c>
      <c r="BM154" s="64"/>
    </row>
    <row r="155" spans="1:65">
      <c r="A155" s="85" t="s">
        <v>1559</v>
      </c>
      <c r="B155" s="57" t="str">
        <f t="shared" si="192"/>
        <v>中山町</v>
      </c>
      <c r="C155" s="57" t="str">
        <f t="shared" si="193"/>
        <v>住宅地</v>
      </c>
      <c r="D155" s="48"/>
      <c r="E155" s="50" t="str">
        <f t="shared" si="194"/>
        <v>村山地域</v>
      </c>
      <c r="F155" s="50" t="str">
        <f t="shared" si="195"/>
        <v>大字土橋字北８９番２</v>
      </c>
      <c r="G155" s="50" t="str">
        <f t="shared" si="196"/>
        <v/>
      </c>
      <c r="H155" s="50" t="str">
        <f t="shared" si="197"/>
        <v/>
      </c>
      <c r="I155" s="48" t="str">
        <f t="shared" si="198"/>
        <v/>
      </c>
      <c r="J155" s="48" t="str">
        <f>IFERROR(IF(L155="───── ","",IF(VLOOKUP(A155,kanji001前年データ,19,FALSE)=62,"共同",IF(A155="山形9-3","工業",IF(A155="鶴岡5-2","観光",IF(OR(C155="宅地見込地",C155="工業地"),"",IF(OR(AND(C155="住宅地",M155=2),AND(C155="商業地",M155=1)),"最高",IF(OR(AND(C155="住宅地",COUNTIFS(前年用途区分,C155,前年価格,"&gt;0")=M155),AND(C155="商業地",COUNTIFS(前年用途区分,C155,前年価格,"&gt;0")=M155)),"最低",IF(fals,"")))))))),"")</f>
        <v/>
      </c>
      <c r="K155" s="48" t="str">
        <f ca="1">IFERROR(IF(W155="───── ","",IF(VLOOKUP(A155,kanji001データ,19,FALSE)=62,"共同",IF(A155="山形9-3","工業",IF(A155="鶴岡5-2","観光",IF(OR(C155="宅地見込地",C155="工業地"),"",IF(AND(C155="住宅地",X155=2),"最高",IF(AND(C155="住宅地",COUNTIFS(用途区分,C155,幹事意見価格,"&gt;0")=X155),"最低",IF(AND(C155="商業地",X155=1),"最高",IF(AND(C155="商業地",COUNTIFS(用途区分,C155,幹事意見価格,"&gt;0")=X155),"最低",IF(fals,"")))))))))),"")</f>
        <v/>
      </c>
      <c r="L155" s="51">
        <f t="shared" si="222"/>
        <v>9140</v>
      </c>
      <c r="M155" s="52">
        <f t="shared" si="199"/>
        <v>107</v>
      </c>
      <c r="N155" s="52">
        <f>IFERROR(IF(A155="","",VALUE(M155&amp;COUNTIFS($M$1:M155,M155))),"─── ")</f>
        <v>1071</v>
      </c>
      <c r="O155" s="53">
        <f t="shared" si="223"/>
        <v>-7.0000000000000001E-3</v>
      </c>
      <c r="P155" s="53">
        <f t="shared" si="224"/>
        <v>-6.5217391304347823E-3</v>
      </c>
      <c r="Q155" s="52">
        <f t="shared" si="225"/>
        <v>97</v>
      </c>
      <c r="R155" s="52">
        <f>IFERROR(IF(A155="","",VALUE(Q155&amp;COUNTIFS($Q$1:Q155,Q155))),"─── ")</f>
        <v>971</v>
      </c>
      <c r="S155" s="51" t="e">
        <f t="shared" ca="1" si="220"/>
        <v>#REF!</v>
      </c>
      <c r="T155" s="53" t="e">
        <f t="shared" ca="1" si="221"/>
        <v>#REF!</v>
      </c>
      <c r="U155" s="51" t="e">
        <f t="shared" ca="1" si="238"/>
        <v>#REF!</v>
      </c>
      <c r="V155" s="53" t="e">
        <f t="shared" ca="1" si="239"/>
        <v>#REF!</v>
      </c>
      <c r="W155" s="88" t="str">
        <f ca="1">IFERROR(IF(OR($S155="─── ",$U155="─── "),"─── ",IF(#REF!="見込価格",VLOOKUP(A155,見込価格一覧データ,9,FALSE),IF(#REF!="意見価格",VLOOKUP(A155,見込価格一覧データ,11,FALSE)))),"─── ")</f>
        <v xml:space="preserve">─── </v>
      </c>
      <c r="X155" s="52" t="str">
        <f t="shared" ca="1" si="200"/>
        <v xml:space="preserve">─── </v>
      </c>
      <c r="Y155" s="66" t="str">
        <f t="shared" ca="1" si="201"/>
        <v xml:space="preserve">─── </v>
      </c>
      <c r="Z155" s="52" t="str">
        <f t="shared" ca="1" si="202"/>
        <v xml:space="preserve">─── </v>
      </c>
      <c r="AA155" s="52" t="str">
        <f t="shared" ca="1" si="203"/>
        <v xml:space="preserve">─── </v>
      </c>
      <c r="AB155" s="53" t="str">
        <f t="shared" ca="1" si="226"/>
        <v xml:space="preserve">─── </v>
      </c>
      <c r="AC155" s="53" t="str">
        <f t="shared" ca="1" si="227"/>
        <v xml:space="preserve">─── </v>
      </c>
      <c r="AD155" s="52" t="str">
        <f t="shared" ca="1" si="204"/>
        <v xml:space="preserve">─── </v>
      </c>
      <c r="AE155" s="66" t="str">
        <f t="shared" ca="1" si="205"/>
        <v xml:space="preserve">─── </v>
      </c>
      <c r="AF155" s="54" t="str">
        <f t="shared" ca="1" si="206"/>
        <v xml:space="preserve">─── </v>
      </c>
      <c r="AG155" s="66" t="str">
        <f t="shared" ca="1" si="207"/>
        <v xml:space="preserve">─── </v>
      </c>
      <c r="AH155" s="54" t="str">
        <f t="shared" ca="1" si="208"/>
        <v xml:space="preserve">─── </v>
      </c>
      <c r="AI155" s="52" t="str">
        <f t="shared" ca="1" si="228"/>
        <v xml:space="preserve">─── </v>
      </c>
      <c r="AJ155" s="52">
        <f t="shared" si="209"/>
        <v>3</v>
      </c>
      <c r="AK155" s="57" t="str">
        <f t="shared" si="210"/>
        <v>森谷　崇史</v>
      </c>
      <c r="AL155" s="57" t="str">
        <f t="shared" si="211"/>
        <v>月田　真吾</v>
      </c>
      <c r="AM155" s="53">
        <f t="shared" si="212"/>
        <v>-7.0000000000000001E-3</v>
      </c>
      <c r="AN155" s="55">
        <f t="shared" si="213"/>
        <v>9140</v>
      </c>
      <c r="AO155" s="48" t="str">
        <f t="shared" si="229"/>
        <v/>
      </c>
      <c r="AP155" s="56">
        <f t="shared" si="230"/>
        <v>102</v>
      </c>
      <c r="AQ155" s="70" t="str">
        <f t="shared" ca="1" si="214"/>
        <v xml:space="preserve">─── </v>
      </c>
      <c r="AR155" s="62" t="str">
        <f t="shared" ca="1" si="231"/>
        <v xml:space="preserve">─── </v>
      </c>
      <c r="AS155" s="62" t="str">
        <f ca="1">IF(AR155="─── ","─── ",VALUE(AR155&amp;COUNTIFS(AR$1:AR155,AR155)))</f>
        <v xml:space="preserve">─── </v>
      </c>
      <c r="AT155" s="62" t="str">
        <f t="shared" ca="1" si="232"/>
        <v xml:space="preserve">─── </v>
      </c>
      <c r="AU155" s="65" t="str">
        <f t="shared" ca="1" si="215"/>
        <v xml:space="preserve">─── </v>
      </c>
      <c r="AV155" s="62" t="str">
        <f t="shared" ca="1" si="233"/>
        <v xml:space="preserve">─── </v>
      </c>
      <c r="AW155" s="73" t="str">
        <f t="shared" ca="1" si="234"/>
        <v xml:space="preserve">─── </v>
      </c>
      <c r="AX155" s="74" t="str">
        <f t="shared" ca="1" si="216"/>
        <v xml:space="preserve">─── </v>
      </c>
      <c r="AY155" s="75" t="str">
        <f t="shared" ca="1" si="235"/>
        <v xml:space="preserve">─── </v>
      </c>
      <c r="AZ155" s="76" t="str">
        <f t="shared" ca="1" si="217"/>
        <v xml:space="preserve">─── </v>
      </c>
      <c r="BA155" s="77" t="str">
        <f t="shared" ca="1" si="236"/>
        <v xml:space="preserve">─── </v>
      </c>
      <c r="BB155" s="80" t="str">
        <f t="shared" ca="1" si="237"/>
        <v xml:space="preserve">─── </v>
      </c>
      <c r="BC155" s="71" t="str">
        <f t="shared" si="218"/>
        <v/>
      </c>
      <c r="BD155" s="2" t="s">
        <v>2124</v>
      </c>
      <c r="BG155" s="2" t="str">
        <f t="shared" ca="1" si="219"/>
        <v xml:space="preserve">─── </v>
      </c>
      <c r="BJ155" s="63">
        <v>156</v>
      </c>
      <c r="BK155" s="63" t="str">
        <f t="shared" ca="1" si="191"/>
        <v/>
      </c>
      <c r="BL155" s="63" t="str">
        <f t="shared" ca="1" si="190"/>
        <v/>
      </c>
      <c r="BM155" s="64"/>
    </row>
    <row r="156" spans="1:65">
      <c r="A156" s="85" t="s">
        <v>1560</v>
      </c>
      <c r="B156" s="57" t="str">
        <f t="shared" si="192"/>
        <v>河北町</v>
      </c>
      <c r="C156" s="57" t="str">
        <f t="shared" si="193"/>
        <v>住宅地</v>
      </c>
      <c r="D156" s="48"/>
      <c r="E156" s="50" t="str">
        <f t="shared" si="194"/>
        <v>村山地域</v>
      </c>
      <c r="F156" s="50" t="str">
        <f t="shared" si="195"/>
        <v>谷地中央４丁目１０番１７</v>
      </c>
      <c r="G156" s="50" t="str">
        <f t="shared" si="196"/>
        <v/>
      </c>
      <c r="H156" s="50" t="str">
        <f t="shared" si="197"/>
        <v/>
      </c>
      <c r="I156" s="48" t="str">
        <f t="shared" si="198"/>
        <v>○</v>
      </c>
      <c r="J156" s="48" t="str">
        <f>IFERROR(IF(L156="───── ","",IF(VLOOKUP(A156,kanji001前年データ,19,FALSE)=62,"共同",IF(A156="山形9-3","工業",IF(A156="鶴岡5-2","観光",IF(OR(C156="宅地見込地",C156="工業地"),"",IF(OR(AND(C156="住宅地",M156=2),AND(C156="商業地",M156=1)),"最高",IF(OR(AND(C156="住宅地",COUNTIFS(前年用途区分,C156,前年価格,"&gt;0")=M156),AND(C156="商業地",COUNTIFS(前年用途区分,C156,前年価格,"&gt;0")=M156)),"最低",IF(fals,"")))))))),"")</f>
        <v/>
      </c>
      <c r="K156" s="48" t="str">
        <f ca="1">IFERROR(IF(W156="───── ","",IF(VLOOKUP(A156,kanji001データ,19,FALSE)=62,"共同",IF(A156="山形9-3","工業",IF(A156="鶴岡5-2","観光",IF(OR(C156="宅地見込地",C156="工業地"),"",IF(AND(C156="住宅地",X156=2),"最高",IF(AND(C156="住宅地",COUNTIFS(用途区分,C156,幹事意見価格,"&gt;0")=X156),"最低",IF(AND(C156="商業地",X156=1),"最高",IF(AND(C156="商業地",COUNTIFS(用途区分,C156,幹事意見価格,"&gt;0")=X156),"最低",IF(fals,"")))))))))),"")</f>
        <v/>
      </c>
      <c r="L156" s="51">
        <f t="shared" si="222"/>
        <v>21900</v>
      </c>
      <c r="M156" s="52">
        <f t="shared" si="199"/>
        <v>68</v>
      </c>
      <c r="N156" s="52">
        <f>IFERROR(IF(A156="","",VALUE(M156&amp;COUNTIFS($M$1:M156,M156))),"─── ")</f>
        <v>681</v>
      </c>
      <c r="O156" s="53">
        <f t="shared" si="223"/>
        <v>5.0000000000000001E-3</v>
      </c>
      <c r="P156" s="53">
        <f t="shared" si="224"/>
        <v>4.5871559633027525E-3</v>
      </c>
      <c r="Q156" s="52">
        <f t="shared" si="225"/>
        <v>45</v>
      </c>
      <c r="R156" s="52">
        <f>IFERROR(IF(A156="","",VALUE(Q156&amp;COUNTIFS($Q$1:Q156,Q156))),"─── ")</f>
        <v>452</v>
      </c>
      <c r="S156" s="51" t="e">
        <f t="shared" ca="1" si="220"/>
        <v>#REF!</v>
      </c>
      <c r="T156" s="53" t="e">
        <f t="shared" ca="1" si="221"/>
        <v>#REF!</v>
      </c>
      <c r="U156" s="51" t="e">
        <f t="shared" ca="1" si="238"/>
        <v>#REF!</v>
      </c>
      <c r="V156" s="53" t="e">
        <f t="shared" ca="1" si="239"/>
        <v>#REF!</v>
      </c>
      <c r="W156" s="88" t="str">
        <f ca="1">IFERROR(IF(OR($S156="─── ",$U156="─── "),"─── ",IF(#REF!="見込価格",VLOOKUP(A156,見込価格一覧データ,9,FALSE),IF(#REF!="意見価格",VLOOKUP(A156,見込価格一覧データ,11,FALSE)))),"─── ")</f>
        <v xml:space="preserve">─── </v>
      </c>
      <c r="X156" s="52" t="str">
        <f t="shared" ca="1" si="200"/>
        <v xml:space="preserve">─── </v>
      </c>
      <c r="Y156" s="66" t="str">
        <f t="shared" ca="1" si="201"/>
        <v xml:space="preserve">─── </v>
      </c>
      <c r="Z156" s="52" t="str">
        <f t="shared" ca="1" si="202"/>
        <v xml:space="preserve">─── </v>
      </c>
      <c r="AA156" s="52" t="str">
        <f t="shared" ca="1" si="203"/>
        <v xml:space="preserve">─── </v>
      </c>
      <c r="AB156" s="53" t="str">
        <f t="shared" ca="1" si="226"/>
        <v xml:space="preserve">─── </v>
      </c>
      <c r="AC156" s="53" t="str">
        <f t="shared" ca="1" si="227"/>
        <v xml:space="preserve">─── </v>
      </c>
      <c r="AD156" s="52" t="str">
        <f t="shared" ca="1" si="204"/>
        <v xml:space="preserve">─── </v>
      </c>
      <c r="AE156" s="66" t="str">
        <f t="shared" ca="1" si="205"/>
        <v xml:space="preserve">─── </v>
      </c>
      <c r="AF156" s="54" t="str">
        <f t="shared" ca="1" si="206"/>
        <v xml:space="preserve">─── </v>
      </c>
      <c r="AG156" s="66" t="str">
        <f t="shared" ca="1" si="207"/>
        <v xml:space="preserve">─── </v>
      </c>
      <c r="AH156" s="54" t="str">
        <f t="shared" ca="1" si="208"/>
        <v xml:space="preserve">─── </v>
      </c>
      <c r="AI156" s="52" t="str">
        <f t="shared" ca="1" si="228"/>
        <v xml:space="preserve">─── </v>
      </c>
      <c r="AJ156" s="52">
        <f t="shared" si="209"/>
        <v>1</v>
      </c>
      <c r="AK156" s="57" t="str">
        <f t="shared" si="210"/>
        <v>赤藤　元玄</v>
      </c>
      <c r="AL156" s="57" t="str">
        <f t="shared" si="211"/>
        <v>森谷　崇史</v>
      </c>
      <c r="AM156" s="53">
        <f t="shared" si="212"/>
        <v>5.0000000000000001E-3</v>
      </c>
      <c r="AN156" s="55">
        <f t="shared" si="213"/>
        <v>21900</v>
      </c>
      <c r="AO156" s="48" t="str">
        <f t="shared" si="229"/>
        <v/>
      </c>
      <c r="AP156" s="56">
        <f t="shared" si="230"/>
        <v>101</v>
      </c>
      <c r="AQ156" s="70" t="str">
        <f t="shared" ca="1" si="214"/>
        <v xml:space="preserve">─── </v>
      </c>
      <c r="AR156" s="62" t="str">
        <f t="shared" ca="1" si="231"/>
        <v xml:space="preserve">─── </v>
      </c>
      <c r="AS156" s="62" t="str">
        <f ca="1">IF(AR156="─── ","─── ",VALUE(AR156&amp;COUNTIFS(AR$1:AR156,AR156)))</f>
        <v xml:space="preserve">─── </v>
      </c>
      <c r="AT156" s="62" t="str">
        <f t="shared" ca="1" si="232"/>
        <v xml:space="preserve">─── </v>
      </c>
      <c r="AU156" s="65" t="str">
        <f t="shared" ca="1" si="215"/>
        <v xml:space="preserve">─── </v>
      </c>
      <c r="AV156" s="62" t="str">
        <f t="shared" ca="1" si="233"/>
        <v xml:space="preserve">─── </v>
      </c>
      <c r="AW156" s="73" t="str">
        <f t="shared" ca="1" si="234"/>
        <v xml:space="preserve">─── </v>
      </c>
      <c r="AX156" s="74" t="str">
        <f t="shared" ca="1" si="216"/>
        <v xml:space="preserve">─── </v>
      </c>
      <c r="AY156" s="75" t="str">
        <f t="shared" ca="1" si="235"/>
        <v xml:space="preserve">─── </v>
      </c>
      <c r="AZ156" s="76" t="str">
        <f t="shared" ca="1" si="217"/>
        <v xml:space="preserve">─── </v>
      </c>
      <c r="BA156" s="77" t="str">
        <f t="shared" ca="1" si="236"/>
        <v xml:space="preserve">─── </v>
      </c>
      <c r="BB156" s="80" t="str">
        <f t="shared" ca="1" si="237"/>
        <v xml:space="preserve">─── </v>
      </c>
      <c r="BC156" s="71" t="str">
        <f t="shared" si="218"/>
        <v/>
      </c>
      <c r="BD156" s="2" t="s">
        <v>2124</v>
      </c>
      <c r="BG156" s="2" t="str">
        <f t="shared" ca="1" si="219"/>
        <v xml:space="preserve">─── </v>
      </c>
      <c r="BJ156" s="63">
        <v>157</v>
      </c>
      <c r="BK156" s="63" t="str">
        <f t="shared" ca="1" si="191"/>
        <v/>
      </c>
      <c r="BL156" s="63" t="str">
        <f t="shared" ca="1" si="190"/>
        <v/>
      </c>
      <c r="BM156" s="64"/>
    </row>
    <row r="157" spans="1:65">
      <c r="A157" s="85" t="s">
        <v>1561</v>
      </c>
      <c r="B157" s="57" t="str">
        <f t="shared" si="192"/>
        <v>河北町</v>
      </c>
      <c r="C157" s="57" t="str">
        <f t="shared" si="193"/>
        <v>住宅地</v>
      </c>
      <c r="D157" s="48"/>
      <c r="E157" s="50" t="str">
        <f t="shared" si="194"/>
        <v>村山地域</v>
      </c>
      <c r="F157" s="50" t="str">
        <f t="shared" si="195"/>
        <v>谷地所岡２丁目１８番１２</v>
      </c>
      <c r="G157" s="50" t="str">
        <f t="shared" si="196"/>
        <v/>
      </c>
      <c r="H157" s="50" t="str">
        <f t="shared" si="197"/>
        <v/>
      </c>
      <c r="I157" s="48" t="str">
        <f t="shared" si="198"/>
        <v/>
      </c>
      <c r="J157" s="48" t="str">
        <f>IFERROR(IF(L157="───── ","",IF(VLOOKUP(A157,kanji001前年データ,19,FALSE)=62,"共同",IF(A157="山形9-3","工業",IF(A157="鶴岡5-2","観光",IF(OR(C157="宅地見込地",C157="工業地"),"",IF(OR(AND(C157="住宅地",M157=2),AND(C157="商業地",M157=1)),"最高",IF(OR(AND(C157="住宅地",COUNTIFS(前年用途区分,C157,前年価格,"&gt;0")=M157),AND(C157="商業地",COUNTIFS(前年用途区分,C157,前年価格,"&gt;0")=M157)),"最低",IF(fals,"")))))))),"")</f>
        <v/>
      </c>
      <c r="K157" s="48" t="str">
        <f ca="1">IFERROR(IF(W157="───── ","",IF(VLOOKUP(A157,kanji001データ,19,FALSE)=62,"共同",IF(A157="山形9-3","工業",IF(A157="鶴岡5-2","観光",IF(OR(C157="宅地見込地",C157="工業地"),"",IF(AND(C157="住宅地",X157=2),"最高",IF(AND(C157="住宅地",COUNTIFS(用途区分,C157,幹事意見価格,"&gt;0")=X157),"最低",IF(AND(C157="商業地",X157=1),"最高",IF(AND(C157="商業地",COUNTIFS(用途区分,C157,幹事意見価格,"&gt;0")=X157),"最低",IF(fals,"")))))))))),"")</f>
        <v/>
      </c>
      <c r="L157" s="51">
        <f t="shared" si="222"/>
        <v>17700</v>
      </c>
      <c r="M157" s="52">
        <f t="shared" si="199"/>
        <v>74</v>
      </c>
      <c r="N157" s="52">
        <f>IFERROR(IF(A157="","",VALUE(M157&amp;COUNTIFS($M$1:M157,M157))),"─── ")</f>
        <v>742</v>
      </c>
      <c r="O157" s="53">
        <f t="shared" si="223"/>
        <v>0</v>
      </c>
      <c r="P157" s="53">
        <f t="shared" si="224"/>
        <v>0</v>
      </c>
      <c r="Q157" s="52">
        <f t="shared" si="225"/>
        <v>59</v>
      </c>
      <c r="R157" s="52">
        <f>IFERROR(IF(A157="","",VALUE(Q157&amp;COUNTIFS($Q$1:Q157,Q157))),"─── ")</f>
        <v>5922</v>
      </c>
      <c r="S157" s="51" t="e">
        <f t="shared" ca="1" si="220"/>
        <v>#REF!</v>
      </c>
      <c r="T157" s="53" t="e">
        <f t="shared" ca="1" si="221"/>
        <v>#REF!</v>
      </c>
      <c r="U157" s="51" t="e">
        <f t="shared" ca="1" si="238"/>
        <v>#REF!</v>
      </c>
      <c r="V157" s="53" t="e">
        <f t="shared" ca="1" si="239"/>
        <v>#REF!</v>
      </c>
      <c r="W157" s="88" t="str">
        <f ca="1">IFERROR(IF(OR($S157="─── ",$U157="─── "),"─── ",IF(#REF!="見込価格",VLOOKUP(A157,見込価格一覧データ,9,FALSE),IF(#REF!="意見価格",VLOOKUP(A157,見込価格一覧データ,11,FALSE)))),"─── ")</f>
        <v xml:space="preserve">─── </v>
      </c>
      <c r="X157" s="52" t="str">
        <f t="shared" ca="1" si="200"/>
        <v xml:space="preserve">─── </v>
      </c>
      <c r="Y157" s="66" t="str">
        <f t="shared" ca="1" si="201"/>
        <v xml:space="preserve">─── </v>
      </c>
      <c r="Z157" s="52" t="str">
        <f t="shared" ca="1" si="202"/>
        <v xml:space="preserve">─── </v>
      </c>
      <c r="AA157" s="52" t="str">
        <f t="shared" ca="1" si="203"/>
        <v xml:space="preserve">─── </v>
      </c>
      <c r="AB157" s="53" t="str">
        <f t="shared" ca="1" si="226"/>
        <v xml:space="preserve">─── </v>
      </c>
      <c r="AC157" s="53" t="str">
        <f t="shared" ca="1" si="227"/>
        <v xml:space="preserve">─── </v>
      </c>
      <c r="AD157" s="52" t="str">
        <f t="shared" ca="1" si="204"/>
        <v xml:space="preserve">─── </v>
      </c>
      <c r="AE157" s="66" t="str">
        <f t="shared" ca="1" si="205"/>
        <v xml:space="preserve">─── </v>
      </c>
      <c r="AF157" s="54" t="str">
        <f t="shared" ca="1" si="206"/>
        <v xml:space="preserve">─── </v>
      </c>
      <c r="AG157" s="66" t="str">
        <f t="shared" ca="1" si="207"/>
        <v xml:space="preserve">─── </v>
      </c>
      <c r="AH157" s="54" t="str">
        <f t="shared" ca="1" si="208"/>
        <v xml:space="preserve">─── </v>
      </c>
      <c r="AI157" s="52" t="str">
        <f t="shared" ca="1" si="228"/>
        <v xml:space="preserve">─── </v>
      </c>
      <c r="AJ157" s="52">
        <f t="shared" si="209"/>
        <v>2</v>
      </c>
      <c r="AK157" s="57" t="str">
        <f t="shared" si="210"/>
        <v>赤藤　元玄</v>
      </c>
      <c r="AL157" s="57" t="str">
        <f t="shared" si="211"/>
        <v>森谷　崇史</v>
      </c>
      <c r="AM157" s="53">
        <f t="shared" si="212"/>
        <v>0</v>
      </c>
      <c r="AN157" s="55">
        <f t="shared" si="213"/>
        <v>17700</v>
      </c>
      <c r="AO157" s="48" t="str">
        <f t="shared" si="229"/>
        <v/>
      </c>
      <c r="AP157" s="56">
        <f t="shared" si="230"/>
        <v>103</v>
      </c>
      <c r="AQ157" s="70" t="str">
        <f t="shared" ca="1" si="214"/>
        <v xml:space="preserve">─── </v>
      </c>
      <c r="AR157" s="62" t="str">
        <f t="shared" ca="1" si="231"/>
        <v xml:space="preserve">─── </v>
      </c>
      <c r="AS157" s="62" t="str">
        <f ca="1">IF(AR157="─── ","─── ",VALUE(AR157&amp;COUNTIFS(AR$1:AR157,AR157)))</f>
        <v xml:space="preserve">─── </v>
      </c>
      <c r="AT157" s="62" t="str">
        <f t="shared" ca="1" si="232"/>
        <v xml:space="preserve">─── </v>
      </c>
      <c r="AU157" s="65" t="str">
        <f t="shared" ca="1" si="215"/>
        <v xml:space="preserve">─── </v>
      </c>
      <c r="AV157" s="62" t="str">
        <f t="shared" ca="1" si="233"/>
        <v xml:space="preserve">─── </v>
      </c>
      <c r="AW157" s="73" t="str">
        <f t="shared" ca="1" si="234"/>
        <v xml:space="preserve">─── </v>
      </c>
      <c r="AX157" s="74" t="str">
        <f t="shared" ca="1" si="216"/>
        <v xml:space="preserve">─── </v>
      </c>
      <c r="AY157" s="75" t="str">
        <f t="shared" ca="1" si="235"/>
        <v xml:space="preserve">─── </v>
      </c>
      <c r="AZ157" s="76" t="str">
        <f t="shared" ca="1" si="217"/>
        <v xml:space="preserve">─── </v>
      </c>
      <c r="BA157" s="77" t="str">
        <f t="shared" ca="1" si="236"/>
        <v xml:space="preserve">─── </v>
      </c>
      <c r="BB157" s="80" t="str">
        <f t="shared" ca="1" si="237"/>
        <v xml:space="preserve">─── </v>
      </c>
      <c r="BC157" s="71" t="str">
        <f t="shared" si="218"/>
        <v/>
      </c>
      <c r="BD157" s="2" t="s">
        <v>2124</v>
      </c>
      <c r="BG157" s="2" t="str">
        <f t="shared" ca="1" si="219"/>
        <v xml:space="preserve">─── </v>
      </c>
      <c r="BJ157" s="63">
        <v>158</v>
      </c>
      <c r="BK157" s="63" t="str">
        <f t="shared" ca="1" si="191"/>
        <v/>
      </c>
      <c r="BL157" s="63" t="str">
        <f t="shared" ca="1" si="190"/>
        <v/>
      </c>
      <c r="BM157" s="64"/>
    </row>
    <row r="158" spans="1:65">
      <c r="A158" s="85" t="s">
        <v>1450</v>
      </c>
      <c r="B158" s="57" t="str">
        <f t="shared" si="192"/>
        <v>河北町</v>
      </c>
      <c r="C158" s="57" t="str">
        <f t="shared" si="193"/>
        <v>商業地</v>
      </c>
      <c r="D158" s="48"/>
      <c r="E158" s="50" t="str">
        <f t="shared" si="194"/>
        <v>村山地域</v>
      </c>
      <c r="F158" s="50" t="str">
        <f t="shared" si="195"/>
        <v>谷地字谷地ニ２８番</v>
      </c>
      <c r="G158" s="50" t="str">
        <f t="shared" si="196"/>
        <v/>
      </c>
      <c r="H158" s="50" t="str">
        <f t="shared" si="197"/>
        <v>（かなものくどう）</v>
      </c>
      <c r="I158" s="48" t="str">
        <f t="shared" si="198"/>
        <v/>
      </c>
      <c r="J158" s="48" t="str">
        <f>IFERROR(IF(L158="───── ","",IF(VLOOKUP(A158,kanji001前年データ,19,FALSE)=62,"共同",IF(A158="山形9-3","工業",IF(A158="鶴岡5-2","観光",IF(OR(C158="宅地見込地",C158="工業地"),"",IF(OR(AND(C158="住宅地",M158=2),AND(C158="商業地",M158=1)),"最高",IF(OR(AND(C158="住宅地",COUNTIFS(前年用途区分,C158,前年価格,"&gt;0")=M158),AND(C158="商業地",COUNTIFS(前年用途区分,C158,前年価格,"&gt;0")=M158)),"最低",IF(fals,"")))))))),"")</f>
        <v/>
      </c>
      <c r="K158" s="48" t="str">
        <f ca="1">IFERROR(IF(W158="───── ","",IF(VLOOKUP(A158,kanji001データ,19,FALSE)=62,"共同",IF(A158="山形9-3","工業",IF(A158="鶴岡5-2","観光",IF(OR(C158="宅地見込地",C158="工業地"),"",IF(AND(C158="住宅地",X158=2),"最高",IF(AND(C158="住宅地",COUNTIFS(用途区分,C158,幹事意見価格,"&gt;0")=X158),"最低",IF(AND(C158="商業地",X158=1),"最高",IF(AND(C158="商業地",COUNTIFS(用途区分,C158,幹事意見価格,"&gt;0")=X158),"最低",IF(fals,"")))))))))),"")</f>
        <v/>
      </c>
      <c r="L158" s="51">
        <f t="shared" si="222"/>
        <v>22000</v>
      </c>
      <c r="M158" s="52">
        <f t="shared" si="199"/>
        <v>46</v>
      </c>
      <c r="N158" s="52">
        <f>IFERROR(IF(A158="","",VALUE(M158&amp;COUNTIFS($M$1:M158,M158))),"─── ")</f>
        <v>462</v>
      </c>
      <c r="O158" s="53">
        <f t="shared" si="223"/>
        <v>-5.0000000000000001E-3</v>
      </c>
      <c r="P158" s="53">
        <f t="shared" si="224"/>
        <v>-4.5248868778280547E-3</v>
      </c>
      <c r="Q158" s="52">
        <f t="shared" si="225"/>
        <v>43</v>
      </c>
      <c r="R158" s="52">
        <f>IFERROR(IF(A158="","",VALUE(Q158&amp;COUNTIFS($Q$1:Q158,Q158))),"─── ")</f>
        <v>432</v>
      </c>
      <c r="S158" s="51" t="e">
        <f t="shared" ca="1" si="220"/>
        <v>#REF!</v>
      </c>
      <c r="T158" s="53" t="e">
        <f t="shared" ca="1" si="221"/>
        <v>#REF!</v>
      </c>
      <c r="U158" s="51" t="e">
        <f t="shared" ca="1" si="238"/>
        <v>#REF!</v>
      </c>
      <c r="V158" s="53" t="e">
        <f t="shared" ca="1" si="239"/>
        <v>#REF!</v>
      </c>
      <c r="W158" s="88" t="str">
        <f ca="1">IFERROR(IF(OR($S158="─── ",$U158="─── "),"─── ",IF(#REF!="見込価格",VLOOKUP(A158,見込価格一覧データ,9,FALSE),IF(#REF!="意見価格",VLOOKUP(A158,見込価格一覧データ,11,FALSE)))),"─── ")</f>
        <v xml:space="preserve">─── </v>
      </c>
      <c r="X158" s="52" t="str">
        <f t="shared" ca="1" si="200"/>
        <v xml:space="preserve">─── </v>
      </c>
      <c r="Y158" s="66" t="str">
        <f t="shared" ca="1" si="201"/>
        <v xml:space="preserve">─── </v>
      </c>
      <c r="Z158" s="52" t="str">
        <f t="shared" ca="1" si="202"/>
        <v xml:space="preserve">─── </v>
      </c>
      <c r="AA158" s="52" t="str">
        <f t="shared" ca="1" si="203"/>
        <v xml:space="preserve">─── </v>
      </c>
      <c r="AB158" s="53" t="str">
        <f t="shared" ca="1" si="226"/>
        <v xml:space="preserve">─── </v>
      </c>
      <c r="AC158" s="53" t="str">
        <f t="shared" ca="1" si="227"/>
        <v xml:space="preserve">─── </v>
      </c>
      <c r="AD158" s="52" t="str">
        <f t="shared" ca="1" si="204"/>
        <v xml:space="preserve">─── </v>
      </c>
      <c r="AE158" s="66" t="str">
        <f t="shared" ca="1" si="205"/>
        <v xml:space="preserve">─── </v>
      </c>
      <c r="AF158" s="54" t="str">
        <f t="shared" ca="1" si="206"/>
        <v xml:space="preserve">─── </v>
      </c>
      <c r="AG158" s="66" t="str">
        <f t="shared" ca="1" si="207"/>
        <v xml:space="preserve">─── </v>
      </c>
      <c r="AH158" s="54" t="str">
        <f t="shared" ca="1" si="208"/>
        <v xml:space="preserve">─── </v>
      </c>
      <c r="AI158" s="52" t="str">
        <f t="shared" ca="1" si="228"/>
        <v xml:space="preserve">─── </v>
      </c>
      <c r="AJ158" s="52">
        <f t="shared" si="209"/>
        <v>1</v>
      </c>
      <c r="AK158" s="57" t="str">
        <f t="shared" si="210"/>
        <v>赤藤　元玄</v>
      </c>
      <c r="AL158" s="57" t="str">
        <f t="shared" si="211"/>
        <v>森谷　崇史</v>
      </c>
      <c r="AM158" s="53">
        <f t="shared" si="212"/>
        <v>-5.0000000000000001E-3</v>
      </c>
      <c r="AN158" s="55">
        <f t="shared" si="213"/>
        <v>22000</v>
      </c>
      <c r="AO158" s="48" t="str">
        <f t="shared" si="229"/>
        <v/>
      </c>
      <c r="AP158" s="56">
        <f t="shared" si="230"/>
        <v>100</v>
      </c>
      <c r="AQ158" s="70" t="str">
        <f t="shared" ca="1" si="214"/>
        <v xml:space="preserve">─── </v>
      </c>
      <c r="AR158" s="62" t="str">
        <f t="shared" ca="1" si="231"/>
        <v xml:space="preserve">─── </v>
      </c>
      <c r="AS158" s="62" t="str">
        <f ca="1">IF(AR158="─── ","─── ",VALUE(AR158&amp;COUNTIFS(AR$1:AR158,AR158)))</f>
        <v xml:space="preserve">─── </v>
      </c>
      <c r="AT158" s="62" t="str">
        <f t="shared" ca="1" si="232"/>
        <v xml:space="preserve">─── </v>
      </c>
      <c r="AU158" s="65" t="str">
        <f t="shared" ca="1" si="215"/>
        <v xml:space="preserve">─── </v>
      </c>
      <c r="AV158" s="62" t="str">
        <f t="shared" ca="1" si="233"/>
        <v xml:space="preserve">─── </v>
      </c>
      <c r="AW158" s="73" t="str">
        <f t="shared" ca="1" si="234"/>
        <v xml:space="preserve">─── </v>
      </c>
      <c r="AX158" s="74" t="str">
        <f t="shared" ca="1" si="216"/>
        <v xml:space="preserve">─── </v>
      </c>
      <c r="AY158" s="75" t="str">
        <f t="shared" ca="1" si="235"/>
        <v xml:space="preserve">─── </v>
      </c>
      <c r="AZ158" s="76" t="str">
        <f t="shared" ca="1" si="217"/>
        <v xml:space="preserve">─── </v>
      </c>
      <c r="BA158" s="77" t="str">
        <f t="shared" ca="1" si="236"/>
        <v xml:space="preserve">─── </v>
      </c>
      <c r="BB158" s="80" t="str">
        <f t="shared" ca="1" si="237"/>
        <v xml:space="preserve">─── </v>
      </c>
      <c r="BC158" s="71" t="str">
        <f t="shared" si="218"/>
        <v/>
      </c>
      <c r="BD158" s="2" t="s">
        <v>2124</v>
      </c>
      <c r="BG158" s="2" t="str">
        <f t="shared" ca="1" si="219"/>
        <v xml:space="preserve">─── </v>
      </c>
      <c r="BJ158" s="63">
        <v>159</v>
      </c>
      <c r="BK158" s="63" t="str">
        <f t="shared" ca="1" si="191"/>
        <v/>
      </c>
      <c r="BL158" s="63" t="str">
        <f t="shared" ca="1" si="190"/>
        <v/>
      </c>
      <c r="BM158" s="64"/>
    </row>
    <row r="159" spans="1:65">
      <c r="A159" s="85" t="s">
        <v>1562</v>
      </c>
      <c r="B159" s="57" t="str">
        <f t="shared" si="192"/>
        <v>西川町</v>
      </c>
      <c r="C159" s="57" t="str">
        <f t="shared" si="193"/>
        <v>住宅地</v>
      </c>
      <c r="D159" s="48"/>
      <c r="E159" s="50" t="str">
        <f t="shared" si="194"/>
        <v>村山地域</v>
      </c>
      <c r="F159" s="50" t="str">
        <f t="shared" si="195"/>
        <v>大字海味字町浦１３６０番１０</v>
      </c>
      <c r="G159" s="50" t="str">
        <f t="shared" si="196"/>
        <v/>
      </c>
      <c r="H159" s="50" t="str">
        <f t="shared" si="197"/>
        <v/>
      </c>
      <c r="I159" s="48" t="str">
        <f t="shared" si="198"/>
        <v/>
      </c>
      <c r="J159" s="48" t="str">
        <f>IFERROR(IF(L159="───── ","",IF(VLOOKUP(A159,kanji001前年データ,19,FALSE)=62,"共同",IF(A159="山形9-3","工業",IF(A159="鶴岡5-2","観光",IF(OR(C159="宅地見込地",C159="工業地"),"",IF(OR(AND(C159="住宅地",M159=2),AND(C159="商業地",M159=1)),"最高",IF(OR(AND(C159="住宅地",COUNTIFS(前年用途区分,C159,前年価格,"&gt;0")=M159),AND(C159="商業地",COUNTIFS(前年用途区分,C159,前年価格,"&gt;0")=M159)),"最低",IF(fals,"")))))))),"")</f>
        <v/>
      </c>
      <c r="K159" s="48" t="str">
        <f ca="1">IFERROR(IF(W159="───── ","",IF(VLOOKUP(A159,kanji001データ,19,FALSE)=62,"共同",IF(A159="山形9-3","工業",IF(A159="鶴岡5-2","観光",IF(OR(C159="宅地見込地",C159="工業地"),"",IF(AND(C159="住宅地",X159=2),"最高",IF(AND(C159="住宅地",COUNTIFS(用途区分,C159,幹事意見価格,"&gt;0")=X159),"最低",IF(AND(C159="商業地",X159=1),"最高",IF(AND(C159="商業地",COUNTIFS(用途区分,C159,幹事意見価格,"&gt;0")=X159),"最低",IF(fals,"")))))))))),"")</f>
        <v/>
      </c>
      <c r="L159" s="51">
        <f t="shared" si="222"/>
        <v>7970</v>
      </c>
      <c r="M159" s="52">
        <f t="shared" si="199"/>
        <v>112</v>
      </c>
      <c r="N159" s="52">
        <f>IFERROR(IF(A159="","",VALUE(M159&amp;COUNTIFS($M$1:M159,M159))),"─── ")</f>
        <v>1121</v>
      </c>
      <c r="O159" s="53">
        <f t="shared" si="223"/>
        <v>-5.0000000000000001E-3</v>
      </c>
      <c r="P159" s="53">
        <f t="shared" si="224"/>
        <v>-4.9937578027465668E-3</v>
      </c>
      <c r="Q159" s="52">
        <f t="shared" si="225"/>
        <v>89</v>
      </c>
      <c r="R159" s="52">
        <f>IFERROR(IF(A159="","",VALUE(Q159&amp;COUNTIFS($Q$1:Q159,Q159))),"─── ")</f>
        <v>891</v>
      </c>
      <c r="S159" s="51" t="e">
        <f t="shared" ca="1" si="220"/>
        <v>#REF!</v>
      </c>
      <c r="T159" s="53" t="e">
        <f t="shared" ca="1" si="221"/>
        <v>#REF!</v>
      </c>
      <c r="U159" s="51" t="e">
        <f t="shared" ca="1" si="238"/>
        <v>#REF!</v>
      </c>
      <c r="V159" s="53" t="e">
        <f t="shared" ca="1" si="239"/>
        <v>#REF!</v>
      </c>
      <c r="W159" s="88" t="str">
        <f ca="1">IFERROR(IF(OR($S159="─── ",$U159="─── "),"─── ",IF(#REF!="見込価格",VLOOKUP(A159,見込価格一覧データ,9,FALSE),IF(#REF!="意見価格",VLOOKUP(A159,見込価格一覧データ,11,FALSE)))),"─── ")</f>
        <v xml:space="preserve">─── </v>
      </c>
      <c r="X159" s="52" t="str">
        <f t="shared" ca="1" si="200"/>
        <v xml:space="preserve">─── </v>
      </c>
      <c r="Y159" s="66" t="str">
        <f t="shared" ca="1" si="201"/>
        <v xml:space="preserve">─── </v>
      </c>
      <c r="Z159" s="52" t="str">
        <f t="shared" ca="1" si="202"/>
        <v xml:space="preserve">─── </v>
      </c>
      <c r="AA159" s="52" t="str">
        <f t="shared" ca="1" si="203"/>
        <v xml:space="preserve">─── </v>
      </c>
      <c r="AB159" s="53" t="str">
        <f t="shared" ca="1" si="226"/>
        <v xml:space="preserve">─── </v>
      </c>
      <c r="AC159" s="53" t="str">
        <f t="shared" ca="1" si="227"/>
        <v xml:space="preserve">─── </v>
      </c>
      <c r="AD159" s="52" t="str">
        <f t="shared" ca="1" si="204"/>
        <v xml:space="preserve">─── </v>
      </c>
      <c r="AE159" s="66" t="str">
        <f t="shared" ca="1" si="205"/>
        <v xml:space="preserve">─── </v>
      </c>
      <c r="AF159" s="54" t="str">
        <f t="shared" ca="1" si="206"/>
        <v xml:space="preserve">─── </v>
      </c>
      <c r="AG159" s="66" t="str">
        <f t="shared" ca="1" si="207"/>
        <v xml:space="preserve">─── </v>
      </c>
      <c r="AH159" s="54" t="str">
        <f t="shared" ca="1" si="208"/>
        <v xml:space="preserve">─── </v>
      </c>
      <c r="AI159" s="52" t="str">
        <f t="shared" ca="1" si="228"/>
        <v xml:space="preserve">─── </v>
      </c>
      <c r="AJ159" s="52">
        <f t="shared" si="209"/>
        <v>1</v>
      </c>
      <c r="AK159" s="57" t="str">
        <f t="shared" si="210"/>
        <v>臼井　晶</v>
      </c>
      <c r="AL159" s="57" t="str">
        <f t="shared" si="211"/>
        <v>植松　広央</v>
      </c>
      <c r="AM159" s="53">
        <f t="shared" si="212"/>
        <v>-5.0000000000000001E-3</v>
      </c>
      <c r="AN159" s="55">
        <f t="shared" si="213"/>
        <v>7970</v>
      </c>
      <c r="AO159" s="48" t="str">
        <f t="shared" si="229"/>
        <v/>
      </c>
      <c r="AP159" s="56">
        <f t="shared" si="230"/>
        <v>102</v>
      </c>
      <c r="AQ159" s="70" t="str">
        <f t="shared" ca="1" si="214"/>
        <v xml:space="preserve">─── </v>
      </c>
      <c r="AR159" s="62" t="str">
        <f t="shared" ca="1" si="231"/>
        <v xml:space="preserve">─── </v>
      </c>
      <c r="AS159" s="62" t="str">
        <f ca="1">IF(AR159="─── ","─── ",VALUE(AR159&amp;COUNTIFS(AR$1:AR159,AR159)))</f>
        <v xml:space="preserve">─── </v>
      </c>
      <c r="AT159" s="62" t="str">
        <f t="shared" ca="1" si="232"/>
        <v xml:space="preserve">─── </v>
      </c>
      <c r="AU159" s="65" t="str">
        <f t="shared" ca="1" si="215"/>
        <v xml:space="preserve">─── </v>
      </c>
      <c r="AV159" s="62" t="str">
        <f t="shared" ca="1" si="233"/>
        <v xml:space="preserve">─── </v>
      </c>
      <c r="AW159" s="73" t="str">
        <f t="shared" ca="1" si="234"/>
        <v xml:space="preserve">─── </v>
      </c>
      <c r="AX159" s="74" t="str">
        <f t="shared" ca="1" si="216"/>
        <v xml:space="preserve">─── </v>
      </c>
      <c r="AY159" s="75" t="str">
        <f t="shared" ca="1" si="235"/>
        <v xml:space="preserve">─── </v>
      </c>
      <c r="AZ159" s="76" t="str">
        <f t="shared" ca="1" si="217"/>
        <v xml:space="preserve">─── </v>
      </c>
      <c r="BA159" s="77" t="str">
        <f t="shared" ca="1" si="236"/>
        <v xml:space="preserve">─── </v>
      </c>
      <c r="BB159" s="80" t="str">
        <f t="shared" ca="1" si="237"/>
        <v xml:space="preserve">─── </v>
      </c>
      <c r="BC159" s="71" t="str">
        <f t="shared" si="218"/>
        <v/>
      </c>
      <c r="BD159" s="2" t="s">
        <v>2124</v>
      </c>
      <c r="BG159" s="2" t="str">
        <f t="shared" ca="1" si="219"/>
        <v xml:space="preserve">─── </v>
      </c>
      <c r="BJ159" s="63">
        <v>160</v>
      </c>
      <c r="BK159" s="63" t="str">
        <f t="shared" ca="1" si="191"/>
        <v/>
      </c>
      <c r="BL159" s="63" t="str">
        <f t="shared" ca="1" si="190"/>
        <v/>
      </c>
      <c r="BM159" s="64"/>
    </row>
    <row r="160" spans="1:65">
      <c r="A160" s="85" t="s">
        <v>1563</v>
      </c>
      <c r="B160" s="57" t="str">
        <f t="shared" si="192"/>
        <v>西川町</v>
      </c>
      <c r="C160" s="57" t="str">
        <f t="shared" si="193"/>
        <v>住宅地</v>
      </c>
      <c r="D160" s="48"/>
      <c r="E160" s="50" t="str">
        <f t="shared" si="194"/>
        <v>村山地域</v>
      </c>
      <c r="F160" s="50" t="str">
        <f t="shared" si="195"/>
        <v>大字水沢字上原４０９番３</v>
      </c>
      <c r="G160" s="50" t="str">
        <f t="shared" si="196"/>
        <v/>
      </c>
      <c r="H160" s="50" t="str">
        <f t="shared" si="197"/>
        <v/>
      </c>
      <c r="I160" s="48" t="str">
        <f t="shared" si="198"/>
        <v/>
      </c>
      <c r="J160" s="48" t="str">
        <f>IFERROR(IF(L160="───── ","",IF(VLOOKUP(A160,kanji001前年データ,19,FALSE)=62,"共同",IF(A160="山形9-3","工業",IF(A160="鶴岡5-2","観光",IF(OR(C160="宅地見込地",C160="工業地"),"",IF(OR(AND(C160="住宅地",M160=2),AND(C160="商業地",M160=1)),"最高",IF(OR(AND(C160="住宅地",COUNTIFS(前年用途区分,C160,前年価格,"&gt;0")=M160),AND(C160="商業地",COUNTIFS(前年用途区分,C160,前年価格,"&gt;0")=M160)),"最低",IF(fals,"")))))))),"")</f>
        <v>最低</v>
      </c>
      <c r="K160" s="48" t="str">
        <f ca="1">IFERROR(IF(W160="───── ","",IF(VLOOKUP(A160,kanji001データ,19,FALSE)=62,"共同",IF(A160="山形9-3","工業",IF(A160="鶴岡5-2","観光",IF(OR(C160="宅地見込地",C160="工業地"),"",IF(AND(C160="住宅地",X160=2),"最高",IF(AND(C160="住宅地",COUNTIFS(用途区分,C160,幹事意見価格,"&gt;0")=X160),"最低",IF(AND(C160="商業地",X160=1),"最高",IF(AND(C160="商業地",COUNTIFS(用途区分,C160,幹事意見価格,"&gt;0")=X160),"最低",IF(fals,"")))))))))),"")</f>
        <v/>
      </c>
      <c r="L160" s="51">
        <f t="shared" si="222"/>
        <v>2630</v>
      </c>
      <c r="M160" s="52">
        <f t="shared" si="199"/>
        <v>124</v>
      </c>
      <c r="N160" s="52">
        <f>IFERROR(IF(A160="","",VALUE(M160&amp;COUNTIFS($M$1:M160,M160))),"─── ")</f>
        <v>1241</v>
      </c>
      <c r="O160" s="53">
        <f t="shared" si="223"/>
        <v>-1.0999999999999999E-2</v>
      </c>
      <c r="P160" s="53">
        <f t="shared" si="224"/>
        <v>-1.1278195488721804E-2</v>
      </c>
      <c r="Q160" s="52">
        <f t="shared" si="225"/>
        <v>124</v>
      </c>
      <c r="R160" s="52">
        <f>IFERROR(IF(A160="","",VALUE(Q160&amp;COUNTIFS($Q$1:Q160,Q160))),"─── ")</f>
        <v>1241</v>
      </c>
      <c r="S160" s="51" t="e">
        <f t="shared" ca="1" si="220"/>
        <v>#REF!</v>
      </c>
      <c r="T160" s="53" t="e">
        <f t="shared" ca="1" si="221"/>
        <v>#REF!</v>
      </c>
      <c r="U160" s="51" t="e">
        <f t="shared" ca="1" si="238"/>
        <v>#REF!</v>
      </c>
      <c r="V160" s="53" t="e">
        <f t="shared" ca="1" si="239"/>
        <v>#REF!</v>
      </c>
      <c r="W160" s="88" t="str">
        <f ca="1">IFERROR(IF(OR($S160="─── ",$U160="─── "),"─── ",IF(#REF!="見込価格",VLOOKUP(A160,見込価格一覧データ,9,FALSE),IF(#REF!="意見価格",VLOOKUP(A160,見込価格一覧データ,11,FALSE)))),"─── ")</f>
        <v xml:space="preserve">─── </v>
      </c>
      <c r="X160" s="52" t="str">
        <f t="shared" ca="1" si="200"/>
        <v xml:space="preserve">─── </v>
      </c>
      <c r="Y160" s="66" t="str">
        <f t="shared" ca="1" si="201"/>
        <v xml:space="preserve">─── </v>
      </c>
      <c r="Z160" s="52" t="str">
        <f t="shared" ca="1" si="202"/>
        <v xml:space="preserve">─── </v>
      </c>
      <c r="AA160" s="52" t="str">
        <f t="shared" ca="1" si="203"/>
        <v xml:space="preserve">─── </v>
      </c>
      <c r="AB160" s="53" t="str">
        <f t="shared" ca="1" si="226"/>
        <v xml:space="preserve">─── </v>
      </c>
      <c r="AC160" s="53" t="str">
        <f t="shared" ca="1" si="227"/>
        <v xml:space="preserve">─── </v>
      </c>
      <c r="AD160" s="52" t="str">
        <f t="shared" ca="1" si="204"/>
        <v xml:space="preserve">─── </v>
      </c>
      <c r="AE160" s="66" t="str">
        <f t="shared" ca="1" si="205"/>
        <v xml:space="preserve">─── </v>
      </c>
      <c r="AF160" s="54" t="str">
        <f t="shared" ca="1" si="206"/>
        <v xml:space="preserve">─── </v>
      </c>
      <c r="AG160" s="66" t="str">
        <f t="shared" ca="1" si="207"/>
        <v xml:space="preserve">─── </v>
      </c>
      <c r="AH160" s="54" t="str">
        <f t="shared" ca="1" si="208"/>
        <v xml:space="preserve">─── </v>
      </c>
      <c r="AI160" s="52" t="str">
        <f t="shared" ca="1" si="228"/>
        <v xml:space="preserve">─── </v>
      </c>
      <c r="AJ160" s="52">
        <f t="shared" si="209"/>
        <v>2</v>
      </c>
      <c r="AK160" s="57" t="str">
        <f t="shared" si="210"/>
        <v>臼井　晶</v>
      </c>
      <c r="AL160" s="57" t="str">
        <f t="shared" si="211"/>
        <v>植松　広央</v>
      </c>
      <c r="AM160" s="53">
        <f t="shared" si="212"/>
        <v>-1.0999999999999999E-2</v>
      </c>
      <c r="AN160" s="55">
        <f t="shared" si="213"/>
        <v>2630</v>
      </c>
      <c r="AO160" s="48" t="str">
        <f t="shared" si="229"/>
        <v/>
      </c>
      <c r="AP160" s="56">
        <f t="shared" si="230"/>
        <v>103</v>
      </c>
      <c r="AQ160" s="70" t="str">
        <f t="shared" ca="1" si="214"/>
        <v xml:space="preserve">─── </v>
      </c>
      <c r="AR160" s="62" t="str">
        <f t="shared" ca="1" si="231"/>
        <v xml:space="preserve">─── </v>
      </c>
      <c r="AS160" s="62" t="str">
        <f ca="1">IF(AR160="─── ","─── ",VALUE(AR160&amp;COUNTIFS(AR$1:AR160,AR160)))</f>
        <v xml:space="preserve">─── </v>
      </c>
      <c r="AT160" s="62" t="str">
        <f t="shared" ca="1" si="232"/>
        <v xml:space="preserve">─── </v>
      </c>
      <c r="AU160" s="65" t="str">
        <f t="shared" ca="1" si="215"/>
        <v xml:space="preserve">─── </v>
      </c>
      <c r="AV160" s="62" t="str">
        <f t="shared" ca="1" si="233"/>
        <v xml:space="preserve">─── </v>
      </c>
      <c r="AW160" s="73" t="str">
        <f t="shared" ca="1" si="234"/>
        <v xml:space="preserve">─── </v>
      </c>
      <c r="AX160" s="74" t="str">
        <f t="shared" ca="1" si="216"/>
        <v xml:space="preserve">─── </v>
      </c>
      <c r="AY160" s="75" t="str">
        <f t="shared" ca="1" si="235"/>
        <v xml:space="preserve">─── </v>
      </c>
      <c r="AZ160" s="76" t="str">
        <f t="shared" ca="1" si="217"/>
        <v xml:space="preserve">─── </v>
      </c>
      <c r="BA160" s="77" t="str">
        <f t="shared" ca="1" si="236"/>
        <v xml:space="preserve">─── </v>
      </c>
      <c r="BB160" s="80" t="str">
        <f t="shared" ca="1" si="237"/>
        <v xml:space="preserve">─── </v>
      </c>
      <c r="BC160" s="71" t="str">
        <f t="shared" si="218"/>
        <v/>
      </c>
      <c r="BD160" s="2" t="s">
        <v>2124</v>
      </c>
      <c r="BG160" s="2" t="str">
        <f t="shared" ca="1" si="219"/>
        <v xml:space="preserve">─── </v>
      </c>
      <c r="BJ160" s="63">
        <v>161</v>
      </c>
      <c r="BK160" s="63" t="str">
        <f t="shared" ca="1" si="191"/>
        <v/>
      </c>
      <c r="BL160" s="63" t="str">
        <f t="shared" ref="BL160:BL191" ca="1" si="240">IFERROR(IF(BK160="","",INDEX(基礎データ,MATCH(BK160,標準地番号,0),23)),"── ")</f>
        <v/>
      </c>
      <c r="BM160" s="64"/>
    </row>
    <row r="161" spans="1:65">
      <c r="A161" s="85" t="s">
        <v>1451</v>
      </c>
      <c r="B161" s="57" t="str">
        <f t="shared" si="192"/>
        <v>西川町</v>
      </c>
      <c r="C161" s="57" t="str">
        <f t="shared" si="193"/>
        <v>商業地</v>
      </c>
      <c r="D161" s="48"/>
      <c r="E161" s="50" t="str">
        <f t="shared" si="194"/>
        <v>村山地域</v>
      </c>
      <c r="F161" s="50" t="str">
        <f t="shared" si="195"/>
        <v>大字間沢字金畑２５７番１外</v>
      </c>
      <c r="G161" s="50" t="str">
        <f t="shared" si="196"/>
        <v/>
      </c>
      <c r="H161" s="50" t="str">
        <f t="shared" si="197"/>
        <v>（肉のあらき）</v>
      </c>
      <c r="I161" s="48" t="str">
        <f t="shared" si="198"/>
        <v/>
      </c>
      <c r="J161" s="48" t="str">
        <f>IFERROR(IF(L161="───── ","",IF(VLOOKUP(A161,kanji001前年データ,19,FALSE)=62,"共同",IF(A161="山形9-3","工業",IF(A161="鶴岡5-2","観光",IF(OR(C161="宅地見込地",C161="工業地"),"",IF(OR(AND(C161="住宅地",M161=2),AND(C161="商業地",M161=1)),"最高",IF(OR(AND(C161="住宅地",COUNTIFS(前年用途区分,C161,前年価格,"&gt;0")=M161),AND(C161="商業地",COUNTIFS(前年用途区分,C161,前年価格,"&gt;0")=M161)),"最低",IF(fals,"")))))))),"")</f>
        <v>最低</v>
      </c>
      <c r="K161" s="48" t="str">
        <f ca="1">IFERROR(IF(W161="───── ","",IF(VLOOKUP(A161,kanji001データ,19,FALSE)=62,"共同",IF(A161="山形9-3","工業",IF(A161="鶴岡5-2","観光",IF(OR(C161="宅地見込地",C161="工業地"),"",IF(AND(C161="住宅地",X161=2),"最高",IF(AND(C161="住宅地",COUNTIFS(用途区分,C161,幹事意見価格,"&gt;0")=X161),"最低",IF(AND(C161="商業地",X161=1),"最高",IF(AND(C161="商業地",COUNTIFS(用途区分,C161,幹事意見価格,"&gt;0")=X161),"最低",IF(fals,"")))))))))),"")</f>
        <v/>
      </c>
      <c r="L161" s="51">
        <f t="shared" si="222"/>
        <v>7750</v>
      </c>
      <c r="M161" s="52">
        <f t="shared" si="199"/>
        <v>62</v>
      </c>
      <c r="N161" s="52">
        <f>IFERROR(IF(A161="","",VALUE(M161&amp;COUNTIFS($M$1:M161,M161))),"─── ")</f>
        <v>622</v>
      </c>
      <c r="O161" s="53">
        <f t="shared" si="223"/>
        <v>-1.0999999999999999E-2</v>
      </c>
      <c r="P161" s="53">
        <f t="shared" si="224"/>
        <v>-1.1479591836734694E-2</v>
      </c>
      <c r="Q161" s="52">
        <f t="shared" si="225"/>
        <v>57</v>
      </c>
      <c r="R161" s="52">
        <f>IFERROR(IF(A161="","",VALUE(Q161&amp;COUNTIFS($Q$1:Q161,Q161))),"─── ")</f>
        <v>572</v>
      </c>
      <c r="S161" s="51" t="e">
        <f t="shared" ca="1" si="220"/>
        <v>#REF!</v>
      </c>
      <c r="T161" s="53" t="e">
        <f t="shared" ca="1" si="221"/>
        <v>#REF!</v>
      </c>
      <c r="U161" s="51" t="e">
        <f t="shared" ca="1" si="238"/>
        <v>#REF!</v>
      </c>
      <c r="V161" s="53" t="e">
        <f t="shared" ca="1" si="239"/>
        <v>#REF!</v>
      </c>
      <c r="W161" s="88" t="str">
        <f ca="1">IFERROR(IF(OR($S161="─── ",$U161="─── "),"─── ",IF(#REF!="見込価格",VLOOKUP(A161,見込価格一覧データ,9,FALSE),IF(#REF!="意見価格",VLOOKUP(A161,見込価格一覧データ,11,FALSE)))),"─── ")</f>
        <v xml:space="preserve">─── </v>
      </c>
      <c r="X161" s="52" t="str">
        <f t="shared" ca="1" si="200"/>
        <v xml:space="preserve">─── </v>
      </c>
      <c r="Y161" s="66" t="str">
        <f t="shared" ca="1" si="201"/>
        <v xml:space="preserve">─── </v>
      </c>
      <c r="Z161" s="52" t="str">
        <f t="shared" ca="1" si="202"/>
        <v xml:space="preserve">─── </v>
      </c>
      <c r="AA161" s="52" t="str">
        <f t="shared" ca="1" si="203"/>
        <v xml:space="preserve">─── </v>
      </c>
      <c r="AB161" s="53" t="str">
        <f t="shared" ca="1" si="226"/>
        <v xml:space="preserve">─── </v>
      </c>
      <c r="AC161" s="53" t="str">
        <f t="shared" ca="1" si="227"/>
        <v xml:space="preserve">─── </v>
      </c>
      <c r="AD161" s="52" t="str">
        <f t="shared" ca="1" si="204"/>
        <v xml:space="preserve">─── </v>
      </c>
      <c r="AE161" s="66" t="str">
        <f t="shared" ca="1" si="205"/>
        <v xml:space="preserve">─── </v>
      </c>
      <c r="AF161" s="54" t="str">
        <f t="shared" ca="1" si="206"/>
        <v xml:space="preserve">─── </v>
      </c>
      <c r="AG161" s="66" t="str">
        <f t="shared" ca="1" si="207"/>
        <v xml:space="preserve">─── </v>
      </c>
      <c r="AH161" s="54" t="str">
        <f t="shared" ca="1" si="208"/>
        <v xml:space="preserve">─── </v>
      </c>
      <c r="AI161" s="52" t="str">
        <f t="shared" ca="1" si="228"/>
        <v xml:space="preserve">─── </v>
      </c>
      <c r="AJ161" s="52">
        <f t="shared" si="209"/>
        <v>1</v>
      </c>
      <c r="AK161" s="57" t="str">
        <f t="shared" si="210"/>
        <v>臼井　晶</v>
      </c>
      <c r="AL161" s="57" t="str">
        <f t="shared" si="211"/>
        <v>植松　広央</v>
      </c>
      <c r="AM161" s="53">
        <f t="shared" si="212"/>
        <v>-1.0999999999999999E-2</v>
      </c>
      <c r="AN161" s="55">
        <f t="shared" si="213"/>
        <v>7750</v>
      </c>
      <c r="AO161" s="48" t="str">
        <f t="shared" si="229"/>
        <v/>
      </c>
      <c r="AP161" s="56">
        <f t="shared" si="230"/>
        <v>98</v>
      </c>
      <c r="AQ161" s="70" t="str">
        <f t="shared" ca="1" si="214"/>
        <v xml:space="preserve">─── </v>
      </c>
      <c r="AR161" s="62" t="str">
        <f t="shared" ca="1" si="231"/>
        <v xml:space="preserve">─── </v>
      </c>
      <c r="AS161" s="62" t="str">
        <f ca="1">IF(AR161="─── ","─── ",VALUE(AR161&amp;COUNTIFS(AR$1:AR161,AR161)))</f>
        <v xml:space="preserve">─── </v>
      </c>
      <c r="AT161" s="62" t="str">
        <f t="shared" ca="1" si="232"/>
        <v xml:space="preserve">─── </v>
      </c>
      <c r="AU161" s="65" t="str">
        <f t="shared" ca="1" si="215"/>
        <v xml:space="preserve">─── </v>
      </c>
      <c r="AV161" s="62" t="str">
        <f t="shared" ca="1" si="233"/>
        <v xml:space="preserve">─── </v>
      </c>
      <c r="AW161" s="73" t="str">
        <f t="shared" ca="1" si="234"/>
        <v xml:space="preserve">─── </v>
      </c>
      <c r="AX161" s="74" t="str">
        <f t="shared" ca="1" si="216"/>
        <v xml:space="preserve">─── </v>
      </c>
      <c r="AY161" s="75" t="str">
        <f t="shared" ca="1" si="235"/>
        <v xml:space="preserve">─── </v>
      </c>
      <c r="AZ161" s="76" t="str">
        <f t="shared" ca="1" si="217"/>
        <v xml:space="preserve">─── </v>
      </c>
      <c r="BA161" s="77" t="str">
        <f t="shared" ca="1" si="236"/>
        <v xml:space="preserve">─── </v>
      </c>
      <c r="BB161" s="80" t="str">
        <f t="shared" ca="1" si="237"/>
        <v xml:space="preserve">─── </v>
      </c>
      <c r="BC161" s="71" t="str">
        <f t="shared" si="218"/>
        <v/>
      </c>
      <c r="BD161" s="2" t="s">
        <v>2124</v>
      </c>
      <c r="BG161" s="2" t="str">
        <f t="shared" ca="1" si="219"/>
        <v xml:space="preserve">─── </v>
      </c>
      <c r="BJ161" s="63">
        <v>162</v>
      </c>
      <c r="BK161" s="63" t="str">
        <f t="shared" ref="BK161:BK191" ca="1" si="241">IFERROR(INDEX(基礎データ,MATCH(BJ161,本年変動率順位降順確定全用途,0),1),"")</f>
        <v/>
      </c>
      <c r="BL161" s="63" t="str">
        <f t="shared" ca="1" si="240"/>
        <v/>
      </c>
      <c r="BM161" s="64"/>
    </row>
    <row r="162" spans="1:65">
      <c r="A162" s="85" t="s">
        <v>1564</v>
      </c>
      <c r="B162" s="57" t="str">
        <f t="shared" ref="B162:B193" si="242">IFERROR(VLOOKUP(VLOOKUP(A162,kanji001データ,4,FALSE),市町村,2,FALSE),"隔年調査地点")</f>
        <v>朝日町</v>
      </c>
      <c r="C162" s="57" t="str">
        <f t="shared" ref="C162:C193" si="243">IFERROR(IF(B162="隔年調査地点",VLOOKUP(VLOOKUP(A162,kanji001前年データ,6,FALSE),用途,3,FALSE),VLOOKUP(VLOOKUP(A162,kanji001データ,6,FALSE),用途,3,FALSE)),"")</f>
        <v>住宅地</v>
      </c>
      <c r="D162" s="48"/>
      <c r="E162" s="50" t="str">
        <f t="shared" ref="E162:E193" si="244">IFERROR(VLOOKUP(VLOOKUP(A162,kanji001データ,4,FALSE),市町村,3,FALSE),"")</f>
        <v>村山地域</v>
      </c>
      <c r="F162" s="50" t="str">
        <f t="shared" ref="F162:F193" si="245">IFERROR(VLOOKUP(A162,kanji001データ,23,FALSE),VLOOKUP(A162,kanji001前年データ,23,FALSE))</f>
        <v>大字宮宿字田中８１７番１３外</v>
      </c>
      <c r="G162" s="50" t="str">
        <f t="shared" ref="G162:G193" si="246">IFERROR(IF(A162="","",IF(VLOOKUP(A162,kanji001データ,24,FALSE)="","","「"&amp;VLOOKUP(A162,kanji001データ,24,FALSE)&amp;"」")),"「"&amp;VLOOKUP(A162,kanji001前年データ,24,FALSE)&amp;"」")</f>
        <v/>
      </c>
      <c r="H162" s="50" t="str">
        <f t="shared" ref="H162:H193" si="247">IFERROR(IF(OR(C162="住宅地",C162="宅地見込地"),"",IF(AND(C162&lt;&gt;"住宅地",VLOOKUP(A162,kanji001データ,60,FALSE)="",VLOOKUP(A162,kanji001データ,61,FALSE)=""),"",IF(AND(C162&lt;&gt;"住宅地",VLOOKUP(A162,kanji001データ,61,FALSE)=""),"（"&amp;VLOOKUP(A162,kanji001データ,60,FALSE)&amp;"）","（"&amp;VLOOKUP(A162,kanji001データ,61,FALSE)&amp;"）"))),"")</f>
        <v/>
      </c>
      <c r="I162" s="48" t="str">
        <f t="shared" ref="I162:I193" si="248">IFERROR(IF(AND(A162=VLOOKUP(A162,kanji007データ,1,FALSE),OR(VLOOKUP(A162,kanji007データ,7,FALSE)="06",VLOOKUP(A162,kanji007データ,7,FALSE)=6)),"◎",IF(AND(A162=VLOOKUP(A162,kanji007データ,1,FALSE),VLOOKUP(A162,kanji007データ,7,FALSE)=""),"○")),"")</f>
        <v>○</v>
      </c>
      <c r="J162" s="48" t="str">
        <f>IFERROR(IF(L162="───── ","",IF(VLOOKUP(A162,kanji001前年データ,19,FALSE)=62,"共同",IF(A162="山形9-3","工業",IF(A162="鶴岡5-2","観光",IF(OR(C162="宅地見込地",C162="工業地"),"",IF(OR(AND(C162="住宅地",M162=2),AND(C162="商業地",M162=1)),"最高",IF(OR(AND(C162="住宅地",COUNTIFS(前年用途区分,C162,前年価格,"&gt;0")=M162),AND(C162="商業地",COUNTIFS(前年用途区分,C162,前年価格,"&gt;0")=M162)),"最低",IF(fals,"")))))))),"")</f>
        <v/>
      </c>
      <c r="K162" s="48" t="str">
        <f ca="1">IFERROR(IF(W162="───── ","",IF(VLOOKUP(A162,kanji001データ,19,FALSE)=62,"共同",IF(A162="山形9-3","工業",IF(A162="鶴岡5-2","観光",IF(OR(C162="宅地見込地",C162="工業地"),"",IF(AND(C162="住宅地",X162=2),"最高",IF(AND(C162="住宅地",COUNTIFS(用途区分,C162,幹事意見価格,"&gt;0")=X162),"最低",IF(AND(C162="商業地",X162=1),"最高",IF(AND(C162="商業地",COUNTIFS(用途区分,C162,幹事意見価格,"&gt;0")=X162),"最低",IF(fals,"")))))))))),"")</f>
        <v/>
      </c>
      <c r="L162" s="51">
        <f t="shared" si="222"/>
        <v>9150</v>
      </c>
      <c r="M162" s="52">
        <f t="shared" ref="M162:M193" si="249">IF(A162="","",IF(L162="─── ","─── ",COUNTIFS(前年用途区分,C162,前年価格,"&gt;"&amp;L162)+1))</f>
        <v>106</v>
      </c>
      <c r="N162" s="52">
        <f>IFERROR(IF(A162="","",VALUE(M162&amp;COUNTIFS($M$1:M162,M162))),"─── ")</f>
        <v>1061</v>
      </c>
      <c r="O162" s="53">
        <f t="shared" si="223"/>
        <v>-1.0999999999999999E-2</v>
      </c>
      <c r="P162" s="53">
        <f t="shared" si="224"/>
        <v>-1.0810810810810811E-2</v>
      </c>
      <c r="Q162" s="52">
        <f t="shared" si="225"/>
        <v>123</v>
      </c>
      <c r="R162" s="52">
        <f>IFERROR(IF(A162="","",VALUE(Q162&amp;COUNTIFS($Q$1:Q162,Q162))),"─── ")</f>
        <v>1231</v>
      </c>
      <c r="S162" s="51" t="e">
        <f t="shared" ca="1" si="220"/>
        <v>#REF!</v>
      </c>
      <c r="T162" s="53" t="e">
        <f t="shared" ca="1" si="221"/>
        <v>#REF!</v>
      </c>
      <c r="U162" s="51" t="e">
        <f t="shared" ca="1" si="238"/>
        <v>#REF!</v>
      </c>
      <c r="V162" s="53" t="e">
        <f t="shared" ca="1" si="239"/>
        <v>#REF!</v>
      </c>
      <c r="W162" s="88" t="str">
        <f ca="1">IFERROR(IF(OR($S162="─── ",$U162="─── "),"─── ",IF(#REF!="見込価格",VLOOKUP(A162,見込価格一覧データ,9,FALSE),IF(#REF!="意見価格",VLOOKUP(A162,見込価格一覧データ,11,FALSE)))),"─── ")</f>
        <v xml:space="preserve">─── </v>
      </c>
      <c r="X162" s="52" t="str">
        <f t="shared" ref="X162:X193" ca="1" si="250">IF(A162="","",IF(OR(W162="─── ",W162=""),"─── ",COUNTIFS(用途区分,C162,幹事意見価格,"&gt;"&amp;W162)+1))</f>
        <v xml:space="preserve">─── </v>
      </c>
      <c r="Y162" s="66" t="str">
        <f t="shared" ref="Y162:Y193" ca="1" si="251">IFERROR(IF(A162="","",VALUE(X162&amp;VLOOKUP(A162,kanji001データ,4,FALSE)&amp;VLOOKUP(A162,kanji001データ,6,FALSE)&amp;TEXT(VLOOKUP(A162,kanji001データ,7,FALSE),"000"))),"─── ")</f>
        <v xml:space="preserve">─── </v>
      </c>
      <c r="Z162" s="52" t="str">
        <f t="shared" ref="Z162:Z193" ca="1" si="252">IF(A162="","",IF(OR(W162="─── ",Y162="─── "),"─── ",COUNTIFS(用途区分,C162,本年価格順位コード,"&lt;"&amp;$Y162)+1))</f>
        <v xml:space="preserve">─── </v>
      </c>
      <c r="AA162" s="52" t="str">
        <f t="shared" ref="AA162:AA193" ca="1" si="253">IF(A162="","",IF(W162="─── ","─── ",COUNTIFS(用途区分,C162,本年価格降順順位コード,"&lt;"&amp;AQ162)+1))</f>
        <v xml:space="preserve">─── </v>
      </c>
      <c r="AB162" s="53" t="str">
        <f t="shared" ca="1" si="226"/>
        <v xml:space="preserve">─── </v>
      </c>
      <c r="AC162" s="53" t="str">
        <f t="shared" ca="1" si="227"/>
        <v xml:space="preserve">─── </v>
      </c>
      <c r="AD162" s="52" t="str">
        <f t="shared" ref="AD162:AD193" ca="1" si="254">IFERROR(IF(A162="","",IF(AC162="","─── ",IF(AC162="─── ","─── ",COUNTIFS(用途区分,C162,本年変動率四捨五入無,"&gt;"&amp;AC162)+1))),"─── ")</f>
        <v xml:space="preserve">─── </v>
      </c>
      <c r="AE162" s="66" t="str">
        <f t="shared" ref="AE162:AE193" ca="1" si="255">IFERROR(VALUE(AD162&amp;VLOOKUP(A162,kanji001データ,4,FALSE)&amp;VLOOKUP(A162,kanji001データ,6,FALSE)&amp;TEXT(VLOOKUP(A162,kanji001データ,7,FALSE),"000")),"─── ")</f>
        <v xml:space="preserve">─── </v>
      </c>
      <c r="AF162" s="54" t="str">
        <f t="shared" ref="AF162:AF193" ca="1" si="256">IFERROR(IF(A162="","",IF(AE162="─── ","─── ",COUNTIFS(用途区分,C162,本年変動率順位コード,"&lt;"&amp;$AE162)+1)),"─── ")</f>
        <v xml:space="preserve">─── </v>
      </c>
      <c r="AG162" s="66" t="str">
        <f t="shared" ref="AG162:AG193" ca="1" si="257">IFERROR(IF(A162="","",IF(OR(A162="",AC162=""),"",IF(AC162="─── ","─── ",VALUE(COUNTIFS(用途区分,C162,本年変動率四捨五入無,"&lt;"&amp;AC162)+1&amp;VLOOKUP(A162,kanji001データ,4,FALSE)&amp;VLOOKUP(A162,kanji001データ,6,FALSE)&amp;TEXT(VLOOKUP(A162,kanji001データ,7,FALSE),"000"))))),"─── ")</f>
        <v xml:space="preserve">─── </v>
      </c>
      <c r="AH162" s="54" t="str">
        <f t="shared" ref="AH162:AH193" ca="1" si="258">IFERROR(IF(A162="","",IF(AG162="─── ","─── ",COUNTIFS(用途区分,C162,本年変動率順位降順コード,"&lt;"&amp;AG162)+1)),"─── ")</f>
        <v xml:space="preserve">─── </v>
      </c>
      <c r="AI162" s="52" t="str">
        <f t="shared" ca="1" si="228"/>
        <v xml:space="preserve">─── </v>
      </c>
      <c r="AJ162" s="52">
        <f t="shared" ref="AJ162:AJ193" si="259">IF(A162="","",IF(L162="─── ","─── ",COUNTIFS(前年市町村名,B162,前年用途区分,C162,前年価格,"&gt;"&amp;L162)+1))</f>
        <v>1</v>
      </c>
      <c r="AK162" s="57" t="str">
        <f t="shared" ref="AK162:AK193" si="260">IFERROR(VLOOKUP(VLOOKUP(A162,kanji002データ,8,FALSE),評価員,2,FALSE),"─── ")</f>
        <v>安孫子　直樹</v>
      </c>
      <c r="AL162" s="57" t="str">
        <f t="shared" ref="AL162:AL193" si="261">IFERROR(VLOOKUP(VLOOKUP(A162,kanji002データ,9,FALSE),評価員,2,FALSE),"─── ")</f>
        <v>高嶋　俊幸</v>
      </c>
      <c r="AM162" s="53">
        <f t="shared" ref="AM162:AM193" si="262">IFERROR(IF(A162="","",IF(OR(VLOOKUP(A162,kanji002前年データ,31,FALSE)=0,VLOOKUP(A162,kanji002前年データ,31,FALSE)=""),"─── ",ROUND((VLOOKUP(A162,kanji002前年データ,26,FALSE)-VLOOKUP(A162,kanji002前年データ,31,FALSE))/VLOOKUP(A162,kanji002前年データ,31,FALSE),3))),"─── ")</f>
        <v>-1.0999999999999999E-2</v>
      </c>
      <c r="AN162" s="55">
        <f t="shared" ref="AN162:AN193" si="263">IFERROR(IF(A162="","",IF(OR(A162="",VLOOKUP(A162,kanji002前年データ,26,FALSE)=0,VLOOKUP(A162,kanji002前年データ,26,FALSE)=""),"─── ",VLOOKUP(A162,kanji002前年データ,26,FALSE))),"─── ")</f>
        <v>9150</v>
      </c>
      <c r="AO162" s="48" t="str">
        <f t="shared" si="229"/>
        <v/>
      </c>
      <c r="AP162" s="56">
        <f t="shared" si="230"/>
        <v>102</v>
      </c>
      <c r="AQ162" s="70" t="str">
        <f t="shared" ref="AQ162:AQ193" ca="1" si="264">IFERROR(IF(W162="─── ","─── ",VALUE(COUNTIFS(用途区分,C162,幹事意見価格,"&lt;"&amp;W162)+1&amp;VLOOKUP(A162,kanji001データ,4,FALSE)&amp;VLOOKUP(A162,kanji001データ,6,FALSE)&amp;TEXT(VLOOKUP(A162,kanji001データ,7,FALSE),"000"))),"")</f>
        <v xml:space="preserve">─── </v>
      </c>
      <c r="AR162" s="62" t="str">
        <f t="shared" ca="1" si="231"/>
        <v xml:space="preserve">─── </v>
      </c>
      <c r="AS162" s="62" t="str">
        <f ca="1">IF(AR162="─── ","─── ",VALUE(AR162&amp;COUNTIFS(AR$1:AR162,AR162)))</f>
        <v xml:space="preserve">─── </v>
      </c>
      <c r="AT162" s="62" t="str">
        <f t="shared" ca="1" si="232"/>
        <v xml:space="preserve">─── </v>
      </c>
      <c r="AU162" s="65" t="str">
        <f t="shared" ref="AU162:AU193" ca="1" si="265">IFERROR(IF(A162="","",IF(W162="─── ","─── ",VALUE(COUNTIFS(幹事意見価格,"&lt;"&amp;W162)+1&amp;VLOOKUP(A162,kanji001データ,4,FALSE)&amp;VLOOKUP(A162,kanji001データ,6,FALSE)&amp;TEXT(VLOOKUP(A162,kanji001データ,7,FALSE),"000")))),"")</f>
        <v xml:space="preserve">─── </v>
      </c>
      <c r="AV162" s="62" t="str">
        <f t="shared" ca="1" si="233"/>
        <v xml:space="preserve">─── </v>
      </c>
      <c r="AW162" s="73" t="str">
        <f t="shared" ca="1" si="234"/>
        <v xml:space="preserve">─── </v>
      </c>
      <c r="AX162" s="74" t="str">
        <f t="shared" ref="AX162:AX193" ca="1" si="266">IFERROR(IF(A162="","",IF(AC162="","─── ",IF(AC162="─── ","─── ",VALUE(AW162&amp;VLOOKUP(A162,kanji001データ,4,FALSE)&amp;VLOOKUP(A162,kanji001データ,6,FALSE)&amp;TEXT(VLOOKUP(A162,kanji001データ,7,FALSE),"000"))))),"─── ")</f>
        <v xml:space="preserve">─── </v>
      </c>
      <c r="AY162" s="75" t="str">
        <f t="shared" ca="1" si="235"/>
        <v xml:space="preserve">─── </v>
      </c>
      <c r="AZ162" s="76" t="str">
        <f t="shared" ref="AZ162:AZ193" ca="1" si="267">IFERROR(IF(A162="","",IF(OR(A162="",AC162=""),"",IF(AC162="─── ","─── ",VALUE(COUNTIFS(本年変動率四捨五入無,"&lt;"&amp;AC162)+1&amp;VLOOKUP(A162,kanji001データ,4,FALSE)&amp;VLOOKUP(A162,kanji001データ,6,FALSE)&amp;TEXT(VLOOKUP(A162,kanji001データ,7,FALSE),"000"))))),"─── ")</f>
        <v xml:space="preserve">─── </v>
      </c>
      <c r="BA162" s="77" t="str">
        <f t="shared" ca="1" si="236"/>
        <v xml:space="preserve">─── </v>
      </c>
      <c r="BB162" s="80" t="str">
        <f t="shared" ca="1" si="237"/>
        <v xml:space="preserve">─── </v>
      </c>
      <c r="BC162" s="71" t="str">
        <f t="shared" ref="BC162:BC193" si="268">IFERROR(IF(VLOOKUP(A162,kanji003データ,12,FALSE)=1,"○",""),"不")</f>
        <v/>
      </c>
      <c r="BD162" s="2" t="s">
        <v>2124</v>
      </c>
      <c r="BG162" s="2" t="str">
        <f t="shared" ref="BG162:BG193" ca="1" si="269">IFERROR(IF(A162="","",IF(AC162="","─── ",IF(AC162="─── ","─── ",COUNTIFS(用途区分,C162,本年変動率四捨五入無,"&gt;"&amp;AC162)+1))),"─── ")</f>
        <v xml:space="preserve">─── </v>
      </c>
      <c r="BJ162" s="63">
        <v>163</v>
      </c>
      <c r="BK162" s="63" t="str">
        <f t="shared" ca="1" si="241"/>
        <v/>
      </c>
      <c r="BL162" s="63" t="str">
        <f t="shared" ca="1" si="240"/>
        <v/>
      </c>
      <c r="BM162" s="64"/>
    </row>
    <row r="163" spans="1:65">
      <c r="A163" s="85" t="s">
        <v>1565</v>
      </c>
      <c r="B163" s="57" t="str">
        <f t="shared" si="242"/>
        <v>朝日町</v>
      </c>
      <c r="C163" s="57" t="str">
        <f t="shared" si="243"/>
        <v>住宅地</v>
      </c>
      <c r="D163" s="48"/>
      <c r="E163" s="50" t="str">
        <f t="shared" si="244"/>
        <v>村山地域</v>
      </c>
      <c r="F163" s="50" t="str">
        <f t="shared" si="245"/>
        <v>大字和合字川前２８３２番１</v>
      </c>
      <c r="G163" s="50" t="str">
        <f t="shared" si="246"/>
        <v/>
      </c>
      <c r="H163" s="50" t="str">
        <f t="shared" si="247"/>
        <v/>
      </c>
      <c r="I163" s="48" t="str">
        <f t="shared" si="248"/>
        <v/>
      </c>
      <c r="J163" s="48" t="str">
        <f>IFERROR(IF(L163="───── ","",IF(VLOOKUP(A163,kanji001前年データ,19,FALSE)=62,"共同",IF(A163="山形9-3","工業",IF(A163="鶴岡5-2","観光",IF(OR(C163="宅地見込地",C163="工業地"),"",IF(OR(AND(C163="住宅地",M163=2),AND(C163="商業地",M163=1)),"最高",IF(OR(AND(C163="住宅地",COUNTIFS(前年用途区分,C163,前年価格,"&gt;0")=M163),AND(C163="商業地",COUNTIFS(前年用途区分,C163,前年価格,"&gt;0")=M163)),"最低",IF(fals,"")))))))),"")</f>
        <v/>
      </c>
      <c r="K163" s="48" t="str">
        <f ca="1">IFERROR(IF(W163="───── ","",IF(VLOOKUP(A163,kanji001データ,19,FALSE)=62,"共同",IF(A163="山形9-3","工業",IF(A163="鶴岡5-2","観光",IF(OR(C163="宅地見込地",C163="工業地"),"",IF(AND(C163="住宅地",X163=2),"最高",IF(AND(C163="住宅地",COUNTIFS(用途区分,C163,幹事意見価格,"&gt;0")=X163),"最低",IF(AND(C163="商業地",X163=1),"最高",IF(AND(C163="商業地",COUNTIFS(用途区分,C163,幹事意見価格,"&gt;0")=X163),"最低",IF(fals,"")))))))))),"")</f>
        <v/>
      </c>
      <c r="L163" s="51">
        <f t="shared" si="222"/>
        <v>7580</v>
      </c>
      <c r="M163" s="52">
        <f t="shared" si="249"/>
        <v>113</v>
      </c>
      <c r="N163" s="52">
        <f>IFERROR(IF(A163="","",VALUE(M163&amp;COUNTIFS($M$1:M163,M163))),"─── ")</f>
        <v>1131</v>
      </c>
      <c r="O163" s="53">
        <f t="shared" si="223"/>
        <v>-5.0000000000000001E-3</v>
      </c>
      <c r="P163" s="53">
        <f t="shared" si="224"/>
        <v>-5.2493438320209973E-3</v>
      </c>
      <c r="Q163" s="52">
        <f t="shared" si="225"/>
        <v>90</v>
      </c>
      <c r="R163" s="52">
        <f>IFERROR(IF(A163="","",VALUE(Q163&amp;COUNTIFS($Q$1:Q163,Q163))),"─── ")</f>
        <v>901</v>
      </c>
      <c r="S163" s="51" t="e">
        <f t="shared" ca="1" si="220"/>
        <v>#REF!</v>
      </c>
      <c r="T163" s="53" t="e">
        <f t="shared" ca="1" si="221"/>
        <v>#REF!</v>
      </c>
      <c r="U163" s="51" t="e">
        <f t="shared" ca="1" si="238"/>
        <v>#REF!</v>
      </c>
      <c r="V163" s="53" t="e">
        <f t="shared" ca="1" si="239"/>
        <v>#REF!</v>
      </c>
      <c r="W163" s="88" t="str">
        <f ca="1">IFERROR(IF(OR($S163="─── ",$U163="─── "),"─── ",IF(#REF!="見込価格",VLOOKUP(A163,見込価格一覧データ,9,FALSE),IF(#REF!="意見価格",VLOOKUP(A163,見込価格一覧データ,11,FALSE)))),"─── ")</f>
        <v xml:space="preserve">─── </v>
      </c>
      <c r="X163" s="52" t="str">
        <f t="shared" ca="1" si="250"/>
        <v xml:space="preserve">─── </v>
      </c>
      <c r="Y163" s="66" t="str">
        <f t="shared" ca="1" si="251"/>
        <v xml:space="preserve">─── </v>
      </c>
      <c r="Z163" s="52" t="str">
        <f t="shared" ca="1" si="252"/>
        <v xml:space="preserve">─── </v>
      </c>
      <c r="AA163" s="52" t="str">
        <f t="shared" ca="1" si="253"/>
        <v xml:space="preserve">─── </v>
      </c>
      <c r="AB163" s="53" t="str">
        <f t="shared" ca="1" si="226"/>
        <v xml:space="preserve">─── </v>
      </c>
      <c r="AC163" s="53" t="str">
        <f t="shared" ca="1" si="227"/>
        <v xml:space="preserve">─── </v>
      </c>
      <c r="AD163" s="52" t="str">
        <f t="shared" ca="1" si="254"/>
        <v xml:space="preserve">─── </v>
      </c>
      <c r="AE163" s="66" t="str">
        <f t="shared" ca="1" si="255"/>
        <v xml:space="preserve">─── </v>
      </c>
      <c r="AF163" s="54" t="str">
        <f t="shared" ca="1" si="256"/>
        <v xml:space="preserve">─── </v>
      </c>
      <c r="AG163" s="66" t="str">
        <f t="shared" ca="1" si="257"/>
        <v xml:space="preserve">─── </v>
      </c>
      <c r="AH163" s="54" t="str">
        <f t="shared" ca="1" si="258"/>
        <v xml:space="preserve">─── </v>
      </c>
      <c r="AI163" s="52" t="str">
        <f t="shared" ca="1" si="228"/>
        <v xml:space="preserve">─── </v>
      </c>
      <c r="AJ163" s="52">
        <f t="shared" si="259"/>
        <v>2</v>
      </c>
      <c r="AK163" s="57" t="str">
        <f t="shared" si="260"/>
        <v>安孫子　直樹</v>
      </c>
      <c r="AL163" s="57" t="str">
        <f t="shared" si="261"/>
        <v>高嶋　俊幸</v>
      </c>
      <c r="AM163" s="53">
        <f t="shared" si="262"/>
        <v>-5.0000000000000001E-3</v>
      </c>
      <c r="AN163" s="55">
        <f t="shared" si="263"/>
        <v>7580</v>
      </c>
      <c r="AO163" s="48" t="str">
        <f t="shared" si="229"/>
        <v/>
      </c>
      <c r="AP163" s="56">
        <f t="shared" si="230"/>
        <v>101</v>
      </c>
      <c r="AQ163" s="70" t="str">
        <f t="shared" ca="1" si="264"/>
        <v xml:space="preserve">─── </v>
      </c>
      <c r="AR163" s="62" t="str">
        <f t="shared" ca="1" si="231"/>
        <v xml:space="preserve">─── </v>
      </c>
      <c r="AS163" s="62" t="str">
        <f ca="1">IF(AR163="─── ","─── ",VALUE(AR163&amp;COUNTIFS(AR$1:AR163,AR163)))</f>
        <v xml:space="preserve">─── </v>
      </c>
      <c r="AT163" s="62" t="str">
        <f t="shared" ca="1" si="232"/>
        <v xml:space="preserve">─── </v>
      </c>
      <c r="AU163" s="65" t="str">
        <f t="shared" ca="1" si="265"/>
        <v xml:space="preserve">─── </v>
      </c>
      <c r="AV163" s="62" t="str">
        <f t="shared" ca="1" si="233"/>
        <v xml:space="preserve">─── </v>
      </c>
      <c r="AW163" s="73" t="str">
        <f t="shared" ca="1" si="234"/>
        <v xml:space="preserve">─── </v>
      </c>
      <c r="AX163" s="74" t="str">
        <f t="shared" ca="1" si="266"/>
        <v xml:space="preserve">─── </v>
      </c>
      <c r="AY163" s="75" t="str">
        <f t="shared" ca="1" si="235"/>
        <v xml:space="preserve">─── </v>
      </c>
      <c r="AZ163" s="76" t="str">
        <f t="shared" ca="1" si="267"/>
        <v xml:space="preserve">─── </v>
      </c>
      <c r="BA163" s="77" t="str">
        <f t="shared" ca="1" si="236"/>
        <v xml:space="preserve">─── </v>
      </c>
      <c r="BB163" s="80" t="str">
        <f t="shared" ca="1" si="237"/>
        <v xml:space="preserve">─── </v>
      </c>
      <c r="BC163" s="71" t="str">
        <f t="shared" si="268"/>
        <v/>
      </c>
      <c r="BD163" s="2" t="s">
        <v>2124</v>
      </c>
      <c r="BG163" s="2" t="str">
        <f t="shared" ca="1" si="269"/>
        <v xml:space="preserve">─── </v>
      </c>
      <c r="BJ163" s="63">
        <v>164</v>
      </c>
      <c r="BK163" s="63" t="str">
        <f t="shared" ca="1" si="241"/>
        <v/>
      </c>
      <c r="BL163" s="63" t="str">
        <f t="shared" ca="1" si="240"/>
        <v/>
      </c>
      <c r="BM163" s="64"/>
    </row>
    <row r="164" spans="1:65">
      <c r="A164" s="85" t="s">
        <v>1452</v>
      </c>
      <c r="B164" s="57" t="str">
        <f t="shared" si="242"/>
        <v>朝日町</v>
      </c>
      <c r="C164" s="57" t="str">
        <f t="shared" si="243"/>
        <v>商業地</v>
      </c>
      <c r="D164" s="48"/>
      <c r="E164" s="50" t="str">
        <f t="shared" si="244"/>
        <v>村山地域</v>
      </c>
      <c r="F164" s="50" t="str">
        <f t="shared" si="245"/>
        <v>大字宮宿字上宿１１８４番８</v>
      </c>
      <c r="G164" s="50" t="str">
        <f t="shared" si="246"/>
        <v/>
      </c>
      <c r="H164" s="50" t="str">
        <f t="shared" si="247"/>
        <v>（絵夢）</v>
      </c>
      <c r="I164" s="48" t="str">
        <f t="shared" si="248"/>
        <v>○</v>
      </c>
      <c r="J164" s="48" t="str">
        <f>IFERROR(IF(L164="───── ","",IF(VLOOKUP(A164,kanji001前年データ,19,FALSE)=62,"共同",IF(A164="山形9-3","工業",IF(A164="鶴岡5-2","観光",IF(OR(C164="宅地見込地",C164="工業地"),"",IF(OR(AND(C164="住宅地",M164=2),AND(C164="商業地",M164=1)),"最高",IF(OR(AND(C164="住宅地",COUNTIFS(前年用途区分,C164,前年価格,"&gt;0")=M164),AND(C164="商業地",COUNTIFS(前年用途区分,C164,前年価格,"&gt;0")=M164)),"最低",IF(fals,"")))))))),"")</f>
        <v/>
      </c>
      <c r="K164" s="48" t="str">
        <f ca="1">IFERROR(IF(W164="───── ","",IF(VLOOKUP(A164,kanji001データ,19,FALSE)=62,"共同",IF(A164="山形9-3","工業",IF(A164="鶴岡5-2","観光",IF(OR(C164="宅地見込地",C164="工業地"),"",IF(AND(C164="住宅地",X164=2),"最高",IF(AND(C164="住宅地",COUNTIFS(用途区分,C164,幹事意見価格,"&gt;0")=X164),"最低",IF(AND(C164="商業地",X164=1),"最高",IF(AND(C164="商業地",COUNTIFS(用途区分,C164,幹事意見価格,"&gt;0")=X164),"最低",IF(fals,"")))))))))),"")</f>
        <v/>
      </c>
      <c r="L164" s="51">
        <f t="shared" si="222"/>
        <v>10400</v>
      </c>
      <c r="M164" s="52">
        <f t="shared" si="249"/>
        <v>61</v>
      </c>
      <c r="N164" s="52">
        <f>IFERROR(IF(A164="","",VALUE(M164&amp;COUNTIFS($M$1:M164,M164))),"─── ")</f>
        <v>611</v>
      </c>
      <c r="O164" s="53">
        <f t="shared" si="223"/>
        <v>-0.01</v>
      </c>
      <c r="P164" s="53">
        <f t="shared" si="224"/>
        <v>-9.5238095238095247E-3</v>
      </c>
      <c r="Q164" s="52">
        <f t="shared" si="225"/>
        <v>52</v>
      </c>
      <c r="R164" s="52">
        <f>IFERROR(IF(A164="","",VALUE(Q164&amp;COUNTIFS($Q$1:Q164,Q164))),"─── ")</f>
        <v>522</v>
      </c>
      <c r="S164" s="51" t="e">
        <f t="shared" ca="1" si="220"/>
        <v>#REF!</v>
      </c>
      <c r="T164" s="53" t="e">
        <f t="shared" ca="1" si="221"/>
        <v>#REF!</v>
      </c>
      <c r="U164" s="51" t="e">
        <f t="shared" ca="1" si="238"/>
        <v>#REF!</v>
      </c>
      <c r="V164" s="53" t="e">
        <f t="shared" ca="1" si="239"/>
        <v>#REF!</v>
      </c>
      <c r="W164" s="88" t="str">
        <f ca="1">IFERROR(IF(OR($S164="─── ",$U164="─── "),"─── ",IF(#REF!="見込価格",VLOOKUP(A164,見込価格一覧データ,9,FALSE),IF(#REF!="意見価格",VLOOKUP(A164,見込価格一覧データ,11,FALSE)))),"─── ")</f>
        <v xml:space="preserve">─── </v>
      </c>
      <c r="X164" s="52" t="str">
        <f t="shared" ca="1" si="250"/>
        <v xml:space="preserve">─── </v>
      </c>
      <c r="Y164" s="66" t="str">
        <f t="shared" ca="1" si="251"/>
        <v xml:space="preserve">─── </v>
      </c>
      <c r="Z164" s="52" t="str">
        <f t="shared" ca="1" si="252"/>
        <v xml:space="preserve">─── </v>
      </c>
      <c r="AA164" s="52" t="str">
        <f t="shared" ca="1" si="253"/>
        <v xml:space="preserve">─── </v>
      </c>
      <c r="AB164" s="53" t="str">
        <f t="shared" ca="1" si="226"/>
        <v xml:space="preserve">─── </v>
      </c>
      <c r="AC164" s="53" t="str">
        <f t="shared" ca="1" si="227"/>
        <v xml:space="preserve">─── </v>
      </c>
      <c r="AD164" s="52" t="str">
        <f t="shared" ca="1" si="254"/>
        <v xml:space="preserve">─── </v>
      </c>
      <c r="AE164" s="66" t="str">
        <f t="shared" ca="1" si="255"/>
        <v xml:space="preserve">─── </v>
      </c>
      <c r="AF164" s="54" t="str">
        <f t="shared" ca="1" si="256"/>
        <v xml:space="preserve">─── </v>
      </c>
      <c r="AG164" s="66" t="str">
        <f t="shared" ca="1" si="257"/>
        <v xml:space="preserve">─── </v>
      </c>
      <c r="AH164" s="54" t="str">
        <f t="shared" ca="1" si="258"/>
        <v xml:space="preserve">─── </v>
      </c>
      <c r="AI164" s="52" t="str">
        <f t="shared" ca="1" si="228"/>
        <v xml:space="preserve">─── </v>
      </c>
      <c r="AJ164" s="52">
        <f t="shared" si="259"/>
        <v>1</v>
      </c>
      <c r="AK164" s="57" t="str">
        <f t="shared" si="260"/>
        <v>安孫子　直樹</v>
      </c>
      <c r="AL164" s="57" t="str">
        <f t="shared" si="261"/>
        <v>高嶋　俊幸</v>
      </c>
      <c r="AM164" s="53">
        <f t="shared" si="262"/>
        <v>-0.01</v>
      </c>
      <c r="AN164" s="55">
        <f t="shared" si="263"/>
        <v>10400</v>
      </c>
      <c r="AO164" s="48" t="str">
        <f t="shared" si="229"/>
        <v/>
      </c>
      <c r="AP164" s="56">
        <f t="shared" si="230"/>
        <v>100</v>
      </c>
      <c r="AQ164" s="70" t="str">
        <f t="shared" ca="1" si="264"/>
        <v xml:space="preserve">─── </v>
      </c>
      <c r="AR164" s="62" t="str">
        <f t="shared" ca="1" si="231"/>
        <v xml:space="preserve">─── </v>
      </c>
      <c r="AS164" s="62" t="str">
        <f ca="1">IF(AR164="─── ","─── ",VALUE(AR164&amp;COUNTIFS(AR$1:AR164,AR164)))</f>
        <v xml:space="preserve">─── </v>
      </c>
      <c r="AT164" s="62" t="str">
        <f t="shared" ca="1" si="232"/>
        <v xml:space="preserve">─── </v>
      </c>
      <c r="AU164" s="65" t="str">
        <f t="shared" ca="1" si="265"/>
        <v xml:space="preserve">─── </v>
      </c>
      <c r="AV164" s="62" t="str">
        <f t="shared" ca="1" si="233"/>
        <v xml:space="preserve">─── </v>
      </c>
      <c r="AW164" s="73" t="str">
        <f t="shared" ca="1" si="234"/>
        <v xml:space="preserve">─── </v>
      </c>
      <c r="AX164" s="74" t="str">
        <f t="shared" ca="1" si="266"/>
        <v xml:space="preserve">─── </v>
      </c>
      <c r="AY164" s="75" t="str">
        <f t="shared" ca="1" si="235"/>
        <v xml:space="preserve">─── </v>
      </c>
      <c r="AZ164" s="76" t="str">
        <f t="shared" ca="1" si="267"/>
        <v xml:space="preserve">─── </v>
      </c>
      <c r="BA164" s="77" t="str">
        <f t="shared" ca="1" si="236"/>
        <v xml:space="preserve">─── </v>
      </c>
      <c r="BB164" s="80" t="str">
        <f t="shared" ca="1" si="237"/>
        <v xml:space="preserve">─── </v>
      </c>
      <c r="BC164" s="71" t="str">
        <f t="shared" si="268"/>
        <v/>
      </c>
      <c r="BD164" s="2" t="s">
        <v>2124</v>
      </c>
      <c r="BG164" s="2" t="str">
        <f t="shared" ca="1" si="269"/>
        <v xml:space="preserve">─── </v>
      </c>
      <c r="BJ164" s="63">
        <v>165</v>
      </c>
      <c r="BK164" s="63" t="str">
        <f t="shared" ca="1" si="241"/>
        <v/>
      </c>
      <c r="BL164" s="63" t="str">
        <f t="shared" ca="1" si="240"/>
        <v/>
      </c>
      <c r="BM164" s="64"/>
    </row>
    <row r="165" spans="1:65">
      <c r="A165" s="85" t="s">
        <v>1566</v>
      </c>
      <c r="B165" s="57" t="str">
        <f t="shared" si="242"/>
        <v>大江町</v>
      </c>
      <c r="C165" s="57" t="str">
        <f t="shared" si="243"/>
        <v>住宅地</v>
      </c>
      <c r="D165" s="48"/>
      <c r="E165" s="50" t="str">
        <f t="shared" si="244"/>
        <v>村山地域</v>
      </c>
      <c r="F165" s="50" t="str">
        <f t="shared" si="245"/>
        <v>大字左沢字柳田２６４番１４</v>
      </c>
      <c r="G165" s="50" t="str">
        <f t="shared" si="246"/>
        <v/>
      </c>
      <c r="H165" s="50" t="str">
        <f t="shared" si="247"/>
        <v/>
      </c>
      <c r="I165" s="48" t="str">
        <f t="shared" si="248"/>
        <v>○</v>
      </c>
      <c r="J165" s="48" t="str">
        <f>IFERROR(IF(L165="───── ","",IF(VLOOKUP(A165,kanji001前年データ,19,FALSE)=62,"共同",IF(A165="山形9-3","工業",IF(A165="鶴岡5-2","観光",IF(OR(C165="宅地見込地",C165="工業地"),"",IF(OR(AND(C165="住宅地",M165=2),AND(C165="商業地",M165=1)),"最高",IF(OR(AND(C165="住宅地",COUNTIFS(前年用途区分,C165,前年価格,"&gt;0")=M165),AND(C165="商業地",COUNTIFS(前年用途区分,C165,前年価格,"&gt;0")=M165)),"最低",IF(fals,"")))))))),"")</f>
        <v/>
      </c>
      <c r="K165" s="48" t="str">
        <f ca="1">IFERROR(IF(W165="───── ","",IF(VLOOKUP(A165,kanji001データ,19,FALSE)=62,"共同",IF(A165="山形9-3","工業",IF(A165="鶴岡5-2","観光",IF(OR(C165="宅地見込地",C165="工業地"),"",IF(AND(C165="住宅地",X165=2),"最高",IF(AND(C165="住宅地",COUNTIFS(用途区分,C165,幹事意見価格,"&gt;0")=X165),"最低",IF(AND(C165="商業地",X165=1),"最高",IF(AND(C165="商業地",COUNTIFS(用途区分,C165,幹事意見価格,"&gt;0")=X165),"最低",IF(fals,"")))))))))),"")</f>
        <v/>
      </c>
      <c r="L165" s="51">
        <f t="shared" si="222"/>
        <v>13400</v>
      </c>
      <c r="M165" s="52">
        <f t="shared" si="249"/>
        <v>88</v>
      </c>
      <c r="N165" s="52">
        <f>IFERROR(IF(A165="","",VALUE(M165&amp;COUNTIFS($M$1:M165,M165))),"─── ")</f>
        <v>881</v>
      </c>
      <c r="O165" s="53">
        <f t="shared" si="223"/>
        <v>-7.0000000000000001E-3</v>
      </c>
      <c r="P165" s="53">
        <f t="shared" si="224"/>
        <v>-7.4074074074074077E-3</v>
      </c>
      <c r="Q165" s="52">
        <f t="shared" si="225"/>
        <v>101</v>
      </c>
      <c r="R165" s="52">
        <f>IFERROR(IF(A165="","",VALUE(Q165&amp;COUNTIFS($Q$1:Q165,Q165))),"─── ")</f>
        <v>1011</v>
      </c>
      <c r="S165" s="51" t="e">
        <f t="shared" ca="1" si="220"/>
        <v>#REF!</v>
      </c>
      <c r="T165" s="53" t="e">
        <f t="shared" ca="1" si="221"/>
        <v>#REF!</v>
      </c>
      <c r="U165" s="51" t="e">
        <f t="shared" ca="1" si="238"/>
        <v>#REF!</v>
      </c>
      <c r="V165" s="53" t="e">
        <f t="shared" ca="1" si="239"/>
        <v>#REF!</v>
      </c>
      <c r="W165" s="88" t="str">
        <f ca="1">IFERROR(IF(OR($S165="─── ",$U165="─── "),"─── ",IF(#REF!="見込価格",VLOOKUP(A165,見込価格一覧データ,9,FALSE),IF(#REF!="意見価格",VLOOKUP(A165,見込価格一覧データ,11,FALSE)))),"─── ")</f>
        <v xml:space="preserve">─── </v>
      </c>
      <c r="X165" s="52" t="str">
        <f t="shared" ca="1" si="250"/>
        <v xml:space="preserve">─── </v>
      </c>
      <c r="Y165" s="66" t="str">
        <f t="shared" ca="1" si="251"/>
        <v xml:space="preserve">─── </v>
      </c>
      <c r="Z165" s="52" t="str">
        <f t="shared" ca="1" si="252"/>
        <v xml:space="preserve">─── </v>
      </c>
      <c r="AA165" s="52" t="str">
        <f t="shared" ca="1" si="253"/>
        <v xml:space="preserve">─── </v>
      </c>
      <c r="AB165" s="53" t="str">
        <f t="shared" ca="1" si="226"/>
        <v xml:space="preserve">─── </v>
      </c>
      <c r="AC165" s="53" t="str">
        <f t="shared" ca="1" si="227"/>
        <v xml:space="preserve">─── </v>
      </c>
      <c r="AD165" s="52" t="str">
        <f t="shared" ca="1" si="254"/>
        <v xml:space="preserve">─── </v>
      </c>
      <c r="AE165" s="66" t="str">
        <f t="shared" ca="1" si="255"/>
        <v xml:space="preserve">─── </v>
      </c>
      <c r="AF165" s="54" t="str">
        <f t="shared" ca="1" si="256"/>
        <v xml:space="preserve">─── </v>
      </c>
      <c r="AG165" s="66" t="str">
        <f t="shared" ca="1" si="257"/>
        <v xml:space="preserve">─── </v>
      </c>
      <c r="AH165" s="54" t="str">
        <f t="shared" ca="1" si="258"/>
        <v xml:space="preserve">─── </v>
      </c>
      <c r="AI165" s="52" t="str">
        <f t="shared" ca="1" si="228"/>
        <v xml:space="preserve">─── </v>
      </c>
      <c r="AJ165" s="52">
        <f t="shared" si="259"/>
        <v>1</v>
      </c>
      <c r="AK165" s="57" t="str">
        <f t="shared" si="260"/>
        <v>高嶋　俊幸</v>
      </c>
      <c r="AL165" s="57" t="str">
        <f t="shared" si="261"/>
        <v>森谷　崇史</v>
      </c>
      <c r="AM165" s="53">
        <f t="shared" si="262"/>
        <v>-7.0000000000000001E-3</v>
      </c>
      <c r="AN165" s="55">
        <f t="shared" si="263"/>
        <v>13400</v>
      </c>
      <c r="AO165" s="48" t="str">
        <f t="shared" si="229"/>
        <v/>
      </c>
      <c r="AP165" s="56">
        <f t="shared" si="230"/>
        <v>101</v>
      </c>
      <c r="AQ165" s="70" t="str">
        <f t="shared" ca="1" si="264"/>
        <v xml:space="preserve">─── </v>
      </c>
      <c r="AR165" s="62" t="str">
        <f t="shared" ca="1" si="231"/>
        <v xml:space="preserve">─── </v>
      </c>
      <c r="AS165" s="62" t="str">
        <f ca="1">IF(AR165="─── ","─── ",VALUE(AR165&amp;COUNTIFS(AR$1:AR165,AR165)))</f>
        <v xml:space="preserve">─── </v>
      </c>
      <c r="AT165" s="62" t="str">
        <f t="shared" ca="1" si="232"/>
        <v xml:space="preserve">─── </v>
      </c>
      <c r="AU165" s="65" t="str">
        <f t="shared" ca="1" si="265"/>
        <v xml:space="preserve">─── </v>
      </c>
      <c r="AV165" s="62" t="str">
        <f t="shared" ca="1" si="233"/>
        <v xml:space="preserve">─── </v>
      </c>
      <c r="AW165" s="73" t="str">
        <f t="shared" ca="1" si="234"/>
        <v xml:space="preserve">─── </v>
      </c>
      <c r="AX165" s="74" t="str">
        <f t="shared" ca="1" si="266"/>
        <v xml:space="preserve">─── </v>
      </c>
      <c r="AY165" s="75" t="str">
        <f t="shared" ca="1" si="235"/>
        <v xml:space="preserve">─── </v>
      </c>
      <c r="AZ165" s="76" t="str">
        <f t="shared" ca="1" si="267"/>
        <v xml:space="preserve">─── </v>
      </c>
      <c r="BA165" s="77" t="str">
        <f t="shared" ca="1" si="236"/>
        <v xml:space="preserve">─── </v>
      </c>
      <c r="BB165" s="80" t="str">
        <f t="shared" ca="1" si="237"/>
        <v xml:space="preserve">─── </v>
      </c>
      <c r="BC165" s="71" t="str">
        <f t="shared" si="268"/>
        <v/>
      </c>
      <c r="BD165" s="2" t="s">
        <v>2124</v>
      </c>
      <c r="BG165" s="2" t="str">
        <f t="shared" ca="1" si="269"/>
        <v xml:space="preserve">─── </v>
      </c>
      <c r="BJ165" s="63">
        <v>166</v>
      </c>
      <c r="BK165" s="63" t="str">
        <f t="shared" ca="1" si="241"/>
        <v/>
      </c>
      <c r="BL165" s="63" t="str">
        <f t="shared" ca="1" si="240"/>
        <v/>
      </c>
      <c r="BM165" s="64"/>
    </row>
    <row r="166" spans="1:65">
      <c r="A166" s="85" t="s">
        <v>1567</v>
      </c>
      <c r="B166" s="57" t="str">
        <f t="shared" si="242"/>
        <v>大江町</v>
      </c>
      <c r="C166" s="57" t="str">
        <f t="shared" si="243"/>
        <v>住宅地</v>
      </c>
      <c r="D166" s="48"/>
      <c r="E166" s="50" t="str">
        <f t="shared" si="244"/>
        <v>村山地域</v>
      </c>
      <c r="F166" s="50" t="str">
        <f t="shared" si="245"/>
        <v>大字左沢字愛宕下１１２９番２外</v>
      </c>
      <c r="G166" s="50" t="str">
        <f t="shared" si="246"/>
        <v/>
      </c>
      <c r="H166" s="50" t="str">
        <f t="shared" si="247"/>
        <v/>
      </c>
      <c r="I166" s="48" t="str">
        <f t="shared" si="248"/>
        <v/>
      </c>
      <c r="J166" s="48" t="str">
        <f>IFERROR(IF(L166="───── ","",IF(VLOOKUP(A166,kanji001前年データ,19,FALSE)=62,"共同",IF(A166="山形9-3","工業",IF(A166="鶴岡5-2","観光",IF(OR(C166="宅地見込地",C166="工業地"),"",IF(OR(AND(C166="住宅地",M166=2),AND(C166="商業地",M166=1)),"最高",IF(OR(AND(C166="住宅地",COUNTIFS(前年用途区分,C166,前年価格,"&gt;0")=M166),AND(C166="商業地",COUNTIFS(前年用途区分,C166,前年価格,"&gt;0")=M166)),"最低",IF(fals,"")))))))),"")</f>
        <v/>
      </c>
      <c r="K166" s="48" t="str">
        <f ca="1">IFERROR(IF(W166="───── ","",IF(VLOOKUP(A166,kanji001データ,19,FALSE)=62,"共同",IF(A166="山形9-3","工業",IF(A166="鶴岡5-2","観光",IF(OR(C166="宅地見込地",C166="工業地"),"",IF(AND(C166="住宅地",X166=2),"最高",IF(AND(C166="住宅地",COUNTIFS(用途区分,C166,幹事意見価格,"&gt;0")=X166),"最低",IF(AND(C166="商業地",X166=1),"最高",IF(AND(C166="商業地",COUNTIFS(用途区分,C166,幹事意見価格,"&gt;0")=X166),"最低",IF(fals,"")))))))))),"")</f>
        <v/>
      </c>
      <c r="L166" s="51">
        <f t="shared" si="222"/>
        <v>10500</v>
      </c>
      <c r="M166" s="52">
        <f t="shared" si="249"/>
        <v>102</v>
      </c>
      <c r="N166" s="52">
        <f>IFERROR(IF(A166="","",VALUE(M166&amp;COUNTIFS($M$1:M166,M166))),"─── ")</f>
        <v>1021</v>
      </c>
      <c r="O166" s="53">
        <f t="shared" si="223"/>
        <v>-8.9999999999999993E-3</v>
      </c>
      <c r="P166" s="53">
        <f t="shared" si="224"/>
        <v>-9.433962264150943E-3</v>
      </c>
      <c r="Q166" s="52">
        <f t="shared" si="225"/>
        <v>117</v>
      </c>
      <c r="R166" s="52">
        <f>IFERROR(IF(A166="","",VALUE(Q166&amp;COUNTIFS($Q$1:Q166,Q166))),"─── ")</f>
        <v>1171</v>
      </c>
      <c r="S166" s="51" t="e">
        <f t="shared" ca="1" si="220"/>
        <v>#REF!</v>
      </c>
      <c r="T166" s="53" t="e">
        <f t="shared" ca="1" si="221"/>
        <v>#REF!</v>
      </c>
      <c r="U166" s="51" t="e">
        <f t="shared" ca="1" si="238"/>
        <v>#REF!</v>
      </c>
      <c r="V166" s="53" t="e">
        <f t="shared" ca="1" si="239"/>
        <v>#REF!</v>
      </c>
      <c r="W166" s="88" t="str">
        <f ca="1">IFERROR(IF(OR($S166="─── ",$U166="─── "),"─── ",IF(#REF!="見込価格",VLOOKUP(A166,見込価格一覧データ,9,FALSE),IF(#REF!="意見価格",VLOOKUP(A166,見込価格一覧データ,11,FALSE)))),"─── ")</f>
        <v xml:space="preserve">─── </v>
      </c>
      <c r="X166" s="52" t="str">
        <f t="shared" ca="1" si="250"/>
        <v xml:space="preserve">─── </v>
      </c>
      <c r="Y166" s="66" t="str">
        <f t="shared" ca="1" si="251"/>
        <v xml:space="preserve">─── </v>
      </c>
      <c r="Z166" s="52" t="str">
        <f t="shared" ca="1" si="252"/>
        <v xml:space="preserve">─── </v>
      </c>
      <c r="AA166" s="52" t="str">
        <f t="shared" ca="1" si="253"/>
        <v xml:space="preserve">─── </v>
      </c>
      <c r="AB166" s="53" t="str">
        <f t="shared" ca="1" si="226"/>
        <v xml:space="preserve">─── </v>
      </c>
      <c r="AC166" s="53" t="str">
        <f t="shared" ca="1" si="227"/>
        <v xml:space="preserve">─── </v>
      </c>
      <c r="AD166" s="52" t="str">
        <f t="shared" ca="1" si="254"/>
        <v xml:space="preserve">─── </v>
      </c>
      <c r="AE166" s="66" t="str">
        <f t="shared" ca="1" si="255"/>
        <v xml:space="preserve">─── </v>
      </c>
      <c r="AF166" s="54" t="str">
        <f t="shared" ca="1" si="256"/>
        <v xml:space="preserve">─── </v>
      </c>
      <c r="AG166" s="66" t="str">
        <f t="shared" ca="1" si="257"/>
        <v xml:space="preserve">─── </v>
      </c>
      <c r="AH166" s="54" t="str">
        <f t="shared" ca="1" si="258"/>
        <v xml:space="preserve">─── </v>
      </c>
      <c r="AI166" s="52" t="str">
        <f t="shared" ca="1" si="228"/>
        <v xml:space="preserve">─── </v>
      </c>
      <c r="AJ166" s="52">
        <f t="shared" si="259"/>
        <v>2</v>
      </c>
      <c r="AK166" s="57" t="str">
        <f t="shared" si="260"/>
        <v>高嶋　俊幸</v>
      </c>
      <c r="AL166" s="57" t="str">
        <f t="shared" si="261"/>
        <v>森谷　崇史</v>
      </c>
      <c r="AM166" s="53">
        <f t="shared" si="262"/>
        <v>-8.9999999999999993E-3</v>
      </c>
      <c r="AN166" s="55">
        <f t="shared" si="263"/>
        <v>10500</v>
      </c>
      <c r="AO166" s="48" t="str">
        <f t="shared" si="229"/>
        <v/>
      </c>
      <c r="AP166" s="56">
        <f t="shared" si="230"/>
        <v>103</v>
      </c>
      <c r="AQ166" s="70" t="str">
        <f t="shared" ca="1" si="264"/>
        <v xml:space="preserve">─── </v>
      </c>
      <c r="AR166" s="62" t="str">
        <f t="shared" ca="1" si="231"/>
        <v xml:space="preserve">─── </v>
      </c>
      <c r="AS166" s="62" t="str">
        <f ca="1">IF(AR166="─── ","─── ",VALUE(AR166&amp;COUNTIFS(AR$1:AR166,AR166)))</f>
        <v xml:space="preserve">─── </v>
      </c>
      <c r="AT166" s="62" t="str">
        <f t="shared" ca="1" si="232"/>
        <v xml:space="preserve">─── </v>
      </c>
      <c r="AU166" s="65" t="str">
        <f t="shared" ca="1" si="265"/>
        <v xml:space="preserve">─── </v>
      </c>
      <c r="AV166" s="62" t="str">
        <f t="shared" ca="1" si="233"/>
        <v xml:space="preserve">─── </v>
      </c>
      <c r="AW166" s="73" t="str">
        <f t="shared" ca="1" si="234"/>
        <v xml:space="preserve">─── </v>
      </c>
      <c r="AX166" s="74" t="str">
        <f t="shared" ca="1" si="266"/>
        <v xml:space="preserve">─── </v>
      </c>
      <c r="AY166" s="75" t="str">
        <f t="shared" ca="1" si="235"/>
        <v xml:space="preserve">─── </v>
      </c>
      <c r="AZ166" s="76" t="str">
        <f t="shared" ca="1" si="267"/>
        <v xml:space="preserve">─── </v>
      </c>
      <c r="BA166" s="77" t="str">
        <f t="shared" ca="1" si="236"/>
        <v xml:space="preserve">─── </v>
      </c>
      <c r="BB166" s="80" t="str">
        <f t="shared" ca="1" si="237"/>
        <v xml:space="preserve">─── </v>
      </c>
      <c r="BC166" s="71" t="str">
        <f t="shared" si="268"/>
        <v/>
      </c>
      <c r="BD166" s="2" t="s">
        <v>2124</v>
      </c>
      <c r="BG166" s="2" t="str">
        <f t="shared" ca="1" si="269"/>
        <v xml:space="preserve">─── </v>
      </c>
      <c r="BJ166" s="63">
        <v>167</v>
      </c>
      <c r="BK166" s="63" t="str">
        <f t="shared" ca="1" si="241"/>
        <v/>
      </c>
      <c r="BL166" s="63" t="str">
        <f t="shared" ca="1" si="240"/>
        <v/>
      </c>
      <c r="BM166" s="64"/>
    </row>
    <row r="167" spans="1:65">
      <c r="A167" s="85" t="s">
        <v>1453</v>
      </c>
      <c r="B167" s="57" t="str">
        <f t="shared" si="242"/>
        <v>大江町</v>
      </c>
      <c r="C167" s="57" t="str">
        <f t="shared" si="243"/>
        <v>商業地</v>
      </c>
      <c r="D167" s="48"/>
      <c r="E167" s="50" t="str">
        <f t="shared" si="244"/>
        <v>村山地域</v>
      </c>
      <c r="F167" s="50" t="str">
        <f t="shared" si="245"/>
        <v>大字左沢字横町３６２番外</v>
      </c>
      <c r="G167" s="50" t="str">
        <f t="shared" si="246"/>
        <v/>
      </c>
      <c r="H167" s="50" t="str">
        <f t="shared" si="247"/>
        <v>（長崎屋文具店）</v>
      </c>
      <c r="I167" s="48" t="str">
        <f t="shared" si="248"/>
        <v/>
      </c>
      <c r="J167" s="48" t="str">
        <f>IFERROR(IF(L167="───── ","",IF(VLOOKUP(A167,kanji001前年データ,19,FALSE)=62,"共同",IF(A167="山形9-3","工業",IF(A167="鶴岡5-2","観光",IF(OR(C167="宅地見込地",C167="工業地"),"",IF(OR(AND(C167="住宅地",M167=2),AND(C167="商業地",M167=1)),"最高",IF(OR(AND(C167="住宅地",COUNTIFS(前年用途区分,C167,前年価格,"&gt;0")=M167),AND(C167="商業地",COUNTIFS(前年用途区分,C167,前年価格,"&gt;0")=M167)),"最低",IF(fals,"")))))))),"")</f>
        <v/>
      </c>
      <c r="K167" s="48" t="str">
        <f ca="1">IFERROR(IF(W167="───── ","",IF(VLOOKUP(A167,kanji001データ,19,FALSE)=62,"共同",IF(A167="山形9-3","工業",IF(A167="鶴岡5-2","観光",IF(OR(C167="宅地見込地",C167="工業地"),"",IF(AND(C167="住宅地",X167=2),"最高",IF(AND(C167="住宅地",COUNTIFS(用途区分,C167,幹事意見価格,"&gt;0")=X167),"最低",IF(AND(C167="商業地",X167=1),"最高",IF(AND(C167="商業地",COUNTIFS(用途区分,C167,幹事意見価格,"&gt;0")=X167),"最低",IF(fals,"")))))))))),"")</f>
        <v/>
      </c>
      <c r="L167" s="51">
        <f t="shared" si="222"/>
        <v>18400</v>
      </c>
      <c r="M167" s="52">
        <f t="shared" si="249"/>
        <v>50</v>
      </c>
      <c r="N167" s="52">
        <f>IFERROR(IF(A167="","",VALUE(M167&amp;COUNTIFS($M$1:M167,M167))),"─── ")</f>
        <v>502</v>
      </c>
      <c r="O167" s="53">
        <f t="shared" si="223"/>
        <v>-1.0999999999999999E-2</v>
      </c>
      <c r="P167" s="53">
        <f t="shared" si="224"/>
        <v>-1.0752688172043012E-2</v>
      </c>
      <c r="Q167" s="52">
        <f t="shared" si="225"/>
        <v>55</v>
      </c>
      <c r="R167" s="52">
        <f>IFERROR(IF(A167="","",VALUE(Q167&amp;COUNTIFS($Q$1:Q167,Q167))),"─── ")</f>
        <v>552</v>
      </c>
      <c r="S167" s="51" t="e">
        <f t="shared" ca="1" si="220"/>
        <v>#REF!</v>
      </c>
      <c r="T167" s="53" t="e">
        <f t="shared" ca="1" si="221"/>
        <v>#REF!</v>
      </c>
      <c r="U167" s="51" t="e">
        <f t="shared" ca="1" si="238"/>
        <v>#REF!</v>
      </c>
      <c r="V167" s="53" t="e">
        <f t="shared" ca="1" si="239"/>
        <v>#REF!</v>
      </c>
      <c r="W167" s="88" t="str">
        <f ca="1">IFERROR(IF(OR($S167="─── ",$U167="─── "),"─── ",IF(#REF!="見込価格",VLOOKUP(A167,見込価格一覧データ,9,FALSE),IF(#REF!="意見価格",VLOOKUP(A167,見込価格一覧データ,11,FALSE)))),"─── ")</f>
        <v xml:space="preserve">─── </v>
      </c>
      <c r="X167" s="52" t="str">
        <f t="shared" ca="1" si="250"/>
        <v xml:space="preserve">─── </v>
      </c>
      <c r="Y167" s="66" t="str">
        <f t="shared" ca="1" si="251"/>
        <v xml:space="preserve">─── </v>
      </c>
      <c r="Z167" s="52" t="str">
        <f t="shared" ca="1" si="252"/>
        <v xml:space="preserve">─── </v>
      </c>
      <c r="AA167" s="52" t="str">
        <f t="shared" ca="1" si="253"/>
        <v xml:space="preserve">─── </v>
      </c>
      <c r="AB167" s="53" t="str">
        <f t="shared" ca="1" si="226"/>
        <v xml:space="preserve">─── </v>
      </c>
      <c r="AC167" s="53" t="str">
        <f t="shared" ca="1" si="227"/>
        <v xml:space="preserve">─── </v>
      </c>
      <c r="AD167" s="52" t="str">
        <f t="shared" ca="1" si="254"/>
        <v xml:space="preserve">─── </v>
      </c>
      <c r="AE167" s="66" t="str">
        <f t="shared" ca="1" si="255"/>
        <v xml:space="preserve">─── </v>
      </c>
      <c r="AF167" s="54" t="str">
        <f t="shared" ca="1" si="256"/>
        <v xml:space="preserve">─── </v>
      </c>
      <c r="AG167" s="66" t="str">
        <f t="shared" ca="1" si="257"/>
        <v xml:space="preserve">─── </v>
      </c>
      <c r="AH167" s="54" t="str">
        <f t="shared" ca="1" si="258"/>
        <v xml:space="preserve">─── </v>
      </c>
      <c r="AI167" s="52" t="str">
        <f t="shared" ca="1" si="228"/>
        <v xml:space="preserve">─── </v>
      </c>
      <c r="AJ167" s="52">
        <f t="shared" si="259"/>
        <v>1</v>
      </c>
      <c r="AK167" s="57" t="str">
        <f t="shared" si="260"/>
        <v>高嶋　俊幸</v>
      </c>
      <c r="AL167" s="57" t="str">
        <f t="shared" si="261"/>
        <v>森谷　崇史</v>
      </c>
      <c r="AM167" s="53">
        <f t="shared" si="262"/>
        <v>-1.0999999999999999E-2</v>
      </c>
      <c r="AN167" s="55">
        <f t="shared" si="263"/>
        <v>18400</v>
      </c>
      <c r="AO167" s="48" t="str">
        <f t="shared" si="229"/>
        <v/>
      </c>
      <c r="AP167" s="56">
        <f t="shared" si="230"/>
        <v>100</v>
      </c>
      <c r="AQ167" s="70" t="str">
        <f t="shared" ca="1" si="264"/>
        <v xml:space="preserve">─── </v>
      </c>
      <c r="AR167" s="62" t="str">
        <f t="shared" ca="1" si="231"/>
        <v xml:space="preserve">─── </v>
      </c>
      <c r="AS167" s="62" t="str">
        <f ca="1">IF(AR167="─── ","─── ",VALUE(AR167&amp;COUNTIFS(AR$1:AR167,AR167)))</f>
        <v xml:space="preserve">─── </v>
      </c>
      <c r="AT167" s="62" t="str">
        <f t="shared" ca="1" si="232"/>
        <v xml:space="preserve">─── </v>
      </c>
      <c r="AU167" s="65" t="str">
        <f t="shared" ca="1" si="265"/>
        <v xml:space="preserve">─── </v>
      </c>
      <c r="AV167" s="62" t="str">
        <f t="shared" ca="1" si="233"/>
        <v xml:space="preserve">─── </v>
      </c>
      <c r="AW167" s="73" t="str">
        <f t="shared" ca="1" si="234"/>
        <v xml:space="preserve">─── </v>
      </c>
      <c r="AX167" s="74" t="str">
        <f t="shared" ca="1" si="266"/>
        <v xml:space="preserve">─── </v>
      </c>
      <c r="AY167" s="75" t="str">
        <f t="shared" ca="1" si="235"/>
        <v xml:space="preserve">─── </v>
      </c>
      <c r="AZ167" s="76" t="str">
        <f t="shared" ca="1" si="267"/>
        <v xml:space="preserve">─── </v>
      </c>
      <c r="BA167" s="77" t="str">
        <f t="shared" ca="1" si="236"/>
        <v xml:space="preserve">─── </v>
      </c>
      <c r="BB167" s="80" t="str">
        <f t="shared" ca="1" si="237"/>
        <v xml:space="preserve">─── </v>
      </c>
      <c r="BC167" s="71" t="str">
        <f t="shared" si="268"/>
        <v/>
      </c>
      <c r="BD167" s="2" t="s">
        <v>2124</v>
      </c>
      <c r="BG167" s="2" t="str">
        <f t="shared" ca="1" si="269"/>
        <v xml:space="preserve">─── </v>
      </c>
      <c r="BJ167" s="63">
        <v>168</v>
      </c>
      <c r="BK167" s="63" t="str">
        <f t="shared" ca="1" si="241"/>
        <v/>
      </c>
      <c r="BL167" s="63" t="str">
        <f t="shared" ca="1" si="240"/>
        <v/>
      </c>
      <c r="BM167" s="64"/>
    </row>
    <row r="168" spans="1:65">
      <c r="A168" s="85" t="s">
        <v>1568</v>
      </c>
      <c r="B168" s="57" t="str">
        <f t="shared" si="242"/>
        <v>大石田町</v>
      </c>
      <c r="C168" s="57" t="str">
        <f t="shared" si="243"/>
        <v>住宅地</v>
      </c>
      <c r="D168" s="48"/>
      <c r="E168" s="50" t="str">
        <f t="shared" si="244"/>
        <v>村山地域</v>
      </c>
      <c r="F168" s="50" t="str">
        <f t="shared" si="245"/>
        <v>大字大石田字東町丙１０３番</v>
      </c>
      <c r="G168" s="50" t="str">
        <f t="shared" si="246"/>
        <v/>
      </c>
      <c r="H168" s="50" t="str">
        <f t="shared" si="247"/>
        <v/>
      </c>
      <c r="I168" s="48" t="str">
        <f t="shared" si="248"/>
        <v>○</v>
      </c>
      <c r="J168" s="48" t="str">
        <f>IFERROR(IF(L168="───── ","",IF(VLOOKUP(A168,kanji001前年データ,19,FALSE)=62,"共同",IF(A168="山形9-3","工業",IF(A168="鶴岡5-2","観光",IF(OR(C168="宅地見込地",C168="工業地"),"",IF(OR(AND(C168="住宅地",M168=2),AND(C168="商業地",M168=1)),"最高",IF(OR(AND(C168="住宅地",COUNTIFS(前年用途区分,C168,前年価格,"&gt;0")=M168),AND(C168="商業地",COUNTIFS(前年用途区分,C168,前年価格,"&gt;0")=M168)),"最低",IF(fals,"")))))))),"")</f>
        <v/>
      </c>
      <c r="K168" s="48" t="str">
        <f ca="1">IFERROR(IF(W168="───── ","",IF(VLOOKUP(A168,kanji001データ,19,FALSE)=62,"共同",IF(A168="山形9-3","工業",IF(A168="鶴岡5-2","観光",IF(OR(C168="宅地見込地",C168="工業地"),"",IF(AND(C168="住宅地",X168=2),"最高",IF(AND(C168="住宅地",COUNTIFS(用途区分,C168,幹事意見価格,"&gt;0")=X168),"最低",IF(AND(C168="商業地",X168=1),"最高",IF(AND(C168="商業地",COUNTIFS(用途区分,C168,幹事意見価格,"&gt;0")=X168),"最低",IF(fals,"")))))))))),"")</f>
        <v/>
      </c>
      <c r="L168" s="51">
        <f t="shared" si="222"/>
        <v>11000</v>
      </c>
      <c r="M168" s="52">
        <f t="shared" si="249"/>
        <v>99</v>
      </c>
      <c r="N168" s="52">
        <f>IFERROR(IF(A168="","",VALUE(M168&amp;COUNTIFS($M$1:M168,M168))),"─── ")</f>
        <v>991</v>
      </c>
      <c r="O168" s="53">
        <f t="shared" si="223"/>
        <v>-8.9999999999999993E-3</v>
      </c>
      <c r="P168" s="53">
        <f t="shared" si="224"/>
        <v>-9.0090090090090089E-3</v>
      </c>
      <c r="Q168" s="52">
        <f t="shared" si="225"/>
        <v>113</v>
      </c>
      <c r="R168" s="52">
        <f>IFERROR(IF(A168="","",VALUE(Q168&amp;COUNTIFS($Q$1:Q168,Q168))),"─── ")</f>
        <v>1132</v>
      </c>
      <c r="S168" s="51" t="e">
        <f t="shared" ca="1" si="220"/>
        <v>#REF!</v>
      </c>
      <c r="T168" s="53" t="e">
        <f t="shared" ca="1" si="221"/>
        <v>#REF!</v>
      </c>
      <c r="U168" s="51" t="e">
        <f t="shared" ca="1" si="238"/>
        <v>#REF!</v>
      </c>
      <c r="V168" s="53" t="e">
        <f t="shared" ca="1" si="239"/>
        <v>#REF!</v>
      </c>
      <c r="W168" s="88" t="str">
        <f ca="1">IFERROR(IF(OR($S168="─── ",$U168="─── "),"─── ",IF(#REF!="見込価格",VLOOKUP(A168,見込価格一覧データ,9,FALSE),IF(#REF!="意見価格",VLOOKUP(A168,見込価格一覧データ,11,FALSE)))),"─── ")</f>
        <v xml:space="preserve">─── </v>
      </c>
      <c r="X168" s="52" t="str">
        <f t="shared" ca="1" si="250"/>
        <v xml:space="preserve">─── </v>
      </c>
      <c r="Y168" s="66" t="str">
        <f t="shared" ca="1" si="251"/>
        <v xml:space="preserve">─── </v>
      </c>
      <c r="Z168" s="52" t="str">
        <f t="shared" ca="1" si="252"/>
        <v xml:space="preserve">─── </v>
      </c>
      <c r="AA168" s="52" t="str">
        <f t="shared" ca="1" si="253"/>
        <v xml:space="preserve">─── </v>
      </c>
      <c r="AB168" s="53" t="str">
        <f t="shared" ca="1" si="226"/>
        <v xml:space="preserve">─── </v>
      </c>
      <c r="AC168" s="53" t="str">
        <f t="shared" ca="1" si="227"/>
        <v xml:space="preserve">─── </v>
      </c>
      <c r="AD168" s="52" t="str">
        <f t="shared" ca="1" si="254"/>
        <v xml:space="preserve">─── </v>
      </c>
      <c r="AE168" s="66" t="str">
        <f t="shared" ca="1" si="255"/>
        <v xml:space="preserve">─── </v>
      </c>
      <c r="AF168" s="54" t="str">
        <f t="shared" ca="1" si="256"/>
        <v xml:space="preserve">─── </v>
      </c>
      <c r="AG168" s="66" t="str">
        <f t="shared" ca="1" si="257"/>
        <v xml:space="preserve">─── </v>
      </c>
      <c r="AH168" s="54" t="str">
        <f t="shared" ca="1" si="258"/>
        <v xml:space="preserve">─── </v>
      </c>
      <c r="AI168" s="52" t="str">
        <f t="shared" ca="1" si="228"/>
        <v xml:space="preserve">─── </v>
      </c>
      <c r="AJ168" s="52">
        <f t="shared" si="259"/>
        <v>2</v>
      </c>
      <c r="AK168" s="57" t="str">
        <f t="shared" si="260"/>
        <v>大貫　良一</v>
      </c>
      <c r="AL168" s="57" t="str">
        <f t="shared" si="261"/>
        <v>中村　剛</v>
      </c>
      <c r="AM168" s="53">
        <f t="shared" si="262"/>
        <v>-8.9999999999999993E-3</v>
      </c>
      <c r="AN168" s="55">
        <f t="shared" si="263"/>
        <v>11000</v>
      </c>
      <c r="AO168" s="48" t="str">
        <f t="shared" si="229"/>
        <v/>
      </c>
      <c r="AP168" s="56">
        <f t="shared" si="230"/>
        <v>103</v>
      </c>
      <c r="AQ168" s="70" t="str">
        <f t="shared" ca="1" si="264"/>
        <v xml:space="preserve">─── </v>
      </c>
      <c r="AR168" s="62" t="str">
        <f t="shared" ca="1" si="231"/>
        <v xml:space="preserve">─── </v>
      </c>
      <c r="AS168" s="62" t="str">
        <f ca="1">IF(AR168="─── ","─── ",VALUE(AR168&amp;COUNTIFS(AR$1:AR168,AR168)))</f>
        <v xml:space="preserve">─── </v>
      </c>
      <c r="AT168" s="62" t="str">
        <f t="shared" ca="1" si="232"/>
        <v xml:space="preserve">─── </v>
      </c>
      <c r="AU168" s="65" t="str">
        <f t="shared" ca="1" si="265"/>
        <v xml:space="preserve">─── </v>
      </c>
      <c r="AV168" s="62" t="str">
        <f t="shared" ca="1" si="233"/>
        <v xml:space="preserve">─── </v>
      </c>
      <c r="AW168" s="73" t="str">
        <f t="shared" ca="1" si="234"/>
        <v xml:space="preserve">─── </v>
      </c>
      <c r="AX168" s="74" t="str">
        <f t="shared" ca="1" si="266"/>
        <v xml:space="preserve">─── </v>
      </c>
      <c r="AY168" s="75" t="str">
        <f t="shared" ca="1" si="235"/>
        <v xml:space="preserve">─── </v>
      </c>
      <c r="AZ168" s="76" t="str">
        <f t="shared" ca="1" si="267"/>
        <v xml:space="preserve">─── </v>
      </c>
      <c r="BA168" s="77" t="str">
        <f t="shared" ca="1" si="236"/>
        <v xml:space="preserve">─── </v>
      </c>
      <c r="BB168" s="80" t="str">
        <f t="shared" ca="1" si="237"/>
        <v xml:space="preserve">─── </v>
      </c>
      <c r="BC168" s="71" t="str">
        <f t="shared" si="268"/>
        <v/>
      </c>
      <c r="BD168" s="2" t="s">
        <v>2124</v>
      </c>
      <c r="BG168" s="2" t="str">
        <f t="shared" ca="1" si="269"/>
        <v xml:space="preserve">─── </v>
      </c>
      <c r="BJ168" s="63">
        <v>169</v>
      </c>
      <c r="BK168" s="63" t="str">
        <f t="shared" ca="1" si="241"/>
        <v/>
      </c>
      <c r="BL168" s="63" t="str">
        <f t="shared" ca="1" si="240"/>
        <v/>
      </c>
      <c r="BM168" s="64"/>
    </row>
    <row r="169" spans="1:65">
      <c r="A169" s="85" t="s">
        <v>1569</v>
      </c>
      <c r="B169" s="57" t="str">
        <f t="shared" si="242"/>
        <v>大石田町</v>
      </c>
      <c r="C169" s="57" t="str">
        <f t="shared" si="243"/>
        <v>住宅地</v>
      </c>
      <c r="D169" s="48"/>
      <c r="E169" s="50" t="str">
        <f t="shared" si="244"/>
        <v>村山地域</v>
      </c>
      <c r="F169" s="50" t="str">
        <f t="shared" si="245"/>
        <v>大字大石田字上ノ原甲６１６番５７</v>
      </c>
      <c r="G169" s="50" t="str">
        <f t="shared" si="246"/>
        <v/>
      </c>
      <c r="H169" s="50" t="str">
        <f t="shared" si="247"/>
        <v/>
      </c>
      <c r="I169" s="48" t="str">
        <f t="shared" si="248"/>
        <v/>
      </c>
      <c r="J169" s="48" t="str">
        <f>IFERROR(IF(L169="───── ","",IF(VLOOKUP(A169,kanji001前年データ,19,FALSE)=62,"共同",IF(A169="山形9-3","工業",IF(A169="鶴岡5-2","観光",IF(OR(C169="宅地見込地",C169="工業地"),"",IF(OR(AND(C169="住宅地",M169=2),AND(C169="商業地",M169=1)),"最高",IF(OR(AND(C169="住宅地",COUNTIFS(前年用途区分,C169,前年価格,"&gt;0")=M169),AND(C169="商業地",COUNTIFS(前年用途区分,C169,前年価格,"&gt;0")=M169)),"最低",IF(fals,"")))))))),"")</f>
        <v/>
      </c>
      <c r="K169" s="48" t="str">
        <f ca="1">IFERROR(IF(W169="───── ","",IF(VLOOKUP(A169,kanji001データ,19,FALSE)=62,"共同",IF(A169="山形9-3","工業",IF(A169="鶴岡5-2","観光",IF(OR(C169="宅地見込地",C169="工業地"),"",IF(AND(C169="住宅地",X169=2),"最高",IF(AND(C169="住宅地",COUNTIFS(用途区分,C169,幹事意見価格,"&gt;0")=X169),"最低",IF(AND(C169="商業地",X169=1),"最高",IF(AND(C169="商業地",COUNTIFS(用途区分,C169,幹事意見価格,"&gt;0")=X169),"最低",IF(fals,"")))))))))),"")</f>
        <v/>
      </c>
      <c r="L169" s="51">
        <f t="shared" si="222"/>
        <v>11100</v>
      </c>
      <c r="M169" s="52">
        <f t="shared" si="249"/>
        <v>98</v>
      </c>
      <c r="N169" s="52">
        <f>IFERROR(IF(A169="","",VALUE(M169&amp;COUNTIFS($M$1:M169,M169))),"─── ")</f>
        <v>981</v>
      </c>
      <c r="O169" s="53">
        <f t="shared" si="223"/>
        <v>-8.9999999999999993E-3</v>
      </c>
      <c r="P169" s="53">
        <f t="shared" si="224"/>
        <v>-8.9285714285714281E-3</v>
      </c>
      <c r="Q169" s="52">
        <f t="shared" si="225"/>
        <v>112</v>
      </c>
      <c r="R169" s="52">
        <f>IFERROR(IF(A169="","",VALUE(Q169&amp;COUNTIFS($Q$1:Q169,Q169))),"─── ")</f>
        <v>1121</v>
      </c>
      <c r="S169" s="51" t="e">
        <f t="shared" ca="1" si="220"/>
        <v>#REF!</v>
      </c>
      <c r="T169" s="53" t="e">
        <f t="shared" ca="1" si="221"/>
        <v>#REF!</v>
      </c>
      <c r="U169" s="51" t="e">
        <f t="shared" ca="1" si="238"/>
        <v>#REF!</v>
      </c>
      <c r="V169" s="53" t="e">
        <f t="shared" ca="1" si="239"/>
        <v>#REF!</v>
      </c>
      <c r="W169" s="88" t="str">
        <f ca="1">IFERROR(IF(OR($S169="─── ",$U169="─── "),"─── ",IF(#REF!="見込価格",VLOOKUP(A169,見込価格一覧データ,9,FALSE),IF(#REF!="意見価格",VLOOKUP(A169,見込価格一覧データ,11,FALSE)))),"─── ")</f>
        <v xml:space="preserve">─── </v>
      </c>
      <c r="X169" s="52" t="str">
        <f t="shared" ca="1" si="250"/>
        <v xml:space="preserve">─── </v>
      </c>
      <c r="Y169" s="66" t="str">
        <f t="shared" ca="1" si="251"/>
        <v xml:space="preserve">─── </v>
      </c>
      <c r="Z169" s="52" t="str">
        <f t="shared" ca="1" si="252"/>
        <v xml:space="preserve">─── </v>
      </c>
      <c r="AA169" s="52" t="str">
        <f t="shared" ca="1" si="253"/>
        <v xml:space="preserve">─── </v>
      </c>
      <c r="AB169" s="53" t="str">
        <f t="shared" ca="1" si="226"/>
        <v xml:space="preserve">─── </v>
      </c>
      <c r="AC169" s="53" t="str">
        <f t="shared" ca="1" si="227"/>
        <v xml:space="preserve">─── </v>
      </c>
      <c r="AD169" s="52" t="str">
        <f t="shared" ca="1" si="254"/>
        <v xml:space="preserve">─── </v>
      </c>
      <c r="AE169" s="66" t="str">
        <f t="shared" ca="1" si="255"/>
        <v xml:space="preserve">─── </v>
      </c>
      <c r="AF169" s="54" t="str">
        <f t="shared" ca="1" si="256"/>
        <v xml:space="preserve">─── </v>
      </c>
      <c r="AG169" s="66" t="str">
        <f t="shared" ca="1" si="257"/>
        <v xml:space="preserve">─── </v>
      </c>
      <c r="AH169" s="54" t="str">
        <f t="shared" ca="1" si="258"/>
        <v xml:space="preserve">─── </v>
      </c>
      <c r="AI169" s="52" t="str">
        <f t="shared" ca="1" si="228"/>
        <v xml:space="preserve">─── </v>
      </c>
      <c r="AJ169" s="52">
        <f t="shared" si="259"/>
        <v>1</v>
      </c>
      <c r="AK169" s="57" t="str">
        <f t="shared" si="260"/>
        <v>大貫　良一</v>
      </c>
      <c r="AL169" s="57" t="str">
        <f t="shared" si="261"/>
        <v>中村　剛</v>
      </c>
      <c r="AM169" s="53">
        <f t="shared" si="262"/>
        <v>-8.9999999999999993E-3</v>
      </c>
      <c r="AN169" s="55">
        <f t="shared" si="263"/>
        <v>11100</v>
      </c>
      <c r="AO169" s="48" t="str">
        <f t="shared" si="229"/>
        <v/>
      </c>
      <c r="AP169" s="56">
        <f t="shared" si="230"/>
        <v>100</v>
      </c>
      <c r="AQ169" s="70" t="str">
        <f t="shared" ca="1" si="264"/>
        <v xml:space="preserve">─── </v>
      </c>
      <c r="AR169" s="62" t="str">
        <f t="shared" ca="1" si="231"/>
        <v xml:space="preserve">─── </v>
      </c>
      <c r="AS169" s="62" t="str">
        <f ca="1">IF(AR169="─── ","─── ",VALUE(AR169&amp;COUNTIFS(AR$1:AR169,AR169)))</f>
        <v xml:space="preserve">─── </v>
      </c>
      <c r="AT169" s="62" t="str">
        <f t="shared" ca="1" si="232"/>
        <v xml:space="preserve">─── </v>
      </c>
      <c r="AU169" s="65" t="str">
        <f t="shared" ca="1" si="265"/>
        <v xml:space="preserve">─── </v>
      </c>
      <c r="AV169" s="62" t="str">
        <f t="shared" ca="1" si="233"/>
        <v xml:space="preserve">─── </v>
      </c>
      <c r="AW169" s="73" t="str">
        <f t="shared" ca="1" si="234"/>
        <v xml:space="preserve">─── </v>
      </c>
      <c r="AX169" s="74" t="str">
        <f t="shared" ca="1" si="266"/>
        <v xml:space="preserve">─── </v>
      </c>
      <c r="AY169" s="75" t="str">
        <f t="shared" ca="1" si="235"/>
        <v xml:space="preserve">─── </v>
      </c>
      <c r="AZ169" s="76" t="str">
        <f t="shared" ca="1" si="267"/>
        <v xml:space="preserve">─── </v>
      </c>
      <c r="BA169" s="77" t="str">
        <f t="shared" ca="1" si="236"/>
        <v xml:space="preserve">─── </v>
      </c>
      <c r="BB169" s="80" t="str">
        <f t="shared" ca="1" si="237"/>
        <v xml:space="preserve">─── </v>
      </c>
      <c r="BC169" s="71" t="str">
        <f t="shared" si="268"/>
        <v/>
      </c>
      <c r="BD169" s="2" t="s">
        <v>2124</v>
      </c>
      <c r="BG169" s="2" t="str">
        <f t="shared" ca="1" si="269"/>
        <v xml:space="preserve">─── </v>
      </c>
      <c r="BJ169" s="63">
        <v>170</v>
      </c>
      <c r="BK169" s="63" t="str">
        <f t="shared" ca="1" si="241"/>
        <v/>
      </c>
      <c r="BL169" s="63" t="str">
        <f t="shared" ca="1" si="240"/>
        <v/>
      </c>
      <c r="BM169" s="64"/>
    </row>
    <row r="170" spans="1:65">
      <c r="A170" s="85" t="s">
        <v>1454</v>
      </c>
      <c r="B170" s="57" t="str">
        <f t="shared" si="242"/>
        <v>大石田町</v>
      </c>
      <c r="C170" s="57" t="str">
        <f t="shared" si="243"/>
        <v>商業地</v>
      </c>
      <c r="D170" s="48"/>
      <c r="E170" s="50" t="str">
        <f t="shared" si="244"/>
        <v>村山地域</v>
      </c>
      <c r="F170" s="50" t="str">
        <f t="shared" si="245"/>
        <v>大字大石田字新大石田甲４１番</v>
      </c>
      <c r="G170" s="50" t="str">
        <f t="shared" si="246"/>
        <v/>
      </c>
      <c r="H170" s="50" t="str">
        <f t="shared" si="247"/>
        <v>（ふじや鮮魚店）</v>
      </c>
      <c r="I170" s="48" t="str">
        <f t="shared" si="248"/>
        <v/>
      </c>
      <c r="J170" s="48" t="str">
        <f>IFERROR(IF(L170="───── ","",IF(VLOOKUP(A170,kanji001前年データ,19,FALSE)=62,"共同",IF(A170="山形9-3","工業",IF(A170="鶴岡5-2","観光",IF(OR(C170="宅地見込地",C170="工業地"),"",IF(OR(AND(C170="住宅地",M170=2),AND(C170="商業地",M170=1)),"最高",IF(OR(AND(C170="住宅地",COUNTIFS(前年用途区分,C170,前年価格,"&gt;0")=M170),AND(C170="商業地",COUNTIFS(前年用途区分,C170,前年価格,"&gt;0")=M170)),"最低",IF(fals,"")))))))),"")</f>
        <v/>
      </c>
      <c r="K170" s="48" t="str">
        <f ca="1">IFERROR(IF(W170="───── ","",IF(VLOOKUP(A170,kanji001データ,19,FALSE)=62,"共同",IF(A170="山形9-3","工業",IF(A170="鶴岡5-2","観光",IF(OR(C170="宅地見込地",C170="工業地"),"",IF(AND(C170="住宅地",X170=2),"最高",IF(AND(C170="住宅地",COUNTIFS(用途区分,C170,幹事意見価格,"&gt;0")=X170),"最低",IF(AND(C170="商業地",X170=1),"最高",IF(AND(C170="商業地",COUNTIFS(用途区分,C170,幹事意見価格,"&gt;0")=X170),"最低",IF(fals,"")))))))))),"")</f>
        <v/>
      </c>
      <c r="L170" s="51">
        <f t="shared" si="222"/>
        <v>14500</v>
      </c>
      <c r="M170" s="52">
        <f t="shared" si="249"/>
        <v>57</v>
      </c>
      <c r="N170" s="52">
        <f>IFERROR(IF(A170="","",VALUE(M170&amp;COUNTIFS($M$1:M170,M170))),"─── ")</f>
        <v>573</v>
      </c>
      <c r="O170" s="53">
        <f t="shared" si="223"/>
        <v>-7.0000000000000001E-3</v>
      </c>
      <c r="P170" s="53">
        <f t="shared" si="224"/>
        <v>-6.8493150684931503E-3</v>
      </c>
      <c r="Q170" s="52">
        <f t="shared" si="225"/>
        <v>48</v>
      </c>
      <c r="R170" s="52">
        <f>IFERROR(IF(A170="","",VALUE(Q170&amp;COUNTIFS($Q$1:Q170,Q170))),"─── ")</f>
        <v>481</v>
      </c>
      <c r="S170" s="51" t="e">
        <f t="shared" ca="1" si="220"/>
        <v>#REF!</v>
      </c>
      <c r="T170" s="53" t="e">
        <f t="shared" ca="1" si="221"/>
        <v>#REF!</v>
      </c>
      <c r="U170" s="51" t="e">
        <f t="shared" ca="1" si="238"/>
        <v>#REF!</v>
      </c>
      <c r="V170" s="53" t="e">
        <f t="shared" ca="1" si="239"/>
        <v>#REF!</v>
      </c>
      <c r="W170" s="88" t="str">
        <f ca="1">IFERROR(IF(OR($S170="─── ",$U170="─── "),"─── ",IF(#REF!="見込価格",VLOOKUP(A170,見込価格一覧データ,9,FALSE),IF(#REF!="意見価格",VLOOKUP(A170,見込価格一覧データ,11,FALSE)))),"─── ")</f>
        <v xml:space="preserve">─── </v>
      </c>
      <c r="X170" s="52" t="str">
        <f t="shared" ca="1" si="250"/>
        <v xml:space="preserve">─── </v>
      </c>
      <c r="Y170" s="66" t="str">
        <f t="shared" ca="1" si="251"/>
        <v xml:space="preserve">─── </v>
      </c>
      <c r="Z170" s="52" t="str">
        <f t="shared" ca="1" si="252"/>
        <v xml:space="preserve">─── </v>
      </c>
      <c r="AA170" s="52" t="str">
        <f t="shared" ca="1" si="253"/>
        <v xml:space="preserve">─── </v>
      </c>
      <c r="AB170" s="53" t="str">
        <f t="shared" ca="1" si="226"/>
        <v xml:space="preserve">─── </v>
      </c>
      <c r="AC170" s="53" t="str">
        <f t="shared" ca="1" si="227"/>
        <v xml:space="preserve">─── </v>
      </c>
      <c r="AD170" s="52" t="str">
        <f t="shared" ca="1" si="254"/>
        <v xml:space="preserve">─── </v>
      </c>
      <c r="AE170" s="66" t="str">
        <f t="shared" ca="1" si="255"/>
        <v xml:space="preserve">─── </v>
      </c>
      <c r="AF170" s="54" t="str">
        <f t="shared" ca="1" si="256"/>
        <v xml:space="preserve">─── </v>
      </c>
      <c r="AG170" s="66" t="str">
        <f t="shared" ca="1" si="257"/>
        <v xml:space="preserve">─── </v>
      </c>
      <c r="AH170" s="54" t="str">
        <f t="shared" ca="1" si="258"/>
        <v xml:space="preserve">─── </v>
      </c>
      <c r="AI170" s="52" t="str">
        <f t="shared" ca="1" si="228"/>
        <v xml:space="preserve">─── </v>
      </c>
      <c r="AJ170" s="52">
        <f t="shared" si="259"/>
        <v>1</v>
      </c>
      <c r="AK170" s="57" t="str">
        <f t="shared" si="260"/>
        <v>大貫　良一</v>
      </c>
      <c r="AL170" s="57" t="str">
        <f t="shared" si="261"/>
        <v>中村　剛</v>
      </c>
      <c r="AM170" s="53">
        <f t="shared" si="262"/>
        <v>-7.0000000000000001E-3</v>
      </c>
      <c r="AN170" s="55">
        <f t="shared" si="263"/>
        <v>14500</v>
      </c>
      <c r="AO170" s="48" t="str">
        <f t="shared" si="229"/>
        <v/>
      </c>
      <c r="AP170" s="56">
        <f t="shared" si="230"/>
        <v>100</v>
      </c>
      <c r="AQ170" s="70" t="str">
        <f t="shared" ca="1" si="264"/>
        <v xml:space="preserve">─── </v>
      </c>
      <c r="AR170" s="62" t="str">
        <f t="shared" ca="1" si="231"/>
        <v xml:space="preserve">─── </v>
      </c>
      <c r="AS170" s="62" t="str">
        <f ca="1">IF(AR170="─── ","─── ",VALUE(AR170&amp;COUNTIFS(AR$1:AR170,AR170)))</f>
        <v xml:space="preserve">─── </v>
      </c>
      <c r="AT170" s="62" t="str">
        <f t="shared" ca="1" si="232"/>
        <v xml:space="preserve">─── </v>
      </c>
      <c r="AU170" s="65" t="str">
        <f t="shared" ca="1" si="265"/>
        <v xml:space="preserve">─── </v>
      </c>
      <c r="AV170" s="62" t="str">
        <f t="shared" ca="1" si="233"/>
        <v xml:space="preserve">─── </v>
      </c>
      <c r="AW170" s="73" t="str">
        <f t="shared" ca="1" si="234"/>
        <v xml:space="preserve">─── </v>
      </c>
      <c r="AX170" s="74" t="str">
        <f t="shared" ca="1" si="266"/>
        <v xml:space="preserve">─── </v>
      </c>
      <c r="AY170" s="75" t="str">
        <f t="shared" ca="1" si="235"/>
        <v xml:space="preserve">─── </v>
      </c>
      <c r="AZ170" s="76" t="str">
        <f t="shared" ca="1" si="267"/>
        <v xml:space="preserve">─── </v>
      </c>
      <c r="BA170" s="77" t="str">
        <f t="shared" ca="1" si="236"/>
        <v xml:space="preserve">─── </v>
      </c>
      <c r="BB170" s="80" t="str">
        <f t="shared" ca="1" si="237"/>
        <v xml:space="preserve">─── </v>
      </c>
      <c r="BC170" s="71" t="str">
        <f t="shared" si="268"/>
        <v/>
      </c>
      <c r="BD170" s="2" t="s">
        <v>2124</v>
      </c>
      <c r="BG170" s="2" t="str">
        <f t="shared" ca="1" si="269"/>
        <v xml:space="preserve">─── </v>
      </c>
      <c r="BJ170" s="63">
        <v>171</v>
      </c>
      <c r="BK170" s="63" t="str">
        <f t="shared" ca="1" si="241"/>
        <v/>
      </c>
      <c r="BL170" s="63" t="str">
        <f t="shared" ca="1" si="240"/>
        <v/>
      </c>
      <c r="BM170" s="64"/>
    </row>
    <row r="171" spans="1:65">
      <c r="A171" s="85" t="s">
        <v>1570</v>
      </c>
      <c r="B171" s="57" t="str">
        <f t="shared" si="242"/>
        <v>金山町</v>
      </c>
      <c r="C171" s="57" t="str">
        <f t="shared" si="243"/>
        <v>住宅地</v>
      </c>
      <c r="D171" s="48"/>
      <c r="E171" s="50" t="str">
        <f t="shared" si="244"/>
        <v>最上地域</v>
      </c>
      <c r="F171" s="50" t="str">
        <f t="shared" si="245"/>
        <v>大字山崎字愛宕下３３４番</v>
      </c>
      <c r="G171" s="50" t="str">
        <f t="shared" si="246"/>
        <v/>
      </c>
      <c r="H171" s="50" t="str">
        <f t="shared" si="247"/>
        <v/>
      </c>
      <c r="I171" s="48" t="str">
        <f t="shared" si="248"/>
        <v>○</v>
      </c>
      <c r="J171" s="48" t="str">
        <f>IFERROR(IF(L171="───── ","",IF(VLOOKUP(A171,kanji001前年データ,19,FALSE)=62,"共同",IF(A171="山形9-3","工業",IF(A171="鶴岡5-2","観光",IF(OR(C171="宅地見込地",C171="工業地"),"",IF(OR(AND(C171="住宅地",M171=2),AND(C171="商業地",M171=1)),"最高",IF(OR(AND(C171="住宅地",COUNTIFS(前年用途区分,C171,前年価格,"&gt;0")=M171),AND(C171="商業地",COUNTIFS(前年用途区分,C171,前年価格,"&gt;0")=M171)),"最低",IF(fals,"")))))))),"")</f>
        <v/>
      </c>
      <c r="K171" s="48" t="str">
        <f ca="1">IFERROR(IF(W171="───── ","",IF(VLOOKUP(A171,kanji001データ,19,FALSE)=62,"共同",IF(A171="山形9-3","工業",IF(A171="鶴岡5-2","観光",IF(OR(C171="宅地見込地",C171="工業地"),"",IF(AND(C171="住宅地",X171=2),"最高",IF(AND(C171="住宅地",COUNTIFS(用途区分,C171,幹事意見価格,"&gt;0")=X171),"最低",IF(AND(C171="商業地",X171=1),"最高",IF(AND(C171="商業地",COUNTIFS(用途区分,C171,幹事意見価格,"&gt;0")=X171),"最低",IF(fals,"")))))))))),"")</f>
        <v/>
      </c>
      <c r="L171" s="51">
        <f t="shared" si="222"/>
        <v>5350</v>
      </c>
      <c r="M171" s="52">
        <f t="shared" si="249"/>
        <v>122</v>
      </c>
      <c r="N171" s="52">
        <f>IFERROR(IF(A171="","",VALUE(M171&amp;COUNTIFS($M$1:M171,M171))),"─── ")</f>
        <v>1221</v>
      </c>
      <c r="O171" s="53">
        <f t="shared" si="223"/>
        <v>-7.0000000000000001E-3</v>
      </c>
      <c r="P171" s="53">
        <f t="shared" si="224"/>
        <v>-7.4211502782931356E-3</v>
      </c>
      <c r="Q171" s="52">
        <f t="shared" si="225"/>
        <v>103</v>
      </c>
      <c r="R171" s="52">
        <f>IFERROR(IF(A171="","",VALUE(Q171&amp;COUNTIFS($Q$1:Q171,Q171))),"─── ")</f>
        <v>1031</v>
      </c>
      <c r="S171" s="51" t="e">
        <f t="shared" ca="1" si="220"/>
        <v>#REF!</v>
      </c>
      <c r="T171" s="53" t="e">
        <f t="shared" ca="1" si="221"/>
        <v>#REF!</v>
      </c>
      <c r="U171" s="51" t="e">
        <f t="shared" ca="1" si="238"/>
        <v>#REF!</v>
      </c>
      <c r="V171" s="53" t="e">
        <f t="shared" ca="1" si="239"/>
        <v>#REF!</v>
      </c>
      <c r="W171" s="88" t="str">
        <f ca="1">IFERROR(IF(OR($S171="─── ",$U171="─── "),"─── ",IF(#REF!="見込価格",VLOOKUP(A171,見込価格一覧データ,9,FALSE),IF(#REF!="意見価格",VLOOKUP(A171,見込価格一覧データ,11,FALSE)))),"─── ")</f>
        <v xml:space="preserve">─── </v>
      </c>
      <c r="X171" s="52" t="str">
        <f t="shared" ca="1" si="250"/>
        <v xml:space="preserve">─── </v>
      </c>
      <c r="Y171" s="66" t="str">
        <f t="shared" ca="1" si="251"/>
        <v xml:space="preserve">─── </v>
      </c>
      <c r="Z171" s="52" t="str">
        <f t="shared" ca="1" si="252"/>
        <v xml:space="preserve">─── </v>
      </c>
      <c r="AA171" s="52" t="str">
        <f t="shared" ca="1" si="253"/>
        <v xml:space="preserve">─── </v>
      </c>
      <c r="AB171" s="53" t="str">
        <f t="shared" ca="1" si="226"/>
        <v xml:space="preserve">─── </v>
      </c>
      <c r="AC171" s="53" t="str">
        <f t="shared" ca="1" si="227"/>
        <v xml:space="preserve">─── </v>
      </c>
      <c r="AD171" s="52" t="str">
        <f t="shared" ca="1" si="254"/>
        <v xml:space="preserve">─── </v>
      </c>
      <c r="AE171" s="66" t="str">
        <f t="shared" ca="1" si="255"/>
        <v xml:space="preserve">─── </v>
      </c>
      <c r="AF171" s="54" t="str">
        <f t="shared" ca="1" si="256"/>
        <v xml:space="preserve">─── </v>
      </c>
      <c r="AG171" s="66" t="str">
        <f t="shared" ca="1" si="257"/>
        <v xml:space="preserve">─── </v>
      </c>
      <c r="AH171" s="54" t="str">
        <f t="shared" ca="1" si="258"/>
        <v xml:space="preserve">─── </v>
      </c>
      <c r="AI171" s="52" t="str">
        <f t="shared" ca="1" si="228"/>
        <v xml:space="preserve">─── </v>
      </c>
      <c r="AJ171" s="52">
        <f t="shared" si="259"/>
        <v>2</v>
      </c>
      <c r="AK171" s="57" t="str">
        <f t="shared" si="260"/>
        <v>植松　広央</v>
      </c>
      <c r="AL171" s="57" t="str">
        <f t="shared" si="261"/>
        <v>篠田　卓洋</v>
      </c>
      <c r="AM171" s="53">
        <f t="shared" si="262"/>
        <v>-7.0000000000000001E-3</v>
      </c>
      <c r="AN171" s="55">
        <f t="shared" si="263"/>
        <v>5350</v>
      </c>
      <c r="AO171" s="48" t="str">
        <f t="shared" si="229"/>
        <v/>
      </c>
      <c r="AP171" s="56">
        <f t="shared" si="230"/>
        <v>101</v>
      </c>
      <c r="AQ171" s="70" t="str">
        <f t="shared" ca="1" si="264"/>
        <v xml:space="preserve">─── </v>
      </c>
      <c r="AR171" s="62" t="str">
        <f t="shared" ca="1" si="231"/>
        <v xml:space="preserve">─── </v>
      </c>
      <c r="AS171" s="62" t="str">
        <f ca="1">IF(AR171="─── ","─── ",VALUE(AR171&amp;COUNTIFS(AR$1:AR171,AR171)))</f>
        <v xml:space="preserve">─── </v>
      </c>
      <c r="AT171" s="62" t="str">
        <f t="shared" ca="1" si="232"/>
        <v xml:space="preserve">─── </v>
      </c>
      <c r="AU171" s="65" t="str">
        <f t="shared" ca="1" si="265"/>
        <v xml:space="preserve">─── </v>
      </c>
      <c r="AV171" s="62" t="str">
        <f t="shared" ca="1" si="233"/>
        <v xml:space="preserve">─── </v>
      </c>
      <c r="AW171" s="73" t="str">
        <f t="shared" ca="1" si="234"/>
        <v xml:space="preserve">─── </v>
      </c>
      <c r="AX171" s="74" t="str">
        <f t="shared" ca="1" si="266"/>
        <v xml:space="preserve">─── </v>
      </c>
      <c r="AY171" s="75" t="str">
        <f t="shared" ca="1" si="235"/>
        <v xml:space="preserve">─── </v>
      </c>
      <c r="AZ171" s="76" t="str">
        <f t="shared" ca="1" si="267"/>
        <v xml:space="preserve">─── </v>
      </c>
      <c r="BA171" s="77" t="str">
        <f t="shared" ca="1" si="236"/>
        <v xml:space="preserve">─── </v>
      </c>
      <c r="BB171" s="80" t="str">
        <f t="shared" ca="1" si="237"/>
        <v xml:space="preserve">─── </v>
      </c>
      <c r="BC171" s="71" t="str">
        <f t="shared" si="268"/>
        <v/>
      </c>
      <c r="BD171" s="2" t="s">
        <v>2124</v>
      </c>
      <c r="BG171" s="2" t="str">
        <f t="shared" ca="1" si="269"/>
        <v xml:space="preserve">─── </v>
      </c>
      <c r="BJ171" s="63">
        <v>172</v>
      </c>
      <c r="BK171" s="63" t="str">
        <f t="shared" ca="1" si="241"/>
        <v/>
      </c>
      <c r="BL171" s="63" t="str">
        <f t="shared" ca="1" si="240"/>
        <v/>
      </c>
      <c r="BM171" s="64"/>
    </row>
    <row r="172" spans="1:65">
      <c r="A172" s="85" t="s">
        <v>1571</v>
      </c>
      <c r="B172" s="57" t="str">
        <f t="shared" si="242"/>
        <v>金山町</v>
      </c>
      <c r="C172" s="57" t="str">
        <f t="shared" si="243"/>
        <v>住宅地</v>
      </c>
      <c r="D172" s="48"/>
      <c r="E172" s="50" t="str">
        <f t="shared" si="244"/>
        <v>最上地域</v>
      </c>
      <c r="F172" s="50" t="str">
        <f t="shared" si="245"/>
        <v>大字金山字羽場９６２番１</v>
      </c>
      <c r="G172" s="50" t="str">
        <f t="shared" si="246"/>
        <v/>
      </c>
      <c r="H172" s="50" t="str">
        <f t="shared" si="247"/>
        <v/>
      </c>
      <c r="I172" s="48" t="str">
        <f t="shared" si="248"/>
        <v/>
      </c>
      <c r="J172" s="48" t="str">
        <f>IFERROR(IF(L172="───── ","",IF(VLOOKUP(A172,kanji001前年データ,19,FALSE)=62,"共同",IF(A172="山形9-3","工業",IF(A172="鶴岡5-2","観光",IF(OR(C172="宅地見込地",C172="工業地"),"",IF(OR(AND(C172="住宅地",M172=2),AND(C172="商業地",M172=1)),"最高",IF(OR(AND(C172="住宅地",COUNTIFS(前年用途区分,C172,前年価格,"&gt;0")=M172),AND(C172="商業地",COUNTIFS(前年用途区分,C172,前年価格,"&gt;0")=M172)),"最低",IF(fals,"")))))))),"")</f>
        <v/>
      </c>
      <c r="K172" s="48" t="str">
        <f ca="1">IFERROR(IF(W172="───── ","",IF(VLOOKUP(A172,kanji001データ,19,FALSE)=62,"共同",IF(A172="山形9-3","工業",IF(A172="鶴岡5-2","観光",IF(OR(C172="宅地見込地",C172="工業地"),"",IF(AND(C172="住宅地",X172=2),"最高",IF(AND(C172="住宅地",COUNTIFS(用途区分,C172,幹事意見価格,"&gt;0")=X172),"最低",IF(AND(C172="商業地",X172=1),"最高",IF(AND(C172="商業地",COUNTIFS(用途区分,C172,幹事意見価格,"&gt;0")=X172),"最低",IF(fals,"")))))))))),"")</f>
        <v/>
      </c>
      <c r="L172" s="51">
        <f t="shared" si="222"/>
        <v>5890</v>
      </c>
      <c r="M172" s="52">
        <f t="shared" si="249"/>
        <v>120</v>
      </c>
      <c r="N172" s="52">
        <f>IFERROR(IF(A172="","",VALUE(M172&amp;COUNTIFS($M$1:M172,M172))),"─── ")</f>
        <v>1201</v>
      </c>
      <c r="O172" s="53">
        <f t="shared" si="223"/>
        <v>-8.0000000000000002E-3</v>
      </c>
      <c r="P172" s="53">
        <f t="shared" si="224"/>
        <v>-8.4175084175084174E-3</v>
      </c>
      <c r="Q172" s="52">
        <f t="shared" si="225"/>
        <v>106</v>
      </c>
      <c r="R172" s="52">
        <f>IFERROR(IF(A172="","",VALUE(Q172&amp;COUNTIFS($Q$1:Q172,Q172))),"─── ")</f>
        <v>1061</v>
      </c>
      <c r="S172" s="51" t="e">
        <f t="shared" ca="1" si="220"/>
        <v>#REF!</v>
      </c>
      <c r="T172" s="53" t="e">
        <f t="shared" ca="1" si="221"/>
        <v>#REF!</v>
      </c>
      <c r="U172" s="51" t="e">
        <f t="shared" ca="1" si="238"/>
        <v>#REF!</v>
      </c>
      <c r="V172" s="53" t="e">
        <f t="shared" ca="1" si="239"/>
        <v>#REF!</v>
      </c>
      <c r="W172" s="88" t="str">
        <f ca="1">IFERROR(IF(OR($S172="─── ",$U172="─── "),"─── ",IF(#REF!="見込価格",VLOOKUP(A172,見込価格一覧データ,9,FALSE),IF(#REF!="意見価格",VLOOKUP(A172,見込価格一覧データ,11,FALSE)))),"─── ")</f>
        <v xml:space="preserve">─── </v>
      </c>
      <c r="X172" s="52" t="str">
        <f t="shared" ca="1" si="250"/>
        <v xml:space="preserve">─── </v>
      </c>
      <c r="Y172" s="66" t="str">
        <f t="shared" ca="1" si="251"/>
        <v xml:space="preserve">─── </v>
      </c>
      <c r="Z172" s="52" t="str">
        <f t="shared" ca="1" si="252"/>
        <v xml:space="preserve">─── </v>
      </c>
      <c r="AA172" s="52" t="str">
        <f t="shared" ca="1" si="253"/>
        <v xml:space="preserve">─── </v>
      </c>
      <c r="AB172" s="53" t="str">
        <f t="shared" ca="1" si="226"/>
        <v xml:space="preserve">─── </v>
      </c>
      <c r="AC172" s="53" t="str">
        <f t="shared" ca="1" si="227"/>
        <v xml:space="preserve">─── </v>
      </c>
      <c r="AD172" s="52" t="str">
        <f t="shared" ca="1" si="254"/>
        <v xml:space="preserve">─── </v>
      </c>
      <c r="AE172" s="66" t="str">
        <f t="shared" ca="1" si="255"/>
        <v xml:space="preserve">─── </v>
      </c>
      <c r="AF172" s="54" t="str">
        <f t="shared" ca="1" si="256"/>
        <v xml:space="preserve">─── </v>
      </c>
      <c r="AG172" s="66" t="str">
        <f t="shared" ca="1" si="257"/>
        <v xml:space="preserve">─── </v>
      </c>
      <c r="AH172" s="54" t="str">
        <f t="shared" ca="1" si="258"/>
        <v xml:space="preserve">─── </v>
      </c>
      <c r="AI172" s="52" t="str">
        <f t="shared" ca="1" si="228"/>
        <v xml:space="preserve">─── </v>
      </c>
      <c r="AJ172" s="52">
        <f t="shared" si="259"/>
        <v>1</v>
      </c>
      <c r="AK172" s="57" t="str">
        <f t="shared" si="260"/>
        <v>植松　広央</v>
      </c>
      <c r="AL172" s="57" t="str">
        <f t="shared" si="261"/>
        <v>篠田　卓洋</v>
      </c>
      <c r="AM172" s="53">
        <f t="shared" si="262"/>
        <v>-8.0000000000000002E-3</v>
      </c>
      <c r="AN172" s="55">
        <f t="shared" si="263"/>
        <v>5890</v>
      </c>
      <c r="AO172" s="48" t="str">
        <f t="shared" si="229"/>
        <v/>
      </c>
      <c r="AP172" s="56">
        <f t="shared" si="230"/>
        <v>102</v>
      </c>
      <c r="AQ172" s="70" t="str">
        <f t="shared" ca="1" si="264"/>
        <v xml:space="preserve">─── </v>
      </c>
      <c r="AR172" s="62" t="str">
        <f t="shared" ca="1" si="231"/>
        <v xml:space="preserve">─── </v>
      </c>
      <c r="AS172" s="62" t="str">
        <f ca="1">IF(AR172="─── ","─── ",VALUE(AR172&amp;COUNTIFS(AR$1:AR172,AR172)))</f>
        <v xml:space="preserve">─── </v>
      </c>
      <c r="AT172" s="62" t="str">
        <f t="shared" ca="1" si="232"/>
        <v xml:space="preserve">─── </v>
      </c>
      <c r="AU172" s="65" t="str">
        <f t="shared" ca="1" si="265"/>
        <v xml:space="preserve">─── </v>
      </c>
      <c r="AV172" s="62" t="str">
        <f t="shared" ca="1" si="233"/>
        <v xml:space="preserve">─── </v>
      </c>
      <c r="AW172" s="73" t="str">
        <f t="shared" ca="1" si="234"/>
        <v xml:space="preserve">─── </v>
      </c>
      <c r="AX172" s="74" t="str">
        <f t="shared" ca="1" si="266"/>
        <v xml:space="preserve">─── </v>
      </c>
      <c r="AY172" s="75" t="str">
        <f t="shared" ca="1" si="235"/>
        <v xml:space="preserve">─── </v>
      </c>
      <c r="AZ172" s="76" t="str">
        <f t="shared" ca="1" si="267"/>
        <v xml:space="preserve">─── </v>
      </c>
      <c r="BA172" s="77" t="str">
        <f t="shared" ca="1" si="236"/>
        <v xml:space="preserve">─── </v>
      </c>
      <c r="BB172" s="80" t="str">
        <f t="shared" ca="1" si="237"/>
        <v xml:space="preserve">─── </v>
      </c>
      <c r="BC172" s="71" t="str">
        <f t="shared" si="268"/>
        <v/>
      </c>
      <c r="BD172" s="2" t="s">
        <v>2124</v>
      </c>
      <c r="BG172" s="2" t="str">
        <f t="shared" ca="1" si="269"/>
        <v xml:space="preserve">─── </v>
      </c>
      <c r="BJ172" s="63">
        <v>173</v>
      </c>
      <c r="BK172" s="63" t="str">
        <f t="shared" ca="1" si="241"/>
        <v/>
      </c>
      <c r="BL172" s="63" t="str">
        <f t="shared" ca="1" si="240"/>
        <v/>
      </c>
      <c r="BM172" s="64"/>
    </row>
    <row r="173" spans="1:65">
      <c r="A173" s="85" t="s">
        <v>1455</v>
      </c>
      <c r="B173" s="57" t="str">
        <f t="shared" si="242"/>
        <v>金山町</v>
      </c>
      <c r="C173" s="57" t="str">
        <f t="shared" si="243"/>
        <v>商業地</v>
      </c>
      <c r="D173" s="48"/>
      <c r="E173" s="50" t="str">
        <f t="shared" si="244"/>
        <v>最上地域</v>
      </c>
      <c r="F173" s="50" t="str">
        <f t="shared" si="245"/>
        <v>大字金山字町浦４１１番</v>
      </c>
      <c r="G173" s="50" t="str">
        <f t="shared" si="246"/>
        <v/>
      </c>
      <c r="H173" s="50" t="str">
        <f t="shared" si="247"/>
        <v>（クメタロウ商店）</v>
      </c>
      <c r="I173" s="48" t="str">
        <f t="shared" si="248"/>
        <v>○</v>
      </c>
      <c r="J173" s="48" t="str">
        <f>IFERROR(IF(L173="───── ","",IF(VLOOKUP(A173,kanji001前年データ,19,FALSE)=62,"共同",IF(A173="山形9-3","工業",IF(A173="鶴岡5-2","観光",IF(OR(C173="宅地見込地",C173="工業地"),"",IF(OR(AND(C173="住宅地",M173=2),AND(C173="商業地",M173=1)),"最高",IF(OR(AND(C173="住宅地",COUNTIFS(前年用途区分,C173,前年価格,"&gt;0")=M173),AND(C173="商業地",COUNTIFS(前年用途区分,C173,前年価格,"&gt;0")=M173)),"最低",IF(fals,"")))))))),"")</f>
        <v/>
      </c>
      <c r="K173" s="48" t="str">
        <f ca="1">IFERROR(IF(W173="───── ","",IF(VLOOKUP(A173,kanji001データ,19,FALSE)=62,"共同",IF(A173="山形9-3","工業",IF(A173="鶴岡5-2","観光",IF(OR(C173="宅地見込地",C173="工業地"),"",IF(AND(C173="住宅地",X173=2),"最高",IF(AND(C173="住宅地",COUNTIFS(用途区分,C173,幹事意見価格,"&gt;0")=X173),"最低",IF(AND(C173="商業地",X173=1),"最高",IF(AND(C173="商業地",COUNTIFS(用途区分,C173,幹事意見価格,"&gt;0")=X173),"最低",IF(fals,"")))))))))),"")</f>
        <v/>
      </c>
      <c r="L173" s="51">
        <f t="shared" si="222"/>
        <v>13000</v>
      </c>
      <c r="M173" s="52">
        <f t="shared" si="249"/>
        <v>59</v>
      </c>
      <c r="N173" s="52">
        <f>IFERROR(IF(A173="","",VALUE(M173&amp;COUNTIFS($M$1:M173,M173))),"─── ")</f>
        <v>592</v>
      </c>
      <c r="O173" s="53">
        <f t="shared" si="223"/>
        <v>-1.4999999999999999E-2</v>
      </c>
      <c r="P173" s="53">
        <f t="shared" si="224"/>
        <v>-1.5151515151515152E-2</v>
      </c>
      <c r="Q173" s="52">
        <f t="shared" si="225"/>
        <v>60</v>
      </c>
      <c r="R173" s="52">
        <f>IFERROR(IF(A173="","",VALUE(Q173&amp;COUNTIFS($Q$1:Q173,Q173))),"─── ")</f>
        <v>601</v>
      </c>
      <c r="S173" s="51" t="e">
        <f t="shared" ca="1" si="220"/>
        <v>#REF!</v>
      </c>
      <c r="T173" s="53" t="e">
        <f t="shared" ca="1" si="221"/>
        <v>#REF!</v>
      </c>
      <c r="U173" s="51" t="e">
        <f t="shared" ca="1" si="238"/>
        <v>#REF!</v>
      </c>
      <c r="V173" s="53" t="e">
        <f t="shared" ca="1" si="239"/>
        <v>#REF!</v>
      </c>
      <c r="W173" s="88" t="str">
        <f ca="1">IFERROR(IF(OR($S173="─── ",$U173="─── "),"─── ",IF(#REF!="見込価格",VLOOKUP(A173,見込価格一覧データ,9,FALSE),IF(#REF!="意見価格",VLOOKUP(A173,見込価格一覧データ,11,FALSE)))),"─── ")</f>
        <v xml:space="preserve">─── </v>
      </c>
      <c r="X173" s="52" t="str">
        <f t="shared" ca="1" si="250"/>
        <v xml:space="preserve">─── </v>
      </c>
      <c r="Y173" s="66" t="str">
        <f t="shared" ca="1" si="251"/>
        <v xml:space="preserve">─── </v>
      </c>
      <c r="Z173" s="52" t="str">
        <f t="shared" ca="1" si="252"/>
        <v xml:space="preserve">─── </v>
      </c>
      <c r="AA173" s="52" t="str">
        <f t="shared" ca="1" si="253"/>
        <v xml:space="preserve">─── </v>
      </c>
      <c r="AB173" s="53" t="str">
        <f t="shared" ca="1" si="226"/>
        <v xml:space="preserve">─── </v>
      </c>
      <c r="AC173" s="53" t="str">
        <f t="shared" ca="1" si="227"/>
        <v xml:space="preserve">─── </v>
      </c>
      <c r="AD173" s="52" t="str">
        <f t="shared" ca="1" si="254"/>
        <v xml:space="preserve">─── </v>
      </c>
      <c r="AE173" s="66" t="str">
        <f t="shared" ca="1" si="255"/>
        <v xml:space="preserve">─── </v>
      </c>
      <c r="AF173" s="54" t="str">
        <f t="shared" ca="1" si="256"/>
        <v xml:space="preserve">─── </v>
      </c>
      <c r="AG173" s="66" t="str">
        <f t="shared" ca="1" si="257"/>
        <v xml:space="preserve">─── </v>
      </c>
      <c r="AH173" s="54" t="str">
        <f t="shared" ca="1" si="258"/>
        <v xml:space="preserve">─── </v>
      </c>
      <c r="AI173" s="52" t="str">
        <f t="shared" ca="1" si="228"/>
        <v xml:space="preserve">─── </v>
      </c>
      <c r="AJ173" s="52">
        <f t="shared" si="259"/>
        <v>1</v>
      </c>
      <c r="AK173" s="57" t="str">
        <f t="shared" si="260"/>
        <v>植松　広央</v>
      </c>
      <c r="AL173" s="57" t="str">
        <f t="shared" si="261"/>
        <v>篠田　卓洋</v>
      </c>
      <c r="AM173" s="53">
        <f t="shared" si="262"/>
        <v>-1.4999999999999999E-2</v>
      </c>
      <c r="AN173" s="55">
        <f t="shared" si="263"/>
        <v>13000</v>
      </c>
      <c r="AO173" s="48" t="str">
        <f t="shared" si="229"/>
        <v/>
      </c>
      <c r="AP173" s="56">
        <f t="shared" si="230"/>
        <v>101</v>
      </c>
      <c r="AQ173" s="70" t="str">
        <f t="shared" ca="1" si="264"/>
        <v xml:space="preserve">─── </v>
      </c>
      <c r="AR173" s="62" t="str">
        <f t="shared" ca="1" si="231"/>
        <v xml:space="preserve">─── </v>
      </c>
      <c r="AS173" s="62" t="str">
        <f ca="1">IF(AR173="─── ","─── ",VALUE(AR173&amp;COUNTIFS(AR$1:AR173,AR173)))</f>
        <v xml:space="preserve">─── </v>
      </c>
      <c r="AT173" s="62" t="str">
        <f t="shared" ca="1" si="232"/>
        <v xml:space="preserve">─── </v>
      </c>
      <c r="AU173" s="65" t="str">
        <f t="shared" ca="1" si="265"/>
        <v xml:space="preserve">─── </v>
      </c>
      <c r="AV173" s="62" t="str">
        <f t="shared" ca="1" si="233"/>
        <v xml:space="preserve">─── </v>
      </c>
      <c r="AW173" s="73" t="str">
        <f t="shared" ca="1" si="234"/>
        <v xml:space="preserve">─── </v>
      </c>
      <c r="AX173" s="74" t="str">
        <f t="shared" ca="1" si="266"/>
        <v xml:space="preserve">─── </v>
      </c>
      <c r="AY173" s="75" t="str">
        <f t="shared" ca="1" si="235"/>
        <v xml:space="preserve">─── </v>
      </c>
      <c r="AZ173" s="76" t="str">
        <f t="shared" ca="1" si="267"/>
        <v xml:space="preserve">─── </v>
      </c>
      <c r="BA173" s="77" t="str">
        <f t="shared" ca="1" si="236"/>
        <v xml:space="preserve">─── </v>
      </c>
      <c r="BB173" s="80" t="str">
        <f t="shared" ca="1" si="237"/>
        <v xml:space="preserve">─── </v>
      </c>
      <c r="BC173" s="71" t="str">
        <f t="shared" si="268"/>
        <v/>
      </c>
      <c r="BD173" s="2" t="s">
        <v>2124</v>
      </c>
      <c r="BG173" s="2" t="str">
        <f t="shared" ca="1" si="269"/>
        <v xml:space="preserve">─── </v>
      </c>
      <c r="BJ173" s="63">
        <v>174</v>
      </c>
      <c r="BK173" s="63" t="str">
        <f t="shared" ca="1" si="241"/>
        <v/>
      </c>
      <c r="BL173" s="63" t="str">
        <f t="shared" ca="1" si="240"/>
        <v/>
      </c>
      <c r="BM173" s="64"/>
    </row>
    <row r="174" spans="1:65">
      <c r="A174" s="85" t="s">
        <v>1572</v>
      </c>
      <c r="B174" s="57" t="str">
        <f t="shared" si="242"/>
        <v>最上町</v>
      </c>
      <c r="C174" s="57" t="str">
        <f t="shared" si="243"/>
        <v>住宅地</v>
      </c>
      <c r="D174" s="48"/>
      <c r="E174" s="50" t="str">
        <f t="shared" si="244"/>
        <v>最上地域</v>
      </c>
      <c r="F174" s="50" t="str">
        <f t="shared" si="245"/>
        <v>大字向町字向町６４９番１</v>
      </c>
      <c r="G174" s="50" t="str">
        <f t="shared" si="246"/>
        <v/>
      </c>
      <c r="H174" s="50" t="str">
        <f t="shared" si="247"/>
        <v/>
      </c>
      <c r="I174" s="48" t="str">
        <f t="shared" si="248"/>
        <v>○</v>
      </c>
      <c r="J174" s="48" t="str">
        <f>IFERROR(IF(L174="───── ","",IF(VLOOKUP(A174,kanji001前年データ,19,FALSE)=62,"共同",IF(A174="山形9-3","工業",IF(A174="鶴岡5-2","観光",IF(OR(C174="宅地見込地",C174="工業地"),"",IF(OR(AND(C174="住宅地",M174=2),AND(C174="商業地",M174=1)),"最高",IF(OR(AND(C174="住宅地",COUNTIFS(前年用途区分,C174,前年価格,"&gt;0")=M174),AND(C174="商業地",COUNTIFS(前年用途区分,C174,前年価格,"&gt;0")=M174)),"最低",IF(fals,"")))))))),"")</f>
        <v/>
      </c>
      <c r="K174" s="48" t="str">
        <f ca="1">IFERROR(IF(W174="───── ","",IF(VLOOKUP(A174,kanji001データ,19,FALSE)=62,"共同",IF(A174="山形9-3","工業",IF(A174="鶴岡5-2","観光",IF(OR(C174="宅地見込地",C174="工業地"),"",IF(AND(C174="住宅地",X174=2),"最高",IF(AND(C174="住宅地",COUNTIFS(用途区分,C174,幹事意見価格,"&gt;0")=X174),"最低",IF(AND(C174="商業地",X174=1),"最高",IF(AND(C174="商業地",COUNTIFS(用途区分,C174,幹事意見価格,"&gt;0")=X174),"最低",IF(fals,"")))))))))),"")</f>
        <v/>
      </c>
      <c r="L174" s="51">
        <f t="shared" si="222"/>
        <v>8490</v>
      </c>
      <c r="M174" s="52">
        <f t="shared" si="249"/>
        <v>108</v>
      </c>
      <c r="N174" s="52">
        <f>IFERROR(IF(A174="","",VALUE(M174&amp;COUNTIFS($M$1:M174,M174))),"─── ")</f>
        <v>1081</v>
      </c>
      <c r="O174" s="53">
        <f t="shared" si="223"/>
        <v>-6.0000000000000001E-3</v>
      </c>
      <c r="P174" s="53">
        <f t="shared" si="224"/>
        <v>-5.8548009367681503E-3</v>
      </c>
      <c r="Q174" s="52">
        <f t="shared" si="225"/>
        <v>95</v>
      </c>
      <c r="R174" s="52">
        <f>IFERROR(IF(A174="","",VALUE(Q174&amp;COUNTIFS($Q$1:Q174,Q174))),"─── ")</f>
        <v>951</v>
      </c>
      <c r="S174" s="51" t="e">
        <f t="shared" ca="1" si="220"/>
        <v>#REF!</v>
      </c>
      <c r="T174" s="53" t="e">
        <f t="shared" ca="1" si="221"/>
        <v>#REF!</v>
      </c>
      <c r="U174" s="51" t="e">
        <f t="shared" ca="1" si="238"/>
        <v>#REF!</v>
      </c>
      <c r="V174" s="53" t="e">
        <f t="shared" ca="1" si="239"/>
        <v>#REF!</v>
      </c>
      <c r="W174" s="88" t="str">
        <f ca="1">IFERROR(IF(OR($S174="─── ",$U174="─── "),"─── ",IF(#REF!="見込価格",VLOOKUP(A174,見込価格一覧データ,9,FALSE),IF(#REF!="意見価格",VLOOKUP(A174,見込価格一覧データ,11,FALSE)))),"─── ")</f>
        <v xml:space="preserve">─── </v>
      </c>
      <c r="X174" s="52" t="str">
        <f t="shared" ca="1" si="250"/>
        <v xml:space="preserve">─── </v>
      </c>
      <c r="Y174" s="66" t="str">
        <f t="shared" ca="1" si="251"/>
        <v xml:space="preserve">─── </v>
      </c>
      <c r="Z174" s="52" t="str">
        <f t="shared" ca="1" si="252"/>
        <v xml:space="preserve">─── </v>
      </c>
      <c r="AA174" s="52" t="str">
        <f t="shared" ca="1" si="253"/>
        <v xml:space="preserve">─── </v>
      </c>
      <c r="AB174" s="53" t="str">
        <f t="shared" ca="1" si="226"/>
        <v xml:space="preserve">─── </v>
      </c>
      <c r="AC174" s="53" t="str">
        <f t="shared" ca="1" si="227"/>
        <v xml:space="preserve">─── </v>
      </c>
      <c r="AD174" s="52" t="str">
        <f t="shared" ca="1" si="254"/>
        <v xml:space="preserve">─── </v>
      </c>
      <c r="AE174" s="66" t="str">
        <f t="shared" ca="1" si="255"/>
        <v xml:space="preserve">─── </v>
      </c>
      <c r="AF174" s="54" t="str">
        <f t="shared" ca="1" si="256"/>
        <v xml:space="preserve">─── </v>
      </c>
      <c r="AG174" s="66" t="str">
        <f t="shared" ca="1" si="257"/>
        <v xml:space="preserve">─── </v>
      </c>
      <c r="AH174" s="54" t="str">
        <f t="shared" ca="1" si="258"/>
        <v xml:space="preserve">─── </v>
      </c>
      <c r="AI174" s="52" t="str">
        <f t="shared" ca="1" si="228"/>
        <v xml:space="preserve">─── </v>
      </c>
      <c r="AJ174" s="52">
        <f t="shared" si="259"/>
        <v>1</v>
      </c>
      <c r="AK174" s="57" t="str">
        <f t="shared" si="260"/>
        <v>福山　善智</v>
      </c>
      <c r="AL174" s="57" t="str">
        <f t="shared" si="261"/>
        <v>阿部　和宏</v>
      </c>
      <c r="AM174" s="53">
        <f t="shared" si="262"/>
        <v>-6.0000000000000001E-3</v>
      </c>
      <c r="AN174" s="55">
        <f t="shared" si="263"/>
        <v>8490</v>
      </c>
      <c r="AO174" s="48" t="str">
        <f t="shared" si="229"/>
        <v/>
      </c>
      <c r="AP174" s="56">
        <f t="shared" si="230"/>
        <v>101</v>
      </c>
      <c r="AQ174" s="70" t="str">
        <f t="shared" ca="1" si="264"/>
        <v xml:space="preserve">─── </v>
      </c>
      <c r="AR174" s="62" t="str">
        <f t="shared" ca="1" si="231"/>
        <v xml:space="preserve">─── </v>
      </c>
      <c r="AS174" s="62" t="str">
        <f ca="1">IF(AR174="─── ","─── ",VALUE(AR174&amp;COUNTIFS(AR$1:AR174,AR174)))</f>
        <v xml:space="preserve">─── </v>
      </c>
      <c r="AT174" s="62" t="str">
        <f t="shared" ca="1" si="232"/>
        <v xml:space="preserve">─── </v>
      </c>
      <c r="AU174" s="65" t="str">
        <f t="shared" ca="1" si="265"/>
        <v xml:space="preserve">─── </v>
      </c>
      <c r="AV174" s="62" t="str">
        <f t="shared" ca="1" si="233"/>
        <v xml:space="preserve">─── </v>
      </c>
      <c r="AW174" s="73" t="str">
        <f t="shared" ca="1" si="234"/>
        <v xml:space="preserve">─── </v>
      </c>
      <c r="AX174" s="74" t="str">
        <f t="shared" ca="1" si="266"/>
        <v xml:space="preserve">─── </v>
      </c>
      <c r="AY174" s="75" t="str">
        <f t="shared" ca="1" si="235"/>
        <v xml:space="preserve">─── </v>
      </c>
      <c r="AZ174" s="76" t="str">
        <f t="shared" ca="1" si="267"/>
        <v xml:space="preserve">─── </v>
      </c>
      <c r="BA174" s="77" t="str">
        <f t="shared" ca="1" si="236"/>
        <v xml:space="preserve">─── </v>
      </c>
      <c r="BB174" s="80" t="str">
        <f t="shared" ca="1" si="237"/>
        <v xml:space="preserve">─── </v>
      </c>
      <c r="BC174" s="71" t="str">
        <f t="shared" si="268"/>
        <v/>
      </c>
      <c r="BD174" s="2" t="s">
        <v>2124</v>
      </c>
      <c r="BG174" s="2" t="str">
        <f t="shared" ca="1" si="269"/>
        <v xml:space="preserve">─── </v>
      </c>
      <c r="BJ174" s="63">
        <v>175</v>
      </c>
      <c r="BK174" s="63" t="str">
        <f t="shared" ca="1" si="241"/>
        <v/>
      </c>
      <c r="BL174" s="63" t="str">
        <f t="shared" ca="1" si="240"/>
        <v/>
      </c>
      <c r="BM174" s="64"/>
    </row>
    <row r="175" spans="1:65">
      <c r="A175" s="85" t="s">
        <v>1573</v>
      </c>
      <c r="B175" s="57" t="str">
        <f t="shared" si="242"/>
        <v>最上町</v>
      </c>
      <c r="C175" s="57" t="str">
        <f t="shared" si="243"/>
        <v>住宅地</v>
      </c>
      <c r="D175" s="48"/>
      <c r="E175" s="50" t="str">
        <f t="shared" si="244"/>
        <v>最上地域</v>
      </c>
      <c r="F175" s="50" t="str">
        <f t="shared" si="245"/>
        <v>大字向町字愛宕前８６３番１０</v>
      </c>
      <c r="G175" s="50" t="str">
        <f t="shared" si="246"/>
        <v/>
      </c>
      <c r="H175" s="50" t="str">
        <f t="shared" si="247"/>
        <v/>
      </c>
      <c r="I175" s="48" t="str">
        <f t="shared" si="248"/>
        <v/>
      </c>
      <c r="J175" s="48" t="str">
        <f>IFERROR(IF(L175="───── ","",IF(VLOOKUP(A175,kanji001前年データ,19,FALSE)=62,"共同",IF(A175="山形9-3","工業",IF(A175="鶴岡5-2","観光",IF(OR(C175="宅地見込地",C175="工業地"),"",IF(OR(AND(C175="住宅地",M175=2),AND(C175="商業地",M175=1)),"最高",IF(OR(AND(C175="住宅地",COUNTIFS(前年用途区分,C175,前年価格,"&gt;0")=M175),AND(C175="商業地",COUNTIFS(前年用途区分,C175,前年価格,"&gt;0")=M175)),"最低",IF(fals,"")))))))),"")</f>
        <v/>
      </c>
      <c r="K175" s="48" t="str">
        <f ca="1">IFERROR(IF(W175="───── ","",IF(VLOOKUP(A175,kanji001データ,19,FALSE)=62,"共同",IF(A175="山形9-3","工業",IF(A175="鶴岡5-2","観光",IF(OR(C175="宅地見込地",C175="工業地"),"",IF(AND(C175="住宅地",X175=2),"最高",IF(AND(C175="住宅地",COUNTIFS(用途区分,C175,幹事意見価格,"&gt;0")=X175),"最低",IF(AND(C175="商業地",X175=1),"最高",IF(AND(C175="商業地",COUNTIFS(用途区分,C175,幹事意見価格,"&gt;0")=X175),"最低",IF(fals,"")))))))))),"")</f>
        <v/>
      </c>
      <c r="L175" s="51">
        <f t="shared" si="222"/>
        <v>7240</v>
      </c>
      <c r="M175" s="52">
        <f t="shared" si="249"/>
        <v>114</v>
      </c>
      <c r="N175" s="52">
        <f>IFERROR(IF(A175="","",VALUE(M175&amp;COUNTIFS($M$1:M175,M175))),"─── ")</f>
        <v>1141</v>
      </c>
      <c r="O175" s="53">
        <f t="shared" si="223"/>
        <v>-8.0000000000000002E-3</v>
      </c>
      <c r="P175" s="53">
        <f t="shared" si="224"/>
        <v>-8.21917808219178E-3</v>
      </c>
      <c r="Q175" s="52">
        <f t="shared" si="225"/>
        <v>105</v>
      </c>
      <c r="R175" s="52">
        <f>IFERROR(IF(A175="","",VALUE(Q175&amp;COUNTIFS($Q$1:Q175,Q175))),"─── ")</f>
        <v>1051</v>
      </c>
      <c r="S175" s="51" t="e">
        <f t="shared" ca="1" si="220"/>
        <v>#REF!</v>
      </c>
      <c r="T175" s="53" t="e">
        <f t="shared" ca="1" si="221"/>
        <v>#REF!</v>
      </c>
      <c r="U175" s="51" t="e">
        <f t="shared" ca="1" si="238"/>
        <v>#REF!</v>
      </c>
      <c r="V175" s="53" t="e">
        <f t="shared" ca="1" si="239"/>
        <v>#REF!</v>
      </c>
      <c r="W175" s="88" t="str">
        <f ca="1">IFERROR(IF(OR($S175="─── ",$U175="─── "),"─── ",IF(#REF!="見込価格",VLOOKUP(A175,見込価格一覧データ,9,FALSE),IF(#REF!="意見価格",VLOOKUP(A175,見込価格一覧データ,11,FALSE)))),"─── ")</f>
        <v xml:space="preserve">─── </v>
      </c>
      <c r="X175" s="52" t="str">
        <f t="shared" ca="1" si="250"/>
        <v xml:space="preserve">─── </v>
      </c>
      <c r="Y175" s="66" t="str">
        <f t="shared" ca="1" si="251"/>
        <v xml:space="preserve">─── </v>
      </c>
      <c r="Z175" s="52" t="str">
        <f t="shared" ca="1" si="252"/>
        <v xml:space="preserve">─── </v>
      </c>
      <c r="AA175" s="52" t="str">
        <f t="shared" ca="1" si="253"/>
        <v xml:space="preserve">─── </v>
      </c>
      <c r="AB175" s="53" t="str">
        <f t="shared" ca="1" si="226"/>
        <v xml:space="preserve">─── </v>
      </c>
      <c r="AC175" s="53" t="str">
        <f t="shared" ca="1" si="227"/>
        <v xml:space="preserve">─── </v>
      </c>
      <c r="AD175" s="52" t="str">
        <f t="shared" ca="1" si="254"/>
        <v xml:space="preserve">─── </v>
      </c>
      <c r="AE175" s="66" t="str">
        <f t="shared" ca="1" si="255"/>
        <v xml:space="preserve">─── </v>
      </c>
      <c r="AF175" s="54" t="str">
        <f t="shared" ca="1" si="256"/>
        <v xml:space="preserve">─── </v>
      </c>
      <c r="AG175" s="66" t="str">
        <f t="shared" ca="1" si="257"/>
        <v xml:space="preserve">─── </v>
      </c>
      <c r="AH175" s="54" t="str">
        <f t="shared" ca="1" si="258"/>
        <v xml:space="preserve">─── </v>
      </c>
      <c r="AI175" s="52" t="str">
        <f t="shared" ca="1" si="228"/>
        <v xml:space="preserve">─── </v>
      </c>
      <c r="AJ175" s="52">
        <f t="shared" si="259"/>
        <v>2</v>
      </c>
      <c r="AK175" s="57" t="str">
        <f t="shared" si="260"/>
        <v>福山　善智</v>
      </c>
      <c r="AL175" s="57" t="str">
        <f t="shared" si="261"/>
        <v>阿部　和宏</v>
      </c>
      <c r="AM175" s="53">
        <f t="shared" si="262"/>
        <v>-8.0000000000000002E-3</v>
      </c>
      <c r="AN175" s="55">
        <f t="shared" si="263"/>
        <v>7240</v>
      </c>
      <c r="AO175" s="48" t="str">
        <f t="shared" si="229"/>
        <v/>
      </c>
      <c r="AP175" s="56">
        <f t="shared" si="230"/>
        <v>103</v>
      </c>
      <c r="AQ175" s="70" t="str">
        <f t="shared" ca="1" si="264"/>
        <v xml:space="preserve">─── </v>
      </c>
      <c r="AR175" s="62" t="str">
        <f t="shared" ca="1" si="231"/>
        <v xml:space="preserve">─── </v>
      </c>
      <c r="AS175" s="62" t="str">
        <f ca="1">IF(AR175="─── ","─── ",VALUE(AR175&amp;COUNTIFS(AR$1:AR175,AR175)))</f>
        <v xml:space="preserve">─── </v>
      </c>
      <c r="AT175" s="62" t="str">
        <f t="shared" ca="1" si="232"/>
        <v xml:space="preserve">─── </v>
      </c>
      <c r="AU175" s="65" t="str">
        <f t="shared" ca="1" si="265"/>
        <v xml:space="preserve">─── </v>
      </c>
      <c r="AV175" s="62" t="str">
        <f t="shared" ca="1" si="233"/>
        <v xml:space="preserve">─── </v>
      </c>
      <c r="AW175" s="73" t="str">
        <f t="shared" ca="1" si="234"/>
        <v xml:space="preserve">─── </v>
      </c>
      <c r="AX175" s="74" t="str">
        <f t="shared" ca="1" si="266"/>
        <v xml:space="preserve">─── </v>
      </c>
      <c r="AY175" s="75" t="str">
        <f t="shared" ca="1" si="235"/>
        <v xml:space="preserve">─── </v>
      </c>
      <c r="AZ175" s="76" t="str">
        <f t="shared" ca="1" si="267"/>
        <v xml:space="preserve">─── </v>
      </c>
      <c r="BA175" s="77" t="str">
        <f t="shared" ca="1" si="236"/>
        <v xml:space="preserve">─── </v>
      </c>
      <c r="BB175" s="80" t="str">
        <f t="shared" ca="1" si="237"/>
        <v xml:space="preserve">─── </v>
      </c>
      <c r="BC175" s="71" t="str">
        <f t="shared" si="268"/>
        <v/>
      </c>
      <c r="BD175" s="2" t="s">
        <v>2124</v>
      </c>
      <c r="BG175" s="2" t="str">
        <f t="shared" ca="1" si="269"/>
        <v xml:space="preserve">─── </v>
      </c>
      <c r="BJ175" s="63">
        <v>176</v>
      </c>
      <c r="BK175" s="63" t="str">
        <f t="shared" ca="1" si="241"/>
        <v/>
      </c>
      <c r="BL175" s="63" t="str">
        <f t="shared" ca="1" si="240"/>
        <v/>
      </c>
      <c r="BM175" s="64"/>
    </row>
    <row r="176" spans="1:65">
      <c r="A176" s="85" t="s">
        <v>1456</v>
      </c>
      <c r="B176" s="57" t="str">
        <f t="shared" si="242"/>
        <v>最上町</v>
      </c>
      <c r="C176" s="57" t="str">
        <f t="shared" si="243"/>
        <v>商業地</v>
      </c>
      <c r="D176" s="48"/>
      <c r="E176" s="50" t="str">
        <f t="shared" si="244"/>
        <v>最上地域</v>
      </c>
      <c r="F176" s="50" t="str">
        <f t="shared" si="245"/>
        <v>大字向町字向町６１９番２</v>
      </c>
      <c r="G176" s="50" t="str">
        <f t="shared" si="246"/>
        <v/>
      </c>
      <c r="H176" s="50" t="str">
        <f t="shared" si="247"/>
        <v>（佐藤菓子店）</v>
      </c>
      <c r="I176" s="48" t="str">
        <f t="shared" si="248"/>
        <v/>
      </c>
      <c r="J176" s="48" t="str">
        <f>IFERROR(IF(L176="───── ","",IF(VLOOKUP(A176,kanji001前年データ,19,FALSE)=62,"共同",IF(A176="山形9-3","工業",IF(A176="鶴岡5-2","観光",IF(OR(C176="宅地見込地",C176="工業地"),"",IF(OR(AND(C176="住宅地",M176=2),AND(C176="商業地",M176=1)),"最高",IF(OR(AND(C176="住宅地",COUNTIFS(前年用途区分,C176,前年価格,"&gt;0")=M176),AND(C176="商業地",COUNTIFS(前年用途区分,C176,前年価格,"&gt;0")=M176)),"最低",IF(fals,"")))))))),"")</f>
        <v/>
      </c>
      <c r="K176" s="48" t="str">
        <f ca="1">IFERROR(IF(W176="───── ","",IF(VLOOKUP(A176,kanji001データ,19,FALSE)=62,"共同",IF(A176="山形9-3","工業",IF(A176="鶴岡5-2","観光",IF(OR(C176="宅地見込地",C176="工業地"),"",IF(AND(C176="住宅地",X176=2),"最高",IF(AND(C176="住宅地",COUNTIFS(用途区分,C176,幹事意見価格,"&gt;0")=X176),"最低",IF(AND(C176="商業地",X176=1),"最高",IF(AND(C176="商業地",COUNTIFS(用途区分,C176,幹事意見価格,"&gt;0")=X176),"最低",IF(fals,"")))))))))),"")</f>
        <v/>
      </c>
      <c r="L176" s="51">
        <f t="shared" si="222"/>
        <v>14900</v>
      </c>
      <c r="M176" s="52">
        <f t="shared" si="249"/>
        <v>56</v>
      </c>
      <c r="N176" s="52">
        <f>IFERROR(IF(A176="","",VALUE(M176&amp;COUNTIFS($M$1:M176,M176))),"─── ")</f>
        <v>562</v>
      </c>
      <c r="O176" s="53">
        <f t="shared" si="223"/>
        <v>-7.0000000000000001E-3</v>
      </c>
      <c r="P176" s="53">
        <f t="shared" si="224"/>
        <v>-6.6666666666666671E-3</v>
      </c>
      <c r="Q176" s="52">
        <f t="shared" si="225"/>
        <v>47</v>
      </c>
      <c r="R176" s="52">
        <f>IFERROR(IF(A176="","",VALUE(Q176&amp;COUNTIFS($Q$1:Q176,Q176))),"─── ")</f>
        <v>472</v>
      </c>
      <c r="S176" s="51" t="e">
        <f t="shared" ca="1" si="220"/>
        <v>#REF!</v>
      </c>
      <c r="T176" s="53" t="e">
        <f t="shared" ca="1" si="221"/>
        <v>#REF!</v>
      </c>
      <c r="U176" s="51" t="e">
        <f t="shared" ca="1" si="238"/>
        <v>#REF!</v>
      </c>
      <c r="V176" s="53" t="e">
        <f t="shared" ca="1" si="239"/>
        <v>#REF!</v>
      </c>
      <c r="W176" s="88" t="str">
        <f ca="1">IFERROR(IF(OR($S176="─── ",$U176="─── "),"─── ",IF(#REF!="見込価格",VLOOKUP(A176,見込価格一覧データ,9,FALSE),IF(#REF!="意見価格",VLOOKUP(A176,見込価格一覧データ,11,FALSE)))),"─── ")</f>
        <v xml:space="preserve">─── </v>
      </c>
      <c r="X176" s="52" t="str">
        <f t="shared" ca="1" si="250"/>
        <v xml:space="preserve">─── </v>
      </c>
      <c r="Y176" s="66" t="str">
        <f t="shared" ca="1" si="251"/>
        <v xml:space="preserve">─── </v>
      </c>
      <c r="Z176" s="52" t="str">
        <f t="shared" ca="1" si="252"/>
        <v xml:space="preserve">─── </v>
      </c>
      <c r="AA176" s="52" t="str">
        <f t="shared" ca="1" si="253"/>
        <v xml:space="preserve">─── </v>
      </c>
      <c r="AB176" s="53" t="str">
        <f t="shared" ca="1" si="226"/>
        <v xml:space="preserve">─── </v>
      </c>
      <c r="AC176" s="53" t="str">
        <f t="shared" ca="1" si="227"/>
        <v xml:space="preserve">─── </v>
      </c>
      <c r="AD176" s="52" t="str">
        <f t="shared" ca="1" si="254"/>
        <v xml:space="preserve">─── </v>
      </c>
      <c r="AE176" s="66" t="str">
        <f t="shared" ca="1" si="255"/>
        <v xml:space="preserve">─── </v>
      </c>
      <c r="AF176" s="54" t="str">
        <f t="shared" ca="1" si="256"/>
        <v xml:space="preserve">─── </v>
      </c>
      <c r="AG176" s="66" t="str">
        <f t="shared" ca="1" si="257"/>
        <v xml:space="preserve">─── </v>
      </c>
      <c r="AH176" s="54" t="str">
        <f t="shared" ca="1" si="258"/>
        <v xml:space="preserve">─── </v>
      </c>
      <c r="AI176" s="52" t="str">
        <f t="shared" ca="1" si="228"/>
        <v xml:space="preserve">─── </v>
      </c>
      <c r="AJ176" s="52">
        <f t="shared" si="259"/>
        <v>1</v>
      </c>
      <c r="AK176" s="57" t="str">
        <f t="shared" si="260"/>
        <v>福山　善智</v>
      </c>
      <c r="AL176" s="57" t="str">
        <f t="shared" si="261"/>
        <v>阿部　和宏</v>
      </c>
      <c r="AM176" s="53">
        <f t="shared" si="262"/>
        <v>-7.0000000000000001E-3</v>
      </c>
      <c r="AN176" s="55">
        <f t="shared" si="263"/>
        <v>14900</v>
      </c>
      <c r="AO176" s="48" t="str">
        <f t="shared" si="229"/>
        <v/>
      </c>
      <c r="AP176" s="56">
        <f t="shared" si="230"/>
        <v>93.1</v>
      </c>
      <c r="AQ176" s="70" t="str">
        <f t="shared" ca="1" si="264"/>
        <v xml:space="preserve">─── </v>
      </c>
      <c r="AR176" s="62" t="str">
        <f t="shared" ca="1" si="231"/>
        <v xml:space="preserve">─── </v>
      </c>
      <c r="AS176" s="62" t="str">
        <f ca="1">IF(AR176="─── ","─── ",VALUE(AR176&amp;COUNTIFS(AR$1:AR176,AR176)))</f>
        <v xml:space="preserve">─── </v>
      </c>
      <c r="AT176" s="62" t="str">
        <f t="shared" ca="1" si="232"/>
        <v xml:space="preserve">─── </v>
      </c>
      <c r="AU176" s="65" t="str">
        <f t="shared" ca="1" si="265"/>
        <v xml:space="preserve">─── </v>
      </c>
      <c r="AV176" s="62" t="str">
        <f t="shared" ca="1" si="233"/>
        <v xml:space="preserve">─── </v>
      </c>
      <c r="AW176" s="73" t="str">
        <f t="shared" ca="1" si="234"/>
        <v xml:space="preserve">─── </v>
      </c>
      <c r="AX176" s="74" t="str">
        <f t="shared" ca="1" si="266"/>
        <v xml:space="preserve">─── </v>
      </c>
      <c r="AY176" s="75" t="str">
        <f t="shared" ca="1" si="235"/>
        <v xml:space="preserve">─── </v>
      </c>
      <c r="AZ176" s="76" t="str">
        <f t="shared" ca="1" si="267"/>
        <v xml:space="preserve">─── </v>
      </c>
      <c r="BA176" s="77" t="str">
        <f t="shared" ca="1" si="236"/>
        <v xml:space="preserve">─── </v>
      </c>
      <c r="BB176" s="80" t="str">
        <f t="shared" ca="1" si="237"/>
        <v xml:space="preserve">─── </v>
      </c>
      <c r="BC176" s="71" t="str">
        <f t="shared" si="268"/>
        <v/>
      </c>
      <c r="BD176" s="2" t="s">
        <v>2124</v>
      </c>
      <c r="BG176" s="2" t="str">
        <f t="shared" ca="1" si="269"/>
        <v xml:space="preserve">─── </v>
      </c>
      <c r="BJ176" s="63">
        <v>177</v>
      </c>
      <c r="BK176" s="63" t="str">
        <f t="shared" ca="1" si="241"/>
        <v/>
      </c>
      <c r="BL176" s="63" t="str">
        <f t="shared" ca="1" si="240"/>
        <v/>
      </c>
      <c r="BM176" s="64"/>
    </row>
    <row r="177" spans="1:65">
      <c r="A177" s="85" t="s">
        <v>1574</v>
      </c>
      <c r="B177" s="57" t="str">
        <f t="shared" si="242"/>
        <v>真室川町</v>
      </c>
      <c r="C177" s="57" t="str">
        <f t="shared" si="243"/>
        <v>住宅地</v>
      </c>
      <c r="D177" s="48"/>
      <c r="E177" s="50" t="str">
        <f t="shared" si="244"/>
        <v>最上地域</v>
      </c>
      <c r="F177" s="50" t="str">
        <f t="shared" si="245"/>
        <v>大字平岡字片杉野５９０番２１外</v>
      </c>
      <c r="G177" s="50" t="str">
        <f t="shared" si="246"/>
        <v/>
      </c>
      <c r="H177" s="50" t="str">
        <f t="shared" si="247"/>
        <v/>
      </c>
      <c r="I177" s="48" t="str">
        <f t="shared" si="248"/>
        <v>○</v>
      </c>
      <c r="J177" s="48" t="str">
        <f>IFERROR(IF(L177="───── ","",IF(VLOOKUP(A177,kanji001前年データ,19,FALSE)=62,"共同",IF(A177="山形9-3","工業",IF(A177="鶴岡5-2","観光",IF(OR(C177="宅地見込地",C177="工業地"),"",IF(OR(AND(C177="住宅地",M177=2),AND(C177="商業地",M177=1)),"最高",IF(OR(AND(C177="住宅地",COUNTIFS(前年用途区分,C177,前年価格,"&gt;0")=M177),AND(C177="商業地",COUNTIFS(前年用途区分,C177,前年価格,"&gt;0")=M177)),"最低",IF(fals,"")))))))),"")</f>
        <v/>
      </c>
      <c r="K177" s="48" t="str">
        <f ca="1">IFERROR(IF(W177="───── ","",IF(VLOOKUP(A177,kanji001データ,19,FALSE)=62,"共同",IF(A177="山形9-3","工業",IF(A177="鶴岡5-2","観光",IF(OR(C177="宅地見込地",C177="工業地"),"",IF(AND(C177="住宅地",X177=2),"最高",IF(AND(C177="住宅地",COUNTIFS(用途区分,C177,幹事意見価格,"&gt;0")=X177),"最低",IF(AND(C177="商業地",X177=1),"最高",IF(AND(C177="商業地",COUNTIFS(用途区分,C177,幹事意見価格,"&gt;0")=X177),"最低",IF(fals,"")))))))))),"")</f>
        <v/>
      </c>
      <c r="L177" s="51">
        <f t="shared" si="222"/>
        <v>6990</v>
      </c>
      <c r="M177" s="52">
        <f t="shared" si="249"/>
        <v>117</v>
      </c>
      <c r="N177" s="52">
        <f>IFERROR(IF(A177="","",VALUE(M177&amp;COUNTIFS($M$1:M177,M177))),"─── ")</f>
        <v>1171</v>
      </c>
      <c r="O177" s="53">
        <f t="shared" si="223"/>
        <v>-8.9999999999999993E-3</v>
      </c>
      <c r="P177" s="53">
        <f t="shared" si="224"/>
        <v>-8.5106382978723406E-3</v>
      </c>
      <c r="Q177" s="52">
        <f t="shared" si="225"/>
        <v>107</v>
      </c>
      <c r="R177" s="52">
        <f>IFERROR(IF(A177="","",VALUE(Q177&amp;COUNTIFS($Q$1:Q177,Q177))),"─── ")</f>
        <v>1071</v>
      </c>
      <c r="S177" s="51" t="e">
        <f t="shared" ca="1" si="220"/>
        <v>#REF!</v>
      </c>
      <c r="T177" s="53" t="e">
        <f t="shared" ca="1" si="221"/>
        <v>#REF!</v>
      </c>
      <c r="U177" s="51" t="e">
        <f t="shared" ca="1" si="238"/>
        <v>#REF!</v>
      </c>
      <c r="V177" s="53" t="e">
        <f t="shared" ca="1" si="239"/>
        <v>#REF!</v>
      </c>
      <c r="W177" s="88" t="str">
        <f ca="1">IFERROR(IF(OR($S177="─── ",$U177="─── "),"─── ",IF(#REF!="見込価格",VLOOKUP(A177,見込価格一覧データ,9,FALSE),IF(#REF!="意見価格",VLOOKUP(A177,見込価格一覧データ,11,FALSE)))),"─── ")</f>
        <v xml:space="preserve">─── </v>
      </c>
      <c r="X177" s="52" t="str">
        <f t="shared" ca="1" si="250"/>
        <v xml:space="preserve">─── </v>
      </c>
      <c r="Y177" s="66" t="str">
        <f t="shared" ca="1" si="251"/>
        <v xml:space="preserve">─── </v>
      </c>
      <c r="Z177" s="52" t="str">
        <f t="shared" ca="1" si="252"/>
        <v xml:space="preserve">─── </v>
      </c>
      <c r="AA177" s="52" t="str">
        <f t="shared" ca="1" si="253"/>
        <v xml:space="preserve">─── </v>
      </c>
      <c r="AB177" s="53" t="str">
        <f t="shared" ca="1" si="226"/>
        <v xml:space="preserve">─── </v>
      </c>
      <c r="AC177" s="53" t="str">
        <f t="shared" ca="1" si="227"/>
        <v xml:space="preserve">─── </v>
      </c>
      <c r="AD177" s="52" t="str">
        <f t="shared" ca="1" si="254"/>
        <v xml:space="preserve">─── </v>
      </c>
      <c r="AE177" s="66" t="str">
        <f t="shared" ca="1" si="255"/>
        <v xml:space="preserve">─── </v>
      </c>
      <c r="AF177" s="54" t="str">
        <f t="shared" ca="1" si="256"/>
        <v xml:space="preserve">─── </v>
      </c>
      <c r="AG177" s="66" t="str">
        <f t="shared" ca="1" si="257"/>
        <v xml:space="preserve">─── </v>
      </c>
      <c r="AH177" s="54" t="str">
        <f t="shared" ca="1" si="258"/>
        <v xml:space="preserve">─── </v>
      </c>
      <c r="AI177" s="52" t="str">
        <f t="shared" ca="1" si="228"/>
        <v xml:space="preserve">─── </v>
      </c>
      <c r="AJ177" s="52">
        <f t="shared" si="259"/>
        <v>1</v>
      </c>
      <c r="AK177" s="57" t="str">
        <f t="shared" si="260"/>
        <v>中村　剛</v>
      </c>
      <c r="AL177" s="57" t="str">
        <f t="shared" si="261"/>
        <v>福山　善智</v>
      </c>
      <c r="AM177" s="53">
        <f t="shared" si="262"/>
        <v>-8.9999999999999993E-3</v>
      </c>
      <c r="AN177" s="55">
        <f t="shared" si="263"/>
        <v>6990</v>
      </c>
      <c r="AO177" s="48" t="str">
        <f t="shared" si="229"/>
        <v/>
      </c>
      <c r="AP177" s="56">
        <f t="shared" si="230"/>
        <v>103</v>
      </c>
      <c r="AQ177" s="70" t="str">
        <f t="shared" ca="1" si="264"/>
        <v xml:space="preserve">─── </v>
      </c>
      <c r="AR177" s="62" t="str">
        <f t="shared" ca="1" si="231"/>
        <v xml:space="preserve">─── </v>
      </c>
      <c r="AS177" s="62" t="str">
        <f ca="1">IF(AR177="─── ","─── ",VALUE(AR177&amp;COUNTIFS(AR$1:AR177,AR177)))</f>
        <v xml:space="preserve">─── </v>
      </c>
      <c r="AT177" s="62" t="str">
        <f t="shared" ca="1" si="232"/>
        <v xml:space="preserve">─── </v>
      </c>
      <c r="AU177" s="65" t="str">
        <f t="shared" ca="1" si="265"/>
        <v xml:space="preserve">─── </v>
      </c>
      <c r="AV177" s="62" t="str">
        <f t="shared" ca="1" si="233"/>
        <v xml:space="preserve">─── </v>
      </c>
      <c r="AW177" s="73" t="str">
        <f t="shared" ca="1" si="234"/>
        <v xml:space="preserve">─── </v>
      </c>
      <c r="AX177" s="74" t="str">
        <f t="shared" ca="1" si="266"/>
        <v xml:space="preserve">─── </v>
      </c>
      <c r="AY177" s="75" t="str">
        <f t="shared" ca="1" si="235"/>
        <v xml:space="preserve">─── </v>
      </c>
      <c r="AZ177" s="76" t="str">
        <f t="shared" ca="1" si="267"/>
        <v xml:space="preserve">─── </v>
      </c>
      <c r="BA177" s="77" t="str">
        <f t="shared" ca="1" si="236"/>
        <v xml:space="preserve">─── </v>
      </c>
      <c r="BB177" s="80" t="str">
        <f t="shared" ca="1" si="237"/>
        <v xml:space="preserve">─── </v>
      </c>
      <c r="BC177" s="71" t="str">
        <f t="shared" si="268"/>
        <v/>
      </c>
      <c r="BD177" s="2" t="s">
        <v>2124</v>
      </c>
      <c r="BG177" s="2" t="str">
        <f t="shared" ca="1" si="269"/>
        <v xml:space="preserve">─── </v>
      </c>
      <c r="BJ177" s="63">
        <v>178</v>
      </c>
      <c r="BK177" s="63" t="str">
        <f t="shared" ca="1" si="241"/>
        <v/>
      </c>
      <c r="BL177" s="63" t="str">
        <f t="shared" ca="1" si="240"/>
        <v/>
      </c>
      <c r="BM177" s="64"/>
    </row>
    <row r="178" spans="1:65">
      <c r="A178" s="85" t="s">
        <v>1575</v>
      </c>
      <c r="B178" s="57" t="str">
        <f t="shared" si="242"/>
        <v>真室川町</v>
      </c>
      <c r="C178" s="57" t="str">
        <f t="shared" si="243"/>
        <v>住宅地</v>
      </c>
      <c r="D178" s="48"/>
      <c r="E178" s="50" t="str">
        <f t="shared" si="244"/>
        <v>最上地域</v>
      </c>
      <c r="F178" s="50" t="str">
        <f t="shared" si="245"/>
        <v>大字新町字小林７７５番９</v>
      </c>
      <c r="G178" s="50" t="str">
        <f t="shared" si="246"/>
        <v/>
      </c>
      <c r="H178" s="50" t="str">
        <f t="shared" si="247"/>
        <v/>
      </c>
      <c r="I178" s="48" t="str">
        <f t="shared" si="248"/>
        <v/>
      </c>
      <c r="J178" s="48" t="str">
        <f>IFERROR(IF(L178="───── ","",IF(VLOOKUP(A178,kanji001前年データ,19,FALSE)=62,"共同",IF(A178="山形9-3","工業",IF(A178="鶴岡5-2","観光",IF(OR(C178="宅地見込地",C178="工業地"),"",IF(OR(AND(C178="住宅地",M178=2),AND(C178="商業地",M178=1)),"最高",IF(OR(AND(C178="住宅地",COUNTIFS(前年用途区分,C178,前年価格,"&gt;0")=M178),AND(C178="商業地",COUNTIFS(前年用途区分,C178,前年価格,"&gt;0")=M178)),"最低",IF(fals,"")))))))),"")</f>
        <v/>
      </c>
      <c r="K178" s="48" t="str">
        <f ca="1">IFERROR(IF(W178="───── ","",IF(VLOOKUP(A178,kanji001データ,19,FALSE)=62,"共同",IF(A178="山形9-3","工業",IF(A178="鶴岡5-2","観光",IF(OR(C178="宅地見込地",C178="工業地"),"",IF(AND(C178="住宅地",X178=2),"最高",IF(AND(C178="住宅地",COUNTIFS(用途区分,C178,幹事意見価格,"&gt;0")=X178),"最低",IF(AND(C178="商業地",X178=1),"最高",IF(AND(C178="商業地",COUNTIFS(用途区分,C178,幹事意見価格,"&gt;0")=X178),"最低",IF(fals,"")))))))))),"")</f>
        <v/>
      </c>
      <c r="L178" s="51">
        <f t="shared" si="222"/>
        <v>5970</v>
      </c>
      <c r="M178" s="52">
        <f t="shared" si="249"/>
        <v>119</v>
      </c>
      <c r="N178" s="52">
        <f>IFERROR(IF(A178="","",VALUE(M178&amp;COUNTIFS($M$1:M178,M178))),"─── ")</f>
        <v>1191</v>
      </c>
      <c r="O178" s="53">
        <f t="shared" si="223"/>
        <v>-0.01</v>
      </c>
      <c r="P178" s="53">
        <f t="shared" si="224"/>
        <v>-9.9502487562189053E-3</v>
      </c>
      <c r="Q178" s="52">
        <f t="shared" si="225"/>
        <v>121</v>
      </c>
      <c r="R178" s="52">
        <f>IFERROR(IF(A178="","",VALUE(Q178&amp;COUNTIFS($Q$1:Q178,Q178))),"─── ")</f>
        <v>1211</v>
      </c>
      <c r="S178" s="51" t="e">
        <f t="shared" ca="1" si="220"/>
        <v>#REF!</v>
      </c>
      <c r="T178" s="53" t="e">
        <f t="shared" ca="1" si="221"/>
        <v>#REF!</v>
      </c>
      <c r="U178" s="51" t="e">
        <f t="shared" ca="1" si="238"/>
        <v>#REF!</v>
      </c>
      <c r="V178" s="53" t="e">
        <f t="shared" ca="1" si="239"/>
        <v>#REF!</v>
      </c>
      <c r="W178" s="88" t="str">
        <f ca="1">IFERROR(IF(OR($S178="─── ",$U178="─── "),"─── ",IF(#REF!="見込価格",VLOOKUP(A178,見込価格一覧データ,9,FALSE),IF(#REF!="意見価格",VLOOKUP(A178,見込価格一覧データ,11,FALSE)))),"─── ")</f>
        <v xml:space="preserve">─── </v>
      </c>
      <c r="X178" s="52" t="str">
        <f t="shared" ca="1" si="250"/>
        <v xml:space="preserve">─── </v>
      </c>
      <c r="Y178" s="66" t="str">
        <f t="shared" ca="1" si="251"/>
        <v xml:space="preserve">─── </v>
      </c>
      <c r="Z178" s="52" t="str">
        <f t="shared" ca="1" si="252"/>
        <v xml:space="preserve">─── </v>
      </c>
      <c r="AA178" s="52" t="str">
        <f t="shared" ca="1" si="253"/>
        <v xml:space="preserve">─── </v>
      </c>
      <c r="AB178" s="53" t="str">
        <f t="shared" ca="1" si="226"/>
        <v xml:space="preserve">─── </v>
      </c>
      <c r="AC178" s="53" t="str">
        <f t="shared" ca="1" si="227"/>
        <v xml:space="preserve">─── </v>
      </c>
      <c r="AD178" s="52" t="str">
        <f t="shared" ca="1" si="254"/>
        <v xml:space="preserve">─── </v>
      </c>
      <c r="AE178" s="66" t="str">
        <f t="shared" ca="1" si="255"/>
        <v xml:space="preserve">─── </v>
      </c>
      <c r="AF178" s="54" t="str">
        <f t="shared" ca="1" si="256"/>
        <v xml:space="preserve">─── </v>
      </c>
      <c r="AG178" s="66" t="str">
        <f t="shared" ca="1" si="257"/>
        <v xml:space="preserve">─── </v>
      </c>
      <c r="AH178" s="54" t="str">
        <f t="shared" ca="1" si="258"/>
        <v xml:space="preserve">─── </v>
      </c>
      <c r="AI178" s="52" t="str">
        <f t="shared" ca="1" si="228"/>
        <v xml:space="preserve">─── </v>
      </c>
      <c r="AJ178" s="52">
        <f t="shared" si="259"/>
        <v>2</v>
      </c>
      <c r="AK178" s="57" t="str">
        <f t="shared" si="260"/>
        <v>中村　剛</v>
      </c>
      <c r="AL178" s="57" t="str">
        <f t="shared" si="261"/>
        <v>福山　善智</v>
      </c>
      <c r="AM178" s="53">
        <f t="shared" si="262"/>
        <v>-0.01</v>
      </c>
      <c r="AN178" s="55">
        <f t="shared" si="263"/>
        <v>5970</v>
      </c>
      <c r="AO178" s="48" t="str">
        <f t="shared" si="229"/>
        <v/>
      </c>
      <c r="AP178" s="56">
        <f t="shared" si="230"/>
        <v>103</v>
      </c>
      <c r="AQ178" s="70" t="str">
        <f t="shared" ca="1" si="264"/>
        <v xml:space="preserve">─── </v>
      </c>
      <c r="AR178" s="62" t="str">
        <f t="shared" ca="1" si="231"/>
        <v xml:space="preserve">─── </v>
      </c>
      <c r="AS178" s="62" t="str">
        <f ca="1">IF(AR178="─── ","─── ",VALUE(AR178&amp;COUNTIFS(AR$1:AR178,AR178)))</f>
        <v xml:space="preserve">─── </v>
      </c>
      <c r="AT178" s="62" t="str">
        <f t="shared" ca="1" si="232"/>
        <v xml:space="preserve">─── </v>
      </c>
      <c r="AU178" s="65" t="str">
        <f t="shared" ca="1" si="265"/>
        <v xml:space="preserve">─── </v>
      </c>
      <c r="AV178" s="62" t="str">
        <f t="shared" ca="1" si="233"/>
        <v xml:space="preserve">─── </v>
      </c>
      <c r="AW178" s="73" t="str">
        <f t="shared" ca="1" si="234"/>
        <v xml:space="preserve">─── </v>
      </c>
      <c r="AX178" s="74" t="str">
        <f t="shared" ca="1" si="266"/>
        <v xml:space="preserve">─── </v>
      </c>
      <c r="AY178" s="75" t="str">
        <f t="shared" ca="1" si="235"/>
        <v xml:space="preserve">─── </v>
      </c>
      <c r="AZ178" s="76" t="str">
        <f t="shared" ca="1" si="267"/>
        <v xml:space="preserve">─── </v>
      </c>
      <c r="BA178" s="77" t="str">
        <f t="shared" ca="1" si="236"/>
        <v xml:space="preserve">─── </v>
      </c>
      <c r="BB178" s="80" t="str">
        <f t="shared" ca="1" si="237"/>
        <v xml:space="preserve">─── </v>
      </c>
      <c r="BC178" s="71" t="str">
        <f t="shared" si="268"/>
        <v/>
      </c>
      <c r="BD178" s="2" t="s">
        <v>2124</v>
      </c>
      <c r="BG178" s="2" t="str">
        <f t="shared" ca="1" si="269"/>
        <v xml:space="preserve">─── </v>
      </c>
      <c r="BJ178" s="63">
        <v>179</v>
      </c>
      <c r="BK178" s="63" t="str">
        <f t="shared" ca="1" si="241"/>
        <v/>
      </c>
      <c r="BL178" s="63" t="str">
        <f t="shared" ca="1" si="240"/>
        <v/>
      </c>
    </row>
    <row r="179" spans="1:65">
      <c r="A179" s="85" t="s">
        <v>1457</v>
      </c>
      <c r="B179" s="57" t="str">
        <f t="shared" si="242"/>
        <v>真室川町</v>
      </c>
      <c r="C179" s="57" t="str">
        <f t="shared" si="243"/>
        <v>商業地</v>
      </c>
      <c r="D179" s="48"/>
      <c r="E179" s="50" t="str">
        <f t="shared" si="244"/>
        <v>最上地域</v>
      </c>
      <c r="F179" s="50" t="str">
        <f t="shared" si="245"/>
        <v>大字新町字上荒川１４１番１１</v>
      </c>
      <c r="G179" s="50" t="str">
        <f t="shared" si="246"/>
        <v/>
      </c>
      <c r="H179" s="50" t="str">
        <f t="shared" si="247"/>
        <v>（伊藤歯科医院）</v>
      </c>
      <c r="I179" s="48" t="str">
        <f t="shared" si="248"/>
        <v/>
      </c>
      <c r="J179" s="48" t="str">
        <f>IFERROR(IF(L179="───── ","",IF(VLOOKUP(A179,kanji001前年データ,19,FALSE)=62,"共同",IF(A179="山形9-3","工業",IF(A179="鶴岡5-2","観光",IF(OR(C179="宅地見込地",C179="工業地"),"",IF(OR(AND(C179="住宅地",M179=2),AND(C179="商業地",M179=1)),"最高",IF(OR(AND(C179="住宅地",COUNTIFS(前年用途区分,C179,前年価格,"&gt;0")=M179),AND(C179="商業地",COUNTIFS(前年用途区分,C179,前年価格,"&gt;0")=M179)),"最低",IF(fals,"")))))))),"")</f>
        <v/>
      </c>
      <c r="K179" s="48" t="str">
        <f ca="1">IFERROR(IF(W179="───── ","",IF(VLOOKUP(A179,kanji001データ,19,FALSE)=62,"共同",IF(A179="山形9-3","工業",IF(A179="鶴岡5-2","観光",IF(OR(C179="宅地見込地",C179="工業地"),"",IF(AND(C179="住宅地",X179=2),"最高",IF(AND(C179="住宅地",COUNTIFS(用途区分,C179,幹事意見価格,"&gt;0")=X179),"最低",IF(AND(C179="商業地",X179=1),"最高",IF(AND(C179="商業地",COUNTIFS(用途区分,C179,幹事意見価格,"&gt;0")=X179),"最低",IF(fals,"")))))))))),"")</f>
        <v/>
      </c>
      <c r="L179" s="51">
        <f t="shared" si="222"/>
        <v>12400</v>
      </c>
      <c r="M179" s="52">
        <f t="shared" si="249"/>
        <v>60</v>
      </c>
      <c r="N179" s="52">
        <f>IFERROR(IF(A179="","",VALUE(M179&amp;COUNTIFS($M$1:M179,M179))),"─── ")</f>
        <v>603</v>
      </c>
      <c r="O179" s="53">
        <f t="shared" si="223"/>
        <v>-8.0000000000000002E-3</v>
      </c>
      <c r="P179" s="53">
        <f t="shared" si="224"/>
        <v>-8.0000000000000002E-3</v>
      </c>
      <c r="Q179" s="52">
        <f t="shared" si="225"/>
        <v>49</v>
      </c>
      <c r="R179" s="52">
        <f>IFERROR(IF(A179="","",VALUE(Q179&amp;COUNTIFS($Q$1:Q179,Q179))),"─── ")</f>
        <v>493</v>
      </c>
      <c r="S179" s="51" t="e">
        <f t="shared" ca="1" si="220"/>
        <v>#REF!</v>
      </c>
      <c r="T179" s="53" t="e">
        <f t="shared" ca="1" si="221"/>
        <v>#REF!</v>
      </c>
      <c r="U179" s="51" t="e">
        <f t="shared" ca="1" si="238"/>
        <v>#REF!</v>
      </c>
      <c r="V179" s="53" t="e">
        <f t="shared" ca="1" si="239"/>
        <v>#REF!</v>
      </c>
      <c r="W179" s="88" t="str">
        <f ca="1">IFERROR(IF(OR($S179="─── ",$U179="─── "),"─── ",IF(#REF!="見込価格",VLOOKUP(A179,見込価格一覧データ,9,FALSE),IF(#REF!="意見価格",VLOOKUP(A179,見込価格一覧データ,11,FALSE)))),"─── ")</f>
        <v xml:space="preserve">─── </v>
      </c>
      <c r="X179" s="52" t="str">
        <f t="shared" ca="1" si="250"/>
        <v xml:space="preserve">─── </v>
      </c>
      <c r="Y179" s="66" t="str">
        <f t="shared" ca="1" si="251"/>
        <v xml:space="preserve">─── </v>
      </c>
      <c r="Z179" s="52" t="str">
        <f t="shared" ca="1" si="252"/>
        <v xml:space="preserve">─── </v>
      </c>
      <c r="AA179" s="52" t="str">
        <f t="shared" ca="1" si="253"/>
        <v xml:space="preserve">─── </v>
      </c>
      <c r="AB179" s="53" t="str">
        <f t="shared" ca="1" si="226"/>
        <v xml:space="preserve">─── </v>
      </c>
      <c r="AC179" s="53" t="str">
        <f t="shared" ca="1" si="227"/>
        <v xml:space="preserve">─── </v>
      </c>
      <c r="AD179" s="52" t="str">
        <f t="shared" ca="1" si="254"/>
        <v xml:space="preserve">─── </v>
      </c>
      <c r="AE179" s="66" t="str">
        <f t="shared" ca="1" si="255"/>
        <v xml:space="preserve">─── </v>
      </c>
      <c r="AF179" s="54" t="str">
        <f t="shared" ca="1" si="256"/>
        <v xml:space="preserve">─── </v>
      </c>
      <c r="AG179" s="66" t="str">
        <f t="shared" ca="1" si="257"/>
        <v xml:space="preserve">─── </v>
      </c>
      <c r="AH179" s="54" t="str">
        <f t="shared" ca="1" si="258"/>
        <v xml:space="preserve">─── </v>
      </c>
      <c r="AI179" s="52" t="str">
        <f t="shared" ca="1" si="228"/>
        <v xml:space="preserve">─── </v>
      </c>
      <c r="AJ179" s="52">
        <f t="shared" si="259"/>
        <v>1</v>
      </c>
      <c r="AK179" s="57" t="str">
        <f t="shared" si="260"/>
        <v>中村　剛</v>
      </c>
      <c r="AL179" s="57" t="str">
        <f t="shared" si="261"/>
        <v>福山　善智</v>
      </c>
      <c r="AM179" s="53">
        <f t="shared" si="262"/>
        <v>-8.0000000000000002E-3</v>
      </c>
      <c r="AN179" s="55">
        <f t="shared" si="263"/>
        <v>12400</v>
      </c>
      <c r="AO179" s="48" t="str">
        <f t="shared" si="229"/>
        <v/>
      </c>
      <c r="AP179" s="56">
        <f t="shared" si="230"/>
        <v>100</v>
      </c>
      <c r="AQ179" s="70" t="str">
        <f t="shared" ca="1" si="264"/>
        <v xml:space="preserve">─── </v>
      </c>
      <c r="AR179" s="62" t="str">
        <f t="shared" ca="1" si="231"/>
        <v xml:space="preserve">─── </v>
      </c>
      <c r="AS179" s="62" t="str">
        <f ca="1">IF(AR179="─── ","─── ",VALUE(AR179&amp;COUNTIFS(AR$1:AR179,AR179)))</f>
        <v xml:space="preserve">─── </v>
      </c>
      <c r="AT179" s="62" t="str">
        <f t="shared" ca="1" si="232"/>
        <v xml:space="preserve">─── </v>
      </c>
      <c r="AU179" s="65" t="str">
        <f t="shared" ca="1" si="265"/>
        <v xml:space="preserve">─── </v>
      </c>
      <c r="AV179" s="62" t="str">
        <f t="shared" ca="1" si="233"/>
        <v xml:space="preserve">─── </v>
      </c>
      <c r="AW179" s="73" t="str">
        <f t="shared" ca="1" si="234"/>
        <v xml:space="preserve">─── </v>
      </c>
      <c r="AX179" s="74" t="str">
        <f t="shared" ca="1" si="266"/>
        <v xml:space="preserve">─── </v>
      </c>
      <c r="AY179" s="75" t="str">
        <f t="shared" ca="1" si="235"/>
        <v xml:space="preserve">─── </v>
      </c>
      <c r="AZ179" s="76" t="str">
        <f t="shared" ca="1" si="267"/>
        <v xml:space="preserve">─── </v>
      </c>
      <c r="BA179" s="77" t="str">
        <f t="shared" ca="1" si="236"/>
        <v xml:space="preserve">─── </v>
      </c>
      <c r="BB179" s="80" t="str">
        <f t="shared" ca="1" si="237"/>
        <v xml:space="preserve">─── </v>
      </c>
      <c r="BC179" s="71" t="str">
        <f t="shared" si="268"/>
        <v/>
      </c>
      <c r="BD179" s="2" t="s">
        <v>2124</v>
      </c>
      <c r="BG179" s="2" t="str">
        <f t="shared" ca="1" si="269"/>
        <v xml:space="preserve">─── </v>
      </c>
      <c r="BJ179" s="63">
        <v>180</v>
      </c>
      <c r="BK179" s="63" t="str">
        <f t="shared" ca="1" si="241"/>
        <v/>
      </c>
      <c r="BL179" s="63" t="str">
        <f t="shared" ca="1" si="240"/>
        <v/>
      </c>
    </row>
    <row r="180" spans="1:65">
      <c r="A180" s="85" t="s">
        <v>1576</v>
      </c>
      <c r="B180" s="57" t="str">
        <f t="shared" si="242"/>
        <v>高畠町</v>
      </c>
      <c r="C180" s="57" t="str">
        <f t="shared" si="243"/>
        <v>住宅地</v>
      </c>
      <c r="D180" s="48"/>
      <c r="E180" s="50" t="str">
        <f t="shared" si="244"/>
        <v>置賜地域</v>
      </c>
      <c r="F180" s="50" t="str">
        <f t="shared" si="245"/>
        <v>大字安久津字加茂川原２３０１番１１</v>
      </c>
      <c r="G180" s="50" t="str">
        <f t="shared" si="246"/>
        <v/>
      </c>
      <c r="H180" s="50" t="str">
        <f t="shared" si="247"/>
        <v/>
      </c>
      <c r="I180" s="48" t="str">
        <f t="shared" si="248"/>
        <v/>
      </c>
      <c r="J180" s="48" t="str">
        <f>IFERROR(IF(L180="───── ","",IF(VLOOKUP(A180,kanji001前年データ,19,FALSE)=62,"共同",IF(A180="山形9-3","工業",IF(A180="鶴岡5-2","観光",IF(OR(C180="宅地見込地",C180="工業地"),"",IF(OR(AND(C180="住宅地",M180=2),AND(C180="商業地",M180=1)),"最高",IF(OR(AND(C180="住宅地",COUNTIFS(前年用途区分,C180,前年価格,"&gt;0")=M180),AND(C180="商業地",COUNTIFS(前年用途区分,C180,前年価格,"&gt;0")=M180)),"最低",IF(fals,"")))))))),"")</f>
        <v/>
      </c>
      <c r="K180" s="48" t="str">
        <f ca="1">IFERROR(IF(W180="───── ","",IF(VLOOKUP(A180,kanji001データ,19,FALSE)=62,"共同",IF(A180="山形9-3","工業",IF(A180="鶴岡5-2","観光",IF(OR(C180="宅地見込地",C180="工業地"),"",IF(AND(C180="住宅地",X180=2),"最高",IF(AND(C180="住宅地",COUNTIFS(用途区分,C180,幹事意見価格,"&gt;0")=X180),"最低",IF(AND(C180="商業地",X180=1),"最高",IF(AND(C180="商業地",COUNTIFS(用途区分,C180,幹事意見価格,"&gt;0")=X180),"最低",IF(fals,"")))))))))),"")</f>
        <v/>
      </c>
      <c r="L180" s="51">
        <f t="shared" si="222"/>
        <v>9400</v>
      </c>
      <c r="M180" s="52">
        <f t="shared" si="249"/>
        <v>104</v>
      </c>
      <c r="N180" s="52">
        <f>IFERROR(IF(A180="","",VALUE(M180&amp;COUNTIFS($M$1:M180,M180))),"─── ")</f>
        <v>1041</v>
      </c>
      <c r="O180" s="53">
        <f t="shared" si="223"/>
        <v>-5.0000000000000001E-3</v>
      </c>
      <c r="P180" s="53">
        <f t="shared" si="224"/>
        <v>-5.2910052910052907E-3</v>
      </c>
      <c r="Q180" s="52">
        <f t="shared" si="225"/>
        <v>91</v>
      </c>
      <c r="R180" s="52">
        <f>IFERROR(IF(A180="","",VALUE(Q180&amp;COUNTIFS($Q$1:Q180,Q180))),"─── ")</f>
        <v>911</v>
      </c>
      <c r="S180" s="51" t="e">
        <f t="shared" ca="1" si="220"/>
        <v>#REF!</v>
      </c>
      <c r="T180" s="53" t="e">
        <f t="shared" ca="1" si="221"/>
        <v>#REF!</v>
      </c>
      <c r="U180" s="51" t="e">
        <f t="shared" ca="1" si="238"/>
        <v>#REF!</v>
      </c>
      <c r="V180" s="53" t="e">
        <f t="shared" ca="1" si="239"/>
        <v>#REF!</v>
      </c>
      <c r="W180" s="88" t="str">
        <f ca="1">IFERROR(IF(OR($S180="─── ",$U180="─── "),"─── ",IF(#REF!="見込価格",VLOOKUP(A180,見込価格一覧データ,9,FALSE),IF(#REF!="意見価格",VLOOKUP(A180,見込価格一覧データ,11,FALSE)))),"─── ")</f>
        <v xml:space="preserve">─── </v>
      </c>
      <c r="X180" s="52" t="str">
        <f t="shared" ca="1" si="250"/>
        <v xml:space="preserve">─── </v>
      </c>
      <c r="Y180" s="66" t="str">
        <f t="shared" ca="1" si="251"/>
        <v xml:space="preserve">─── </v>
      </c>
      <c r="Z180" s="52" t="str">
        <f t="shared" ca="1" si="252"/>
        <v xml:space="preserve">─── </v>
      </c>
      <c r="AA180" s="52" t="str">
        <f t="shared" ca="1" si="253"/>
        <v xml:space="preserve">─── </v>
      </c>
      <c r="AB180" s="53" t="str">
        <f t="shared" ca="1" si="226"/>
        <v xml:space="preserve">─── </v>
      </c>
      <c r="AC180" s="53" t="str">
        <f t="shared" ca="1" si="227"/>
        <v xml:space="preserve">─── </v>
      </c>
      <c r="AD180" s="52" t="str">
        <f t="shared" ca="1" si="254"/>
        <v xml:space="preserve">─── </v>
      </c>
      <c r="AE180" s="66" t="str">
        <f t="shared" ca="1" si="255"/>
        <v xml:space="preserve">─── </v>
      </c>
      <c r="AF180" s="54" t="str">
        <f t="shared" ca="1" si="256"/>
        <v xml:space="preserve">─── </v>
      </c>
      <c r="AG180" s="66" t="str">
        <f t="shared" ca="1" si="257"/>
        <v xml:space="preserve">─── </v>
      </c>
      <c r="AH180" s="54" t="str">
        <f t="shared" ca="1" si="258"/>
        <v xml:space="preserve">─── </v>
      </c>
      <c r="AI180" s="52" t="str">
        <f t="shared" ca="1" si="228"/>
        <v xml:space="preserve">─── </v>
      </c>
      <c r="AJ180" s="52">
        <f t="shared" si="259"/>
        <v>2</v>
      </c>
      <c r="AK180" s="57" t="str">
        <f t="shared" si="260"/>
        <v>月田　真吾</v>
      </c>
      <c r="AL180" s="57" t="str">
        <f t="shared" si="261"/>
        <v>大貫　良一</v>
      </c>
      <c r="AM180" s="53">
        <f t="shared" si="262"/>
        <v>-5.0000000000000001E-3</v>
      </c>
      <c r="AN180" s="55">
        <f t="shared" si="263"/>
        <v>9400</v>
      </c>
      <c r="AO180" s="48" t="str">
        <f t="shared" si="229"/>
        <v/>
      </c>
      <c r="AP180" s="56">
        <f t="shared" si="230"/>
        <v>102</v>
      </c>
      <c r="AQ180" s="70" t="str">
        <f t="shared" ca="1" si="264"/>
        <v xml:space="preserve">─── </v>
      </c>
      <c r="AR180" s="62" t="str">
        <f t="shared" ca="1" si="231"/>
        <v xml:space="preserve">─── </v>
      </c>
      <c r="AS180" s="62" t="str">
        <f ca="1">IF(AR180="─── ","─── ",VALUE(AR180&amp;COUNTIFS(AR$1:AR180,AR180)))</f>
        <v xml:space="preserve">─── </v>
      </c>
      <c r="AT180" s="62" t="str">
        <f t="shared" ca="1" si="232"/>
        <v xml:space="preserve">─── </v>
      </c>
      <c r="AU180" s="65" t="str">
        <f t="shared" ca="1" si="265"/>
        <v xml:space="preserve">─── </v>
      </c>
      <c r="AV180" s="62" t="str">
        <f t="shared" ca="1" si="233"/>
        <v xml:space="preserve">─── </v>
      </c>
      <c r="AW180" s="73" t="str">
        <f t="shared" ca="1" si="234"/>
        <v xml:space="preserve">─── </v>
      </c>
      <c r="AX180" s="74" t="str">
        <f t="shared" ca="1" si="266"/>
        <v xml:space="preserve">─── </v>
      </c>
      <c r="AY180" s="75" t="str">
        <f t="shared" ca="1" si="235"/>
        <v xml:space="preserve">─── </v>
      </c>
      <c r="AZ180" s="76" t="str">
        <f t="shared" ca="1" si="267"/>
        <v xml:space="preserve">─── </v>
      </c>
      <c r="BA180" s="77" t="str">
        <f t="shared" ca="1" si="236"/>
        <v xml:space="preserve">─── </v>
      </c>
      <c r="BB180" s="80" t="str">
        <f t="shared" ca="1" si="237"/>
        <v xml:space="preserve">─── </v>
      </c>
      <c r="BC180" s="71" t="str">
        <f t="shared" si="268"/>
        <v/>
      </c>
      <c r="BD180" s="2" t="s">
        <v>2124</v>
      </c>
      <c r="BG180" s="2" t="str">
        <f t="shared" ca="1" si="269"/>
        <v xml:space="preserve">─── </v>
      </c>
      <c r="BJ180" s="63">
        <v>181</v>
      </c>
      <c r="BK180" s="63" t="str">
        <f t="shared" ca="1" si="241"/>
        <v/>
      </c>
      <c r="BL180" s="63" t="str">
        <f t="shared" ca="1" si="240"/>
        <v/>
      </c>
    </row>
    <row r="181" spans="1:65">
      <c r="A181" s="85" t="s">
        <v>1577</v>
      </c>
      <c r="B181" s="57" t="str">
        <f t="shared" si="242"/>
        <v>高畠町</v>
      </c>
      <c r="C181" s="57" t="str">
        <f t="shared" si="243"/>
        <v>住宅地</v>
      </c>
      <c r="D181" s="48"/>
      <c r="E181" s="50" t="str">
        <f t="shared" si="244"/>
        <v>置賜地域</v>
      </c>
      <c r="F181" s="50" t="str">
        <f t="shared" si="245"/>
        <v>大字福沢字鎌台１５０番６</v>
      </c>
      <c r="G181" s="50" t="str">
        <f t="shared" si="246"/>
        <v/>
      </c>
      <c r="H181" s="50" t="str">
        <f t="shared" si="247"/>
        <v/>
      </c>
      <c r="I181" s="48" t="str">
        <f t="shared" si="248"/>
        <v/>
      </c>
      <c r="J181" s="48" t="str">
        <f>IFERROR(IF(L181="───── ","",IF(VLOOKUP(A181,kanji001前年データ,19,FALSE)=62,"共同",IF(A181="山形9-3","工業",IF(A181="鶴岡5-2","観光",IF(OR(C181="宅地見込地",C181="工業地"),"",IF(OR(AND(C181="住宅地",M181=2),AND(C181="商業地",M181=1)),"最高",IF(OR(AND(C181="住宅地",COUNTIFS(前年用途区分,C181,前年価格,"&gt;0")=M181),AND(C181="商業地",COUNTIFS(前年用途区分,C181,前年価格,"&gt;0")=M181)),"最低",IF(fals,"")))))))),"")</f>
        <v/>
      </c>
      <c r="K181" s="48" t="str">
        <f ca="1">IFERROR(IF(W181="───── ","",IF(VLOOKUP(A181,kanji001データ,19,FALSE)=62,"共同",IF(A181="山形9-3","工業",IF(A181="鶴岡5-2","観光",IF(OR(C181="宅地見込地",C181="工業地"),"",IF(AND(C181="住宅地",X181=2),"最高",IF(AND(C181="住宅地",COUNTIFS(用途区分,C181,幹事意見価格,"&gt;0")=X181),"最低",IF(AND(C181="商業地",X181=1),"最高",IF(AND(C181="商業地",COUNTIFS(用途区分,C181,幹事意見価格,"&gt;0")=X181),"最低",IF(fals,"")))))))))),"")</f>
        <v/>
      </c>
      <c r="L181" s="51">
        <f t="shared" si="222"/>
        <v>21700</v>
      </c>
      <c r="M181" s="52">
        <f t="shared" si="249"/>
        <v>69</v>
      </c>
      <c r="N181" s="52">
        <f>IFERROR(IF(A181="","",VALUE(M181&amp;COUNTIFS($M$1:M181,M181))),"─── ")</f>
        <v>691</v>
      </c>
      <c r="O181" s="53">
        <f t="shared" si="223"/>
        <v>5.0000000000000001E-3</v>
      </c>
      <c r="P181" s="53">
        <f t="shared" si="224"/>
        <v>4.6296296296296294E-3</v>
      </c>
      <c r="Q181" s="52">
        <f t="shared" si="225"/>
        <v>44</v>
      </c>
      <c r="R181" s="52">
        <f>IFERROR(IF(A181="","",VALUE(Q181&amp;COUNTIFS($Q$1:Q181,Q181))),"─── ")</f>
        <v>441</v>
      </c>
      <c r="S181" s="51" t="e">
        <f t="shared" ca="1" si="220"/>
        <v>#REF!</v>
      </c>
      <c r="T181" s="53" t="e">
        <f t="shared" ca="1" si="221"/>
        <v>#REF!</v>
      </c>
      <c r="U181" s="51" t="e">
        <f t="shared" ca="1" si="238"/>
        <v>#REF!</v>
      </c>
      <c r="V181" s="53" t="e">
        <f t="shared" ca="1" si="239"/>
        <v>#REF!</v>
      </c>
      <c r="W181" s="88" t="str">
        <f ca="1">IFERROR(IF(OR($S181="─── ",$U181="─── "),"─── ",IF(#REF!="見込価格",VLOOKUP(A181,見込価格一覧データ,9,FALSE),IF(#REF!="意見価格",VLOOKUP(A181,見込価格一覧データ,11,FALSE)))),"─── ")</f>
        <v xml:space="preserve">─── </v>
      </c>
      <c r="X181" s="52" t="str">
        <f t="shared" ca="1" si="250"/>
        <v xml:space="preserve">─── </v>
      </c>
      <c r="Y181" s="66" t="str">
        <f t="shared" ca="1" si="251"/>
        <v xml:space="preserve">─── </v>
      </c>
      <c r="Z181" s="52" t="str">
        <f t="shared" ca="1" si="252"/>
        <v xml:space="preserve">─── </v>
      </c>
      <c r="AA181" s="52" t="str">
        <f t="shared" ca="1" si="253"/>
        <v xml:space="preserve">─── </v>
      </c>
      <c r="AB181" s="53" t="str">
        <f t="shared" ca="1" si="226"/>
        <v xml:space="preserve">─── </v>
      </c>
      <c r="AC181" s="53" t="str">
        <f t="shared" ca="1" si="227"/>
        <v xml:space="preserve">─── </v>
      </c>
      <c r="AD181" s="52" t="str">
        <f t="shared" ca="1" si="254"/>
        <v xml:space="preserve">─── </v>
      </c>
      <c r="AE181" s="66" t="str">
        <f t="shared" ca="1" si="255"/>
        <v xml:space="preserve">─── </v>
      </c>
      <c r="AF181" s="54" t="str">
        <f t="shared" ca="1" si="256"/>
        <v xml:space="preserve">─── </v>
      </c>
      <c r="AG181" s="66" t="str">
        <f t="shared" ca="1" si="257"/>
        <v xml:space="preserve">─── </v>
      </c>
      <c r="AH181" s="54" t="str">
        <f t="shared" ca="1" si="258"/>
        <v xml:space="preserve">─── </v>
      </c>
      <c r="AI181" s="52" t="str">
        <f t="shared" ca="1" si="228"/>
        <v xml:space="preserve">─── </v>
      </c>
      <c r="AJ181" s="52">
        <f t="shared" si="259"/>
        <v>1</v>
      </c>
      <c r="AK181" s="57" t="str">
        <f t="shared" si="260"/>
        <v>月田　真吾</v>
      </c>
      <c r="AL181" s="57" t="str">
        <f t="shared" si="261"/>
        <v>大貫　良一</v>
      </c>
      <c r="AM181" s="53">
        <f t="shared" si="262"/>
        <v>5.0000000000000001E-3</v>
      </c>
      <c r="AN181" s="55">
        <f t="shared" si="263"/>
        <v>21700</v>
      </c>
      <c r="AO181" s="48" t="str">
        <f t="shared" si="229"/>
        <v/>
      </c>
      <c r="AP181" s="56">
        <f t="shared" si="230"/>
        <v>103</v>
      </c>
      <c r="AQ181" s="70" t="str">
        <f t="shared" ca="1" si="264"/>
        <v xml:space="preserve">─── </v>
      </c>
      <c r="AR181" s="62" t="str">
        <f t="shared" ca="1" si="231"/>
        <v xml:space="preserve">─── </v>
      </c>
      <c r="AS181" s="62" t="str">
        <f ca="1">IF(AR181="─── ","─── ",VALUE(AR181&amp;COUNTIFS(AR$1:AR181,AR181)))</f>
        <v xml:space="preserve">─── </v>
      </c>
      <c r="AT181" s="62" t="str">
        <f t="shared" ca="1" si="232"/>
        <v xml:space="preserve">─── </v>
      </c>
      <c r="AU181" s="65" t="str">
        <f t="shared" ca="1" si="265"/>
        <v xml:space="preserve">─── </v>
      </c>
      <c r="AV181" s="62" t="str">
        <f t="shared" ca="1" si="233"/>
        <v xml:space="preserve">─── </v>
      </c>
      <c r="AW181" s="73" t="str">
        <f t="shared" ca="1" si="234"/>
        <v xml:space="preserve">─── </v>
      </c>
      <c r="AX181" s="74" t="str">
        <f t="shared" ca="1" si="266"/>
        <v xml:space="preserve">─── </v>
      </c>
      <c r="AY181" s="75" t="str">
        <f t="shared" ca="1" si="235"/>
        <v xml:space="preserve">─── </v>
      </c>
      <c r="AZ181" s="76" t="str">
        <f t="shared" ca="1" si="267"/>
        <v xml:space="preserve">─── </v>
      </c>
      <c r="BA181" s="77" t="str">
        <f t="shared" ca="1" si="236"/>
        <v xml:space="preserve">─── </v>
      </c>
      <c r="BB181" s="80" t="str">
        <f t="shared" ca="1" si="237"/>
        <v xml:space="preserve">─── </v>
      </c>
      <c r="BC181" s="71" t="str">
        <f t="shared" si="268"/>
        <v>○</v>
      </c>
      <c r="BD181" s="2" t="s">
        <v>2124</v>
      </c>
      <c r="BG181" s="2" t="str">
        <f t="shared" ca="1" si="269"/>
        <v xml:space="preserve">─── </v>
      </c>
      <c r="BJ181" s="63">
        <v>182</v>
      </c>
      <c r="BK181" s="63" t="str">
        <f t="shared" ca="1" si="241"/>
        <v/>
      </c>
      <c r="BL181" s="63" t="str">
        <f t="shared" ca="1" si="240"/>
        <v/>
      </c>
    </row>
    <row r="182" spans="1:65">
      <c r="A182" s="85" t="s">
        <v>1458</v>
      </c>
      <c r="B182" s="57" t="str">
        <f t="shared" si="242"/>
        <v>高畠町</v>
      </c>
      <c r="C182" s="57" t="str">
        <f t="shared" si="243"/>
        <v>商業地</v>
      </c>
      <c r="D182" s="48"/>
      <c r="E182" s="50" t="str">
        <f t="shared" si="244"/>
        <v>置賜地域</v>
      </c>
      <c r="F182" s="50" t="str">
        <f t="shared" si="245"/>
        <v>大字高畠字町裏６８２番３外</v>
      </c>
      <c r="G182" s="50" t="str">
        <f t="shared" si="246"/>
        <v/>
      </c>
      <c r="H182" s="50" t="str">
        <f t="shared" si="247"/>
        <v>（金計堂本店）</v>
      </c>
      <c r="I182" s="48" t="str">
        <f t="shared" si="248"/>
        <v/>
      </c>
      <c r="J182" s="48" t="str">
        <f>IFERROR(IF(L182="───── ","",IF(VLOOKUP(A182,kanji001前年データ,19,FALSE)=62,"共同",IF(A182="山形9-3","工業",IF(A182="鶴岡5-2","観光",IF(OR(C182="宅地見込地",C182="工業地"),"",IF(OR(AND(C182="住宅地",M182=2),AND(C182="商業地",M182=1)),"最高",IF(OR(AND(C182="住宅地",COUNTIFS(前年用途区分,C182,前年価格,"&gt;0")=M182),AND(C182="商業地",COUNTIFS(前年用途区分,C182,前年価格,"&gt;0")=M182)),"最低",IF(fals,"")))))))),"")</f>
        <v/>
      </c>
      <c r="K182" s="48" t="str">
        <f ca="1">IFERROR(IF(W182="───── ","",IF(VLOOKUP(A182,kanji001データ,19,FALSE)=62,"共同",IF(A182="山形9-3","工業",IF(A182="鶴岡5-2","観光",IF(OR(C182="宅地見込地",C182="工業地"),"",IF(AND(C182="住宅地",X182=2),"最高",IF(AND(C182="住宅地",COUNTIFS(用途区分,C182,幹事意見価格,"&gt;0")=X182),"最低",IF(AND(C182="商業地",X182=1),"最高",IF(AND(C182="商業地",COUNTIFS(用途区分,C182,幹事意見価格,"&gt;0")=X182),"最低",IF(fals,"")))))))))),"")</f>
        <v/>
      </c>
      <c r="L182" s="51">
        <f t="shared" si="222"/>
        <v>23800</v>
      </c>
      <c r="M182" s="52">
        <f t="shared" si="249"/>
        <v>45</v>
      </c>
      <c r="N182" s="52">
        <f>IFERROR(IF(A182="","",VALUE(M182&amp;COUNTIFS($M$1:M182,M182))),"─── ")</f>
        <v>452</v>
      </c>
      <c r="O182" s="53">
        <f t="shared" si="223"/>
        <v>-8.0000000000000002E-3</v>
      </c>
      <c r="P182" s="53">
        <f t="shared" si="224"/>
        <v>-8.3333333333333332E-3</v>
      </c>
      <c r="Q182" s="52">
        <f t="shared" si="225"/>
        <v>50</v>
      </c>
      <c r="R182" s="52">
        <f>IFERROR(IF(A182="","",VALUE(Q182&amp;COUNTIFS($Q$1:Q182,Q182))),"─── ")</f>
        <v>501</v>
      </c>
      <c r="S182" s="51" t="e">
        <f t="shared" ca="1" si="220"/>
        <v>#REF!</v>
      </c>
      <c r="T182" s="53" t="e">
        <f t="shared" ca="1" si="221"/>
        <v>#REF!</v>
      </c>
      <c r="U182" s="51" t="e">
        <f t="shared" ca="1" si="238"/>
        <v>#REF!</v>
      </c>
      <c r="V182" s="53" t="e">
        <f t="shared" ca="1" si="239"/>
        <v>#REF!</v>
      </c>
      <c r="W182" s="88" t="str">
        <f ca="1">IFERROR(IF(OR($S182="─── ",$U182="─── "),"─── ",IF(#REF!="見込価格",VLOOKUP(A182,見込価格一覧データ,9,FALSE),IF(#REF!="意見価格",VLOOKUP(A182,見込価格一覧データ,11,FALSE)))),"─── ")</f>
        <v xml:space="preserve">─── </v>
      </c>
      <c r="X182" s="52" t="str">
        <f t="shared" ca="1" si="250"/>
        <v xml:space="preserve">─── </v>
      </c>
      <c r="Y182" s="66" t="str">
        <f t="shared" ca="1" si="251"/>
        <v xml:space="preserve">─── </v>
      </c>
      <c r="Z182" s="52" t="str">
        <f t="shared" ca="1" si="252"/>
        <v xml:space="preserve">─── </v>
      </c>
      <c r="AA182" s="52" t="str">
        <f t="shared" ca="1" si="253"/>
        <v xml:space="preserve">─── </v>
      </c>
      <c r="AB182" s="53" t="str">
        <f t="shared" ca="1" si="226"/>
        <v xml:space="preserve">─── </v>
      </c>
      <c r="AC182" s="53" t="str">
        <f t="shared" ca="1" si="227"/>
        <v xml:space="preserve">─── </v>
      </c>
      <c r="AD182" s="52" t="str">
        <f t="shared" ca="1" si="254"/>
        <v xml:space="preserve">─── </v>
      </c>
      <c r="AE182" s="66" t="str">
        <f t="shared" ca="1" si="255"/>
        <v xml:space="preserve">─── </v>
      </c>
      <c r="AF182" s="54" t="str">
        <f t="shared" ca="1" si="256"/>
        <v xml:space="preserve">─── </v>
      </c>
      <c r="AG182" s="66" t="str">
        <f t="shared" ca="1" si="257"/>
        <v xml:space="preserve">─── </v>
      </c>
      <c r="AH182" s="54" t="str">
        <f t="shared" ca="1" si="258"/>
        <v xml:space="preserve">─── </v>
      </c>
      <c r="AI182" s="52" t="str">
        <f t="shared" ca="1" si="228"/>
        <v xml:space="preserve">─── </v>
      </c>
      <c r="AJ182" s="52">
        <f t="shared" si="259"/>
        <v>1</v>
      </c>
      <c r="AK182" s="57" t="str">
        <f t="shared" si="260"/>
        <v>月田　真吾</v>
      </c>
      <c r="AL182" s="57" t="str">
        <f t="shared" si="261"/>
        <v>大貫　良一</v>
      </c>
      <c r="AM182" s="53">
        <f t="shared" si="262"/>
        <v>-8.0000000000000002E-3</v>
      </c>
      <c r="AN182" s="55">
        <f t="shared" si="263"/>
        <v>23800</v>
      </c>
      <c r="AO182" s="48" t="str">
        <f t="shared" si="229"/>
        <v/>
      </c>
      <c r="AP182" s="56">
        <f t="shared" si="230"/>
        <v>98</v>
      </c>
      <c r="AQ182" s="70" t="str">
        <f t="shared" ca="1" si="264"/>
        <v xml:space="preserve">─── </v>
      </c>
      <c r="AR182" s="62" t="str">
        <f t="shared" ca="1" si="231"/>
        <v xml:space="preserve">─── </v>
      </c>
      <c r="AS182" s="62" t="str">
        <f ca="1">IF(AR182="─── ","─── ",VALUE(AR182&amp;COUNTIFS(AR$1:AR182,AR182)))</f>
        <v xml:space="preserve">─── </v>
      </c>
      <c r="AT182" s="62" t="str">
        <f t="shared" ca="1" si="232"/>
        <v xml:space="preserve">─── </v>
      </c>
      <c r="AU182" s="65" t="str">
        <f t="shared" ca="1" si="265"/>
        <v xml:space="preserve">─── </v>
      </c>
      <c r="AV182" s="62" t="str">
        <f t="shared" ca="1" si="233"/>
        <v xml:space="preserve">─── </v>
      </c>
      <c r="AW182" s="73" t="str">
        <f t="shared" ca="1" si="234"/>
        <v xml:space="preserve">─── </v>
      </c>
      <c r="AX182" s="74" t="str">
        <f t="shared" ca="1" si="266"/>
        <v xml:space="preserve">─── </v>
      </c>
      <c r="AY182" s="75" t="str">
        <f t="shared" ca="1" si="235"/>
        <v xml:space="preserve">─── </v>
      </c>
      <c r="AZ182" s="76" t="str">
        <f t="shared" ca="1" si="267"/>
        <v xml:space="preserve">─── </v>
      </c>
      <c r="BA182" s="77" t="str">
        <f t="shared" ca="1" si="236"/>
        <v xml:space="preserve">─── </v>
      </c>
      <c r="BB182" s="80" t="str">
        <f t="shared" ca="1" si="237"/>
        <v xml:space="preserve">─── </v>
      </c>
      <c r="BC182" s="71" t="str">
        <f t="shared" si="268"/>
        <v>○</v>
      </c>
      <c r="BD182" s="2" t="s">
        <v>2124</v>
      </c>
      <c r="BG182" s="2" t="str">
        <f t="shared" ca="1" si="269"/>
        <v xml:space="preserve">─── </v>
      </c>
      <c r="BJ182" s="63">
        <v>183</v>
      </c>
      <c r="BK182" s="63" t="str">
        <f t="shared" ca="1" si="241"/>
        <v/>
      </c>
      <c r="BL182" s="63" t="str">
        <f t="shared" ca="1" si="240"/>
        <v/>
      </c>
    </row>
    <row r="183" spans="1:65">
      <c r="A183" s="85" t="s">
        <v>1578</v>
      </c>
      <c r="B183" s="57" t="str">
        <f t="shared" si="242"/>
        <v>川西町</v>
      </c>
      <c r="C183" s="57" t="str">
        <f t="shared" si="243"/>
        <v>住宅地</v>
      </c>
      <c r="D183" s="48"/>
      <c r="E183" s="50" t="str">
        <f t="shared" si="244"/>
        <v>置賜地域</v>
      </c>
      <c r="F183" s="50" t="str">
        <f t="shared" si="245"/>
        <v>大字中小松字三日町２８１７番</v>
      </c>
      <c r="G183" s="50" t="str">
        <f t="shared" si="246"/>
        <v/>
      </c>
      <c r="H183" s="50" t="str">
        <f t="shared" si="247"/>
        <v/>
      </c>
      <c r="I183" s="48" t="str">
        <f t="shared" si="248"/>
        <v>○</v>
      </c>
      <c r="J183" s="48" t="str">
        <f>IFERROR(IF(L183="───── ","",IF(VLOOKUP(A183,kanji001前年データ,19,FALSE)=62,"共同",IF(A183="山形9-3","工業",IF(A183="鶴岡5-2","観光",IF(OR(C183="宅地見込地",C183="工業地"),"",IF(OR(AND(C183="住宅地",M183=2),AND(C183="商業地",M183=1)),"最高",IF(OR(AND(C183="住宅地",COUNTIFS(前年用途区分,C183,前年価格,"&gt;0")=M183),AND(C183="商業地",COUNTIFS(前年用途区分,C183,前年価格,"&gt;0")=M183)),"最低",IF(fals,"")))))))),"")</f>
        <v/>
      </c>
      <c r="K183" s="48" t="str">
        <f ca="1">IFERROR(IF(W183="───── ","",IF(VLOOKUP(A183,kanji001データ,19,FALSE)=62,"共同",IF(A183="山形9-3","工業",IF(A183="鶴岡5-2","観光",IF(OR(C183="宅地見込地",C183="工業地"),"",IF(AND(C183="住宅地",X183=2),"最高",IF(AND(C183="住宅地",COUNTIFS(用途区分,C183,幹事意見価格,"&gt;0")=X183),"最低",IF(AND(C183="商業地",X183=1),"最高",IF(AND(C183="商業地",COUNTIFS(用途区分,C183,幹事意見価格,"&gt;0")=X183),"最低",IF(fals,"")))))))))),"")</f>
        <v/>
      </c>
      <c r="L183" s="51">
        <f t="shared" si="222"/>
        <v>11300</v>
      </c>
      <c r="M183" s="52">
        <f t="shared" si="249"/>
        <v>97</v>
      </c>
      <c r="N183" s="52">
        <f>IFERROR(IF(A183="","",VALUE(M183&amp;COUNTIFS($M$1:M183,M183))),"─── ")</f>
        <v>971</v>
      </c>
      <c r="O183" s="53">
        <f t="shared" si="223"/>
        <v>-8.9999999999999993E-3</v>
      </c>
      <c r="P183" s="53">
        <f t="shared" si="224"/>
        <v>-8.771929824561403E-3</v>
      </c>
      <c r="Q183" s="52">
        <f t="shared" si="225"/>
        <v>111</v>
      </c>
      <c r="R183" s="52">
        <f>IFERROR(IF(A183="","",VALUE(Q183&amp;COUNTIFS($Q$1:Q183,Q183))),"─── ")</f>
        <v>1111</v>
      </c>
      <c r="S183" s="51" t="e">
        <f t="shared" ca="1" si="220"/>
        <v>#REF!</v>
      </c>
      <c r="T183" s="53" t="e">
        <f t="shared" ca="1" si="221"/>
        <v>#REF!</v>
      </c>
      <c r="U183" s="51" t="e">
        <f t="shared" ca="1" si="238"/>
        <v>#REF!</v>
      </c>
      <c r="V183" s="53" t="e">
        <f t="shared" ca="1" si="239"/>
        <v>#REF!</v>
      </c>
      <c r="W183" s="88" t="str">
        <f ca="1">IFERROR(IF(OR($S183="─── ",$U183="─── "),"─── ",IF(#REF!="見込価格",VLOOKUP(A183,見込価格一覧データ,9,FALSE),IF(#REF!="意見価格",VLOOKUP(A183,見込価格一覧データ,11,FALSE)))),"─── ")</f>
        <v xml:space="preserve">─── </v>
      </c>
      <c r="X183" s="52" t="str">
        <f t="shared" ca="1" si="250"/>
        <v xml:space="preserve">─── </v>
      </c>
      <c r="Y183" s="66" t="str">
        <f t="shared" ca="1" si="251"/>
        <v xml:space="preserve">─── </v>
      </c>
      <c r="Z183" s="52" t="str">
        <f t="shared" ca="1" si="252"/>
        <v xml:space="preserve">─── </v>
      </c>
      <c r="AA183" s="52" t="str">
        <f t="shared" ca="1" si="253"/>
        <v xml:space="preserve">─── </v>
      </c>
      <c r="AB183" s="53" t="str">
        <f t="shared" ca="1" si="226"/>
        <v xml:space="preserve">─── </v>
      </c>
      <c r="AC183" s="53" t="str">
        <f t="shared" ca="1" si="227"/>
        <v xml:space="preserve">─── </v>
      </c>
      <c r="AD183" s="52" t="str">
        <f t="shared" ca="1" si="254"/>
        <v xml:space="preserve">─── </v>
      </c>
      <c r="AE183" s="66" t="str">
        <f t="shared" ca="1" si="255"/>
        <v xml:space="preserve">─── </v>
      </c>
      <c r="AF183" s="54" t="str">
        <f t="shared" ca="1" si="256"/>
        <v xml:space="preserve">─── </v>
      </c>
      <c r="AG183" s="66" t="str">
        <f t="shared" ca="1" si="257"/>
        <v xml:space="preserve">─── </v>
      </c>
      <c r="AH183" s="54" t="str">
        <f t="shared" ca="1" si="258"/>
        <v xml:space="preserve">─── </v>
      </c>
      <c r="AI183" s="52" t="str">
        <f t="shared" ca="1" si="228"/>
        <v xml:space="preserve">─── </v>
      </c>
      <c r="AJ183" s="52">
        <f t="shared" si="259"/>
        <v>1</v>
      </c>
      <c r="AK183" s="57" t="str">
        <f t="shared" si="260"/>
        <v>篠田　卓洋</v>
      </c>
      <c r="AL183" s="57" t="str">
        <f t="shared" si="261"/>
        <v>赤藤　元玄</v>
      </c>
      <c r="AM183" s="53">
        <f t="shared" si="262"/>
        <v>-8.9999999999999993E-3</v>
      </c>
      <c r="AN183" s="55">
        <f t="shared" si="263"/>
        <v>11300</v>
      </c>
      <c r="AO183" s="48" t="str">
        <f t="shared" si="229"/>
        <v/>
      </c>
      <c r="AP183" s="56">
        <f t="shared" si="230"/>
        <v>102</v>
      </c>
      <c r="AQ183" s="70" t="str">
        <f t="shared" ca="1" si="264"/>
        <v xml:space="preserve">─── </v>
      </c>
      <c r="AR183" s="62" t="str">
        <f t="shared" ca="1" si="231"/>
        <v xml:space="preserve">─── </v>
      </c>
      <c r="AS183" s="62" t="str">
        <f ca="1">IF(AR183="─── ","─── ",VALUE(AR183&amp;COUNTIFS(AR$1:AR183,AR183)))</f>
        <v xml:space="preserve">─── </v>
      </c>
      <c r="AT183" s="62" t="str">
        <f t="shared" ca="1" si="232"/>
        <v xml:space="preserve">─── </v>
      </c>
      <c r="AU183" s="65" t="str">
        <f t="shared" ca="1" si="265"/>
        <v xml:space="preserve">─── </v>
      </c>
      <c r="AV183" s="62" t="str">
        <f t="shared" ca="1" si="233"/>
        <v xml:space="preserve">─── </v>
      </c>
      <c r="AW183" s="73" t="str">
        <f t="shared" ca="1" si="234"/>
        <v xml:space="preserve">─── </v>
      </c>
      <c r="AX183" s="74" t="str">
        <f t="shared" ca="1" si="266"/>
        <v xml:space="preserve">─── </v>
      </c>
      <c r="AY183" s="75" t="str">
        <f t="shared" ca="1" si="235"/>
        <v xml:space="preserve">─── </v>
      </c>
      <c r="AZ183" s="76" t="str">
        <f t="shared" ca="1" si="267"/>
        <v xml:space="preserve">─── </v>
      </c>
      <c r="BA183" s="77" t="str">
        <f t="shared" ca="1" si="236"/>
        <v xml:space="preserve">─── </v>
      </c>
      <c r="BB183" s="80" t="str">
        <f t="shared" ca="1" si="237"/>
        <v xml:space="preserve">─── </v>
      </c>
      <c r="BC183" s="71" t="str">
        <f t="shared" si="268"/>
        <v/>
      </c>
      <c r="BD183" s="2" t="s">
        <v>2124</v>
      </c>
      <c r="BG183" s="2" t="str">
        <f t="shared" ca="1" si="269"/>
        <v xml:space="preserve">─── </v>
      </c>
      <c r="BJ183" s="63">
        <v>184</v>
      </c>
      <c r="BK183" s="63" t="str">
        <f t="shared" ca="1" si="241"/>
        <v/>
      </c>
      <c r="BL183" s="63" t="str">
        <f t="shared" ca="1" si="240"/>
        <v/>
      </c>
    </row>
    <row r="184" spans="1:65">
      <c r="A184" s="85" t="s">
        <v>1579</v>
      </c>
      <c r="B184" s="57" t="str">
        <f t="shared" si="242"/>
        <v>川西町</v>
      </c>
      <c r="C184" s="57" t="str">
        <f t="shared" si="243"/>
        <v>住宅地</v>
      </c>
      <c r="D184" s="48"/>
      <c r="E184" s="50" t="str">
        <f t="shared" si="244"/>
        <v>置賜地域</v>
      </c>
      <c r="F184" s="50" t="str">
        <f t="shared" si="245"/>
        <v>大字上小松字宮町３３０６番１</v>
      </c>
      <c r="G184" s="50" t="str">
        <f t="shared" si="246"/>
        <v/>
      </c>
      <c r="H184" s="50" t="str">
        <f t="shared" si="247"/>
        <v/>
      </c>
      <c r="I184" s="48" t="str">
        <f t="shared" si="248"/>
        <v/>
      </c>
      <c r="J184" s="48" t="str">
        <f>IFERROR(IF(L184="───── ","",IF(VLOOKUP(A184,kanji001前年データ,19,FALSE)=62,"共同",IF(A184="山形9-3","工業",IF(A184="鶴岡5-2","観光",IF(OR(C184="宅地見込地",C184="工業地"),"",IF(OR(AND(C184="住宅地",M184=2),AND(C184="商業地",M184=1)),"最高",IF(OR(AND(C184="住宅地",COUNTIFS(前年用途区分,C184,前年価格,"&gt;0")=M184),AND(C184="商業地",COUNTIFS(前年用途区分,C184,前年価格,"&gt;0")=M184)),"最低",IF(fals,"")))))))),"")</f>
        <v/>
      </c>
      <c r="K184" s="48" t="str">
        <f ca="1">IFERROR(IF(W184="───── ","",IF(VLOOKUP(A184,kanji001データ,19,FALSE)=62,"共同",IF(A184="山形9-3","工業",IF(A184="鶴岡5-2","観光",IF(OR(C184="宅地見込地",C184="工業地"),"",IF(AND(C184="住宅地",X184=2),"最高",IF(AND(C184="住宅地",COUNTIFS(用途区分,C184,幹事意見価格,"&gt;0")=X184),"最低",IF(AND(C184="商業地",X184=1),"最高",IF(AND(C184="商業地",COUNTIFS(用途区分,C184,幹事意見価格,"&gt;0")=X184),"最低",IF(fals,"")))))))))),"")</f>
        <v/>
      </c>
      <c r="L184" s="51">
        <f t="shared" si="222"/>
        <v>9330</v>
      </c>
      <c r="M184" s="52">
        <f t="shared" si="249"/>
        <v>105</v>
      </c>
      <c r="N184" s="52">
        <f>IFERROR(IF(A184="","",VALUE(M184&amp;COUNTIFS($M$1:M184,M184))),"─── ")</f>
        <v>1051</v>
      </c>
      <c r="O184" s="53">
        <f t="shared" si="223"/>
        <v>-0.01</v>
      </c>
      <c r="P184" s="53">
        <f t="shared" si="224"/>
        <v>-9.5541401273885346E-3</v>
      </c>
      <c r="Q184" s="52">
        <f t="shared" si="225"/>
        <v>119</v>
      </c>
      <c r="R184" s="52">
        <f>IFERROR(IF(A184="","",VALUE(Q184&amp;COUNTIFS($Q$1:Q184,Q184))),"─── ")</f>
        <v>1191</v>
      </c>
      <c r="S184" s="51" t="e">
        <f t="shared" ca="1" si="220"/>
        <v>#REF!</v>
      </c>
      <c r="T184" s="53" t="e">
        <f t="shared" ca="1" si="221"/>
        <v>#REF!</v>
      </c>
      <c r="U184" s="51" t="e">
        <f t="shared" ca="1" si="238"/>
        <v>#REF!</v>
      </c>
      <c r="V184" s="53" t="e">
        <f t="shared" ca="1" si="239"/>
        <v>#REF!</v>
      </c>
      <c r="W184" s="88" t="str">
        <f ca="1">IFERROR(IF(OR($S184="─── ",$U184="─── "),"─── ",IF(#REF!="見込価格",VLOOKUP(A184,見込価格一覧データ,9,FALSE),IF(#REF!="意見価格",VLOOKUP(A184,見込価格一覧データ,11,FALSE)))),"─── ")</f>
        <v xml:space="preserve">─── </v>
      </c>
      <c r="X184" s="52" t="str">
        <f t="shared" ca="1" si="250"/>
        <v xml:space="preserve">─── </v>
      </c>
      <c r="Y184" s="66" t="str">
        <f t="shared" ca="1" si="251"/>
        <v xml:space="preserve">─── </v>
      </c>
      <c r="Z184" s="52" t="str">
        <f t="shared" ca="1" si="252"/>
        <v xml:space="preserve">─── </v>
      </c>
      <c r="AA184" s="52" t="str">
        <f t="shared" ca="1" si="253"/>
        <v xml:space="preserve">─── </v>
      </c>
      <c r="AB184" s="53" t="str">
        <f t="shared" ca="1" si="226"/>
        <v xml:space="preserve">─── </v>
      </c>
      <c r="AC184" s="53" t="str">
        <f t="shared" ca="1" si="227"/>
        <v xml:space="preserve">─── </v>
      </c>
      <c r="AD184" s="52" t="str">
        <f t="shared" ca="1" si="254"/>
        <v xml:space="preserve">─── </v>
      </c>
      <c r="AE184" s="66" t="str">
        <f t="shared" ca="1" si="255"/>
        <v xml:space="preserve">─── </v>
      </c>
      <c r="AF184" s="54" t="str">
        <f t="shared" ca="1" si="256"/>
        <v xml:space="preserve">─── </v>
      </c>
      <c r="AG184" s="66" t="str">
        <f t="shared" ca="1" si="257"/>
        <v xml:space="preserve">─── </v>
      </c>
      <c r="AH184" s="54" t="str">
        <f t="shared" ca="1" si="258"/>
        <v xml:space="preserve">─── </v>
      </c>
      <c r="AI184" s="52" t="str">
        <f t="shared" ca="1" si="228"/>
        <v xml:space="preserve">─── </v>
      </c>
      <c r="AJ184" s="52">
        <f t="shared" si="259"/>
        <v>2</v>
      </c>
      <c r="AK184" s="57" t="str">
        <f t="shared" si="260"/>
        <v>篠田　卓洋</v>
      </c>
      <c r="AL184" s="57" t="str">
        <f t="shared" si="261"/>
        <v>赤藤　元玄</v>
      </c>
      <c r="AM184" s="53">
        <f t="shared" si="262"/>
        <v>-0.01</v>
      </c>
      <c r="AN184" s="55">
        <f t="shared" si="263"/>
        <v>9330</v>
      </c>
      <c r="AO184" s="48" t="str">
        <f t="shared" si="229"/>
        <v/>
      </c>
      <c r="AP184" s="56">
        <f t="shared" si="230"/>
        <v>102</v>
      </c>
      <c r="AQ184" s="70" t="str">
        <f t="shared" ca="1" si="264"/>
        <v xml:space="preserve">─── </v>
      </c>
      <c r="AR184" s="62" t="str">
        <f t="shared" ca="1" si="231"/>
        <v xml:space="preserve">─── </v>
      </c>
      <c r="AS184" s="62" t="str">
        <f ca="1">IF(AR184="─── ","─── ",VALUE(AR184&amp;COUNTIFS(AR$1:AR184,AR184)))</f>
        <v xml:space="preserve">─── </v>
      </c>
      <c r="AT184" s="62" t="str">
        <f t="shared" ca="1" si="232"/>
        <v xml:space="preserve">─── </v>
      </c>
      <c r="AU184" s="65" t="str">
        <f t="shared" ca="1" si="265"/>
        <v xml:space="preserve">─── </v>
      </c>
      <c r="AV184" s="62" t="str">
        <f t="shared" ca="1" si="233"/>
        <v xml:space="preserve">─── </v>
      </c>
      <c r="AW184" s="73" t="str">
        <f t="shared" ca="1" si="234"/>
        <v xml:space="preserve">─── </v>
      </c>
      <c r="AX184" s="74" t="str">
        <f t="shared" ca="1" si="266"/>
        <v xml:space="preserve">─── </v>
      </c>
      <c r="AY184" s="75" t="str">
        <f t="shared" ca="1" si="235"/>
        <v xml:space="preserve">─── </v>
      </c>
      <c r="AZ184" s="76" t="str">
        <f t="shared" ca="1" si="267"/>
        <v xml:space="preserve">─── </v>
      </c>
      <c r="BA184" s="77" t="str">
        <f t="shared" ca="1" si="236"/>
        <v xml:space="preserve">─── </v>
      </c>
      <c r="BB184" s="80" t="str">
        <f t="shared" ca="1" si="237"/>
        <v xml:space="preserve">─── </v>
      </c>
      <c r="BC184" s="71" t="str">
        <f t="shared" si="268"/>
        <v/>
      </c>
      <c r="BD184" s="2" t="s">
        <v>2124</v>
      </c>
      <c r="BG184" s="2" t="str">
        <f t="shared" ca="1" si="269"/>
        <v xml:space="preserve">─── </v>
      </c>
      <c r="BJ184" s="63">
        <v>185</v>
      </c>
      <c r="BK184" s="63" t="str">
        <f t="shared" ca="1" si="241"/>
        <v/>
      </c>
      <c r="BL184" s="63" t="str">
        <f t="shared" ca="1" si="240"/>
        <v/>
      </c>
    </row>
    <row r="185" spans="1:65">
      <c r="A185" s="85" t="s">
        <v>1459</v>
      </c>
      <c r="B185" s="57" t="str">
        <f t="shared" si="242"/>
        <v>川西町</v>
      </c>
      <c r="C185" s="57" t="str">
        <f t="shared" si="243"/>
        <v>商業地</v>
      </c>
      <c r="D185" s="48"/>
      <c r="E185" s="50" t="str">
        <f t="shared" si="244"/>
        <v>置賜地域</v>
      </c>
      <c r="F185" s="50" t="str">
        <f t="shared" si="245"/>
        <v>大字上小松字西五日町３４８８番１外</v>
      </c>
      <c r="G185" s="50" t="str">
        <f t="shared" si="246"/>
        <v/>
      </c>
      <c r="H185" s="50" t="str">
        <f t="shared" si="247"/>
        <v>（肉のひらの）</v>
      </c>
      <c r="I185" s="48" t="str">
        <f t="shared" si="248"/>
        <v>○</v>
      </c>
      <c r="J185" s="48" t="str">
        <f>IFERROR(IF(L185="───── ","",IF(VLOOKUP(A185,kanji001前年データ,19,FALSE)=62,"共同",IF(A185="山形9-3","工業",IF(A185="鶴岡5-2","観光",IF(OR(C185="宅地見込地",C185="工業地"),"",IF(OR(AND(C185="住宅地",M185=2),AND(C185="商業地",M185=1)),"最高",IF(OR(AND(C185="住宅地",COUNTIFS(前年用途区分,C185,前年価格,"&gt;0")=M185),AND(C185="商業地",COUNTIFS(前年用途区分,C185,前年価格,"&gt;0")=M185)),"最低",IF(fals,"")))))))),"")</f>
        <v/>
      </c>
      <c r="K185" s="48" t="str">
        <f ca="1">IFERROR(IF(W185="───── ","",IF(VLOOKUP(A185,kanji001データ,19,FALSE)=62,"共同",IF(A185="山形9-3","工業",IF(A185="鶴岡5-2","観光",IF(OR(C185="宅地見込地",C185="工業地"),"",IF(AND(C185="住宅地",X185=2),"最高",IF(AND(C185="住宅地",COUNTIFS(用途区分,C185,幹事意見価格,"&gt;0")=X185),"最低",IF(AND(C185="商業地",X185=1),"最高",IF(AND(C185="商業地",COUNTIFS(用途区分,C185,幹事意見価格,"&gt;0")=X185),"最低",IF(fals,"")))))))))),"")</f>
        <v/>
      </c>
      <c r="L185" s="51">
        <f t="shared" si="222"/>
        <v>16500</v>
      </c>
      <c r="M185" s="52">
        <f t="shared" si="249"/>
        <v>54</v>
      </c>
      <c r="N185" s="52">
        <f>IFERROR(IF(A185="","",VALUE(M185&amp;COUNTIFS($M$1:M185,M185))),"─── ")</f>
        <v>543</v>
      </c>
      <c r="O185" s="53">
        <f t="shared" si="223"/>
        <v>-1.2E-2</v>
      </c>
      <c r="P185" s="53">
        <f t="shared" si="224"/>
        <v>-1.1976047904191617E-2</v>
      </c>
      <c r="Q185" s="52">
        <f t="shared" si="225"/>
        <v>59</v>
      </c>
      <c r="R185" s="52">
        <f>IFERROR(IF(A185="","",VALUE(Q185&amp;COUNTIFS($Q$1:Q185,Q185))),"─── ")</f>
        <v>5923</v>
      </c>
      <c r="S185" s="51" t="e">
        <f t="shared" ca="1" si="220"/>
        <v>#REF!</v>
      </c>
      <c r="T185" s="53" t="e">
        <f t="shared" ca="1" si="221"/>
        <v>#REF!</v>
      </c>
      <c r="U185" s="51" t="e">
        <f t="shared" ca="1" si="238"/>
        <v>#REF!</v>
      </c>
      <c r="V185" s="53" t="e">
        <f t="shared" ca="1" si="239"/>
        <v>#REF!</v>
      </c>
      <c r="W185" s="88" t="str">
        <f ca="1">IFERROR(IF(OR($S185="─── ",$U185="─── "),"─── ",IF(#REF!="見込価格",VLOOKUP(A185,見込価格一覧データ,9,FALSE),IF(#REF!="意見価格",VLOOKUP(A185,見込価格一覧データ,11,FALSE)))),"─── ")</f>
        <v xml:space="preserve">─── </v>
      </c>
      <c r="X185" s="52" t="str">
        <f t="shared" ca="1" si="250"/>
        <v xml:space="preserve">─── </v>
      </c>
      <c r="Y185" s="66" t="str">
        <f t="shared" ca="1" si="251"/>
        <v xml:space="preserve">─── </v>
      </c>
      <c r="Z185" s="52" t="str">
        <f t="shared" ca="1" si="252"/>
        <v xml:space="preserve">─── </v>
      </c>
      <c r="AA185" s="52" t="str">
        <f t="shared" ca="1" si="253"/>
        <v xml:space="preserve">─── </v>
      </c>
      <c r="AB185" s="53" t="str">
        <f t="shared" ca="1" si="226"/>
        <v xml:space="preserve">─── </v>
      </c>
      <c r="AC185" s="53" t="str">
        <f t="shared" ca="1" si="227"/>
        <v xml:space="preserve">─── </v>
      </c>
      <c r="AD185" s="52" t="str">
        <f t="shared" ca="1" si="254"/>
        <v xml:space="preserve">─── </v>
      </c>
      <c r="AE185" s="66" t="str">
        <f t="shared" ca="1" si="255"/>
        <v xml:space="preserve">─── </v>
      </c>
      <c r="AF185" s="54" t="str">
        <f t="shared" ca="1" si="256"/>
        <v xml:space="preserve">─── </v>
      </c>
      <c r="AG185" s="66" t="str">
        <f t="shared" ca="1" si="257"/>
        <v xml:space="preserve">─── </v>
      </c>
      <c r="AH185" s="54" t="str">
        <f t="shared" ca="1" si="258"/>
        <v xml:space="preserve">─── </v>
      </c>
      <c r="AI185" s="52" t="str">
        <f t="shared" ca="1" si="228"/>
        <v xml:space="preserve">─── </v>
      </c>
      <c r="AJ185" s="52">
        <f t="shared" si="259"/>
        <v>1</v>
      </c>
      <c r="AK185" s="57" t="str">
        <f t="shared" si="260"/>
        <v>篠田　卓洋</v>
      </c>
      <c r="AL185" s="57" t="str">
        <f t="shared" si="261"/>
        <v>赤藤　元玄</v>
      </c>
      <c r="AM185" s="53">
        <f t="shared" si="262"/>
        <v>-1.2E-2</v>
      </c>
      <c r="AN185" s="55">
        <f t="shared" si="263"/>
        <v>16500</v>
      </c>
      <c r="AO185" s="48" t="str">
        <f t="shared" si="229"/>
        <v/>
      </c>
      <c r="AP185" s="56">
        <f t="shared" si="230"/>
        <v>98</v>
      </c>
      <c r="AQ185" s="70" t="str">
        <f t="shared" ca="1" si="264"/>
        <v xml:space="preserve">─── </v>
      </c>
      <c r="AR185" s="62" t="str">
        <f t="shared" ca="1" si="231"/>
        <v xml:space="preserve">─── </v>
      </c>
      <c r="AS185" s="62" t="str">
        <f ca="1">IF(AR185="─── ","─── ",VALUE(AR185&amp;COUNTIFS(AR$1:AR185,AR185)))</f>
        <v xml:space="preserve">─── </v>
      </c>
      <c r="AT185" s="62" t="str">
        <f t="shared" ca="1" si="232"/>
        <v xml:space="preserve">─── </v>
      </c>
      <c r="AU185" s="65" t="str">
        <f t="shared" ca="1" si="265"/>
        <v xml:space="preserve">─── </v>
      </c>
      <c r="AV185" s="62" t="str">
        <f t="shared" ca="1" si="233"/>
        <v xml:space="preserve">─── </v>
      </c>
      <c r="AW185" s="73" t="str">
        <f t="shared" ca="1" si="234"/>
        <v xml:space="preserve">─── </v>
      </c>
      <c r="AX185" s="74" t="str">
        <f t="shared" ca="1" si="266"/>
        <v xml:space="preserve">─── </v>
      </c>
      <c r="AY185" s="75" t="str">
        <f t="shared" ca="1" si="235"/>
        <v xml:space="preserve">─── </v>
      </c>
      <c r="AZ185" s="76" t="str">
        <f t="shared" ca="1" si="267"/>
        <v xml:space="preserve">─── </v>
      </c>
      <c r="BA185" s="77" t="str">
        <f t="shared" ca="1" si="236"/>
        <v xml:space="preserve">─── </v>
      </c>
      <c r="BB185" s="80" t="str">
        <f t="shared" ca="1" si="237"/>
        <v xml:space="preserve">─── </v>
      </c>
      <c r="BC185" s="71" t="str">
        <f t="shared" si="268"/>
        <v/>
      </c>
      <c r="BD185" s="2" t="s">
        <v>2124</v>
      </c>
      <c r="BG185" s="2" t="str">
        <f t="shared" ca="1" si="269"/>
        <v xml:space="preserve">─── </v>
      </c>
      <c r="BJ185" s="63">
        <v>186</v>
      </c>
      <c r="BK185" s="63" t="str">
        <f t="shared" ca="1" si="241"/>
        <v/>
      </c>
      <c r="BL185" s="63" t="str">
        <f t="shared" ca="1" si="240"/>
        <v/>
      </c>
    </row>
    <row r="186" spans="1:65">
      <c r="A186" s="85" t="s">
        <v>1580</v>
      </c>
      <c r="B186" s="57" t="str">
        <f t="shared" si="242"/>
        <v>小国町</v>
      </c>
      <c r="C186" s="57" t="str">
        <f t="shared" si="243"/>
        <v>住宅地</v>
      </c>
      <c r="D186" s="48"/>
      <c r="E186" s="50" t="str">
        <f t="shared" si="244"/>
        <v>置賜地域</v>
      </c>
      <c r="F186" s="50" t="str">
        <f t="shared" si="245"/>
        <v>大字小国小坂町２丁目５２番</v>
      </c>
      <c r="G186" s="50" t="str">
        <f t="shared" si="246"/>
        <v/>
      </c>
      <c r="H186" s="50" t="str">
        <f t="shared" si="247"/>
        <v/>
      </c>
      <c r="I186" s="48" t="str">
        <f t="shared" si="248"/>
        <v>○</v>
      </c>
      <c r="J186" s="48" t="str">
        <f>IFERROR(IF(L186="───── ","",IF(VLOOKUP(A186,kanji001前年データ,19,FALSE)=62,"共同",IF(A186="山形9-3","工業",IF(A186="鶴岡5-2","観光",IF(OR(C186="宅地見込地",C186="工業地"),"",IF(OR(AND(C186="住宅地",M186=2),AND(C186="商業地",M186=1)),"最高",IF(OR(AND(C186="住宅地",COUNTIFS(前年用途区分,C186,前年価格,"&gt;0")=M186),AND(C186="商業地",COUNTIFS(前年用途区分,C186,前年価格,"&gt;0")=M186)),"最低",IF(fals,"")))))))),"")</f>
        <v/>
      </c>
      <c r="K186" s="48" t="str">
        <f ca="1">IFERROR(IF(W186="───── ","",IF(VLOOKUP(A186,kanji001データ,19,FALSE)=62,"共同",IF(A186="山形9-3","工業",IF(A186="鶴岡5-2","観光",IF(OR(C186="宅地見込地",C186="工業地"),"",IF(AND(C186="住宅地",X186=2),"最高",IF(AND(C186="住宅地",COUNTIFS(用途区分,C186,幹事意見価格,"&gt;0")=X186),"最低",IF(AND(C186="商業地",X186=1),"最高",IF(AND(C186="商業地",COUNTIFS(用途区分,C186,幹事意見価格,"&gt;0")=X186),"最低",IF(fals,"")))))))))),"")</f>
        <v/>
      </c>
      <c r="L186" s="51">
        <f t="shared" si="222"/>
        <v>12200</v>
      </c>
      <c r="M186" s="52">
        <f t="shared" si="249"/>
        <v>90</v>
      </c>
      <c r="N186" s="52">
        <f>IFERROR(IF(A186="","",VALUE(M186&amp;COUNTIFS($M$1:M186,M186))),"─── ")</f>
        <v>903</v>
      </c>
      <c r="O186" s="53">
        <f t="shared" si="223"/>
        <v>-8.0000000000000002E-3</v>
      </c>
      <c r="P186" s="53">
        <f t="shared" si="224"/>
        <v>-8.130081300813009E-3</v>
      </c>
      <c r="Q186" s="52">
        <f t="shared" si="225"/>
        <v>104</v>
      </c>
      <c r="R186" s="52">
        <f>IFERROR(IF(A186="","",VALUE(Q186&amp;COUNTIFS($Q$1:Q186,Q186))),"─── ")</f>
        <v>1041</v>
      </c>
      <c r="S186" s="51" t="e">
        <f t="shared" ca="1" si="220"/>
        <v>#REF!</v>
      </c>
      <c r="T186" s="53" t="e">
        <f t="shared" ca="1" si="221"/>
        <v>#REF!</v>
      </c>
      <c r="U186" s="51" t="e">
        <f t="shared" ca="1" si="238"/>
        <v>#REF!</v>
      </c>
      <c r="V186" s="53" t="e">
        <f t="shared" ca="1" si="239"/>
        <v>#REF!</v>
      </c>
      <c r="W186" s="88" t="str">
        <f ca="1">IFERROR(IF(OR($S186="─── ",$U186="─── "),"─── ",IF(#REF!="見込価格",VLOOKUP(A186,見込価格一覧データ,9,FALSE),IF(#REF!="意見価格",VLOOKUP(A186,見込価格一覧データ,11,FALSE)))),"─── ")</f>
        <v xml:space="preserve">─── </v>
      </c>
      <c r="X186" s="52" t="str">
        <f t="shared" ca="1" si="250"/>
        <v xml:space="preserve">─── </v>
      </c>
      <c r="Y186" s="66" t="str">
        <f t="shared" ca="1" si="251"/>
        <v xml:space="preserve">─── </v>
      </c>
      <c r="Z186" s="52" t="str">
        <f t="shared" ca="1" si="252"/>
        <v xml:space="preserve">─── </v>
      </c>
      <c r="AA186" s="52" t="str">
        <f t="shared" ca="1" si="253"/>
        <v xml:space="preserve">─── </v>
      </c>
      <c r="AB186" s="53" t="str">
        <f t="shared" ca="1" si="226"/>
        <v xml:space="preserve">─── </v>
      </c>
      <c r="AC186" s="53" t="str">
        <f t="shared" ca="1" si="227"/>
        <v xml:space="preserve">─── </v>
      </c>
      <c r="AD186" s="52" t="str">
        <f t="shared" ca="1" si="254"/>
        <v xml:space="preserve">─── </v>
      </c>
      <c r="AE186" s="66" t="str">
        <f t="shared" ca="1" si="255"/>
        <v xml:space="preserve">─── </v>
      </c>
      <c r="AF186" s="54" t="str">
        <f t="shared" ca="1" si="256"/>
        <v xml:space="preserve">─── </v>
      </c>
      <c r="AG186" s="66" t="str">
        <f t="shared" ca="1" si="257"/>
        <v xml:space="preserve">─── </v>
      </c>
      <c r="AH186" s="54" t="str">
        <f t="shared" ca="1" si="258"/>
        <v xml:space="preserve">─── </v>
      </c>
      <c r="AI186" s="52" t="str">
        <f t="shared" ca="1" si="228"/>
        <v xml:space="preserve">─── </v>
      </c>
      <c r="AJ186" s="52">
        <f t="shared" si="259"/>
        <v>1</v>
      </c>
      <c r="AK186" s="57" t="str">
        <f t="shared" si="260"/>
        <v>臼井　晶</v>
      </c>
      <c r="AL186" s="57" t="str">
        <f t="shared" si="261"/>
        <v>福山　善智</v>
      </c>
      <c r="AM186" s="53">
        <f t="shared" si="262"/>
        <v>-8.0000000000000002E-3</v>
      </c>
      <c r="AN186" s="55">
        <f t="shared" si="263"/>
        <v>12200</v>
      </c>
      <c r="AO186" s="48" t="str">
        <f t="shared" si="229"/>
        <v/>
      </c>
      <c r="AP186" s="56">
        <f t="shared" si="230"/>
        <v>103</v>
      </c>
      <c r="AQ186" s="70" t="str">
        <f t="shared" ca="1" si="264"/>
        <v xml:space="preserve">─── </v>
      </c>
      <c r="AR186" s="62" t="str">
        <f t="shared" ca="1" si="231"/>
        <v xml:space="preserve">─── </v>
      </c>
      <c r="AS186" s="62" t="str">
        <f ca="1">IF(AR186="─── ","─── ",VALUE(AR186&amp;COUNTIFS(AR$1:AR186,AR186)))</f>
        <v xml:space="preserve">─── </v>
      </c>
      <c r="AT186" s="62" t="str">
        <f t="shared" ca="1" si="232"/>
        <v xml:space="preserve">─── </v>
      </c>
      <c r="AU186" s="65" t="str">
        <f t="shared" ca="1" si="265"/>
        <v xml:space="preserve">─── </v>
      </c>
      <c r="AV186" s="62" t="str">
        <f t="shared" ca="1" si="233"/>
        <v xml:space="preserve">─── </v>
      </c>
      <c r="AW186" s="73" t="str">
        <f t="shared" ca="1" si="234"/>
        <v xml:space="preserve">─── </v>
      </c>
      <c r="AX186" s="74" t="str">
        <f t="shared" ca="1" si="266"/>
        <v xml:space="preserve">─── </v>
      </c>
      <c r="AY186" s="75" t="str">
        <f t="shared" ca="1" si="235"/>
        <v xml:space="preserve">─── </v>
      </c>
      <c r="AZ186" s="76" t="str">
        <f t="shared" ca="1" si="267"/>
        <v xml:space="preserve">─── </v>
      </c>
      <c r="BA186" s="77" t="str">
        <f t="shared" ca="1" si="236"/>
        <v xml:space="preserve">─── </v>
      </c>
      <c r="BB186" s="80" t="str">
        <f t="shared" ca="1" si="237"/>
        <v xml:space="preserve">─── </v>
      </c>
      <c r="BC186" s="71" t="str">
        <f t="shared" si="268"/>
        <v/>
      </c>
      <c r="BD186" s="2" t="s">
        <v>2124</v>
      </c>
      <c r="BG186" s="2" t="str">
        <f t="shared" ca="1" si="269"/>
        <v xml:space="preserve">─── </v>
      </c>
      <c r="BJ186" s="63">
        <v>187</v>
      </c>
      <c r="BK186" s="63" t="str">
        <f t="shared" ca="1" si="241"/>
        <v/>
      </c>
      <c r="BL186" s="63" t="str">
        <f t="shared" ca="1" si="240"/>
        <v/>
      </c>
    </row>
    <row r="187" spans="1:65">
      <c r="A187" s="85" t="s">
        <v>1581</v>
      </c>
      <c r="B187" s="57" t="str">
        <f t="shared" si="242"/>
        <v>小国町</v>
      </c>
      <c r="C187" s="57" t="str">
        <f t="shared" si="243"/>
        <v>住宅地</v>
      </c>
      <c r="D187" s="48"/>
      <c r="E187" s="50" t="str">
        <f t="shared" si="244"/>
        <v>置賜地域</v>
      </c>
      <c r="F187" s="50" t="str">
        <f t="shared" si="245"/>
        <v>大字幸町１０番５</v>
      </c>
      <c r="G187" s="50" t="str">
        <f t="shared" si="246"/>
        <v/>
      </c>
      <c r="H187" s="50" t="str">
        <f t="shared" si="247"/>
        <v/>
      </c>
      <c r="I187" s="48" t="str">
        <f t="shared" si="248"/>
        <v/>
      </c>
      <c r="J187" s="48" t="str">
        <f>IFERROR(IF(L187="───── ","",IF(VLOOKUP(A187,kanji001前年データ,19,FALSE)=62,"共同",IF(A187="山形9-3","工業",IF(A187="鶴岡5-2","観光",IF(OR(C187="宅地見込地",C187="工業地"),"",IF(OR(AND(C187="住宅地",M187=2),AND(C187="商業地",M187=1)),"最高",IF(OR(AND(C187="住宅地",COUNTIFS(前年用途区分,C187,前年価格,"&gt;0")=M187),AND(C187="商業地",COUNTIFS(前年用途区分,C187,前年価格,"&gt;0")=M187)),"最低",IF(fals,"")))))))),"")</f>
        <v/>
      </c>
      <c r="K187" s="48" t="str">
        <f ca="1">IFERROR(IF(W187="───── ","",IF(VLOOKUP(A187,kanji001データ,19,FALSE)=62,"共同",IF(A187="山形9-3","工業",IF(A187="鶴岡5-2","観光",IF(OR(C187="宅地見込地",C187="工業地"),"",IF(AND(C187="住宅地",X187=2),"最高",IF(AND(C187="住宅地",COUNTIFS(用途区分,C187,幹事意見価格,"&gt;0")=X187),"最低",IF(AND(C187="商業地",X187=1),"最高",IF(AND(C187="商業地",COUNTIFS(用途区分,C187,幹事意見価格,"&gt;0")=X187),"最低",IF(fals,"")))))))))),"")</f>
        <v/>
      </c>
      <c r="L187" s="51">
        <f t="shared" si="222"/>
        <v>6750</v>
      </c>
      <c r="M187" s="52">
        <f t="shared" si="249"/>
        <v>118</v>
      </c>
      <c r="N187" s="52">
        <f>IFERROR(IF(A187="","",VALUE(M187&amp;COUNTIFS($M$1:M187,M187))),"─── ")</f>
        <v>1181</v>
      </c>
      <c r="O187" s="53">
        <f t="shared" si="223"/>
        <v>-7.0000000000000001E-3</v>
      </c>
      <c r="P187" s="53">
        <f t="shared" si="224"/>
        <v>-7.3529411764705881E-3</v>
      </c>
      <c r="Q187" s="52">
        <f t="shared" si="225"/>
        <v>100</v>
      </c>
      <c r="R187" s="52">
        <f>IFERROR(IF(A187="","",VALUE(Q187&amp;COUNTIFS($Q$1:Q187,Q187))),"─── ")</f>
        <v>1001</v>
      </c>
      <c r="S187" s="51" t="e">
        <f t="shared" ca="1" si="220"/>
        <v>#REF!</v>
      </c>
      <c r="T187" s="53" t="e">
        <f t="shared" ca="1" si="221"/>
        <v>#REF!</v>
      </c>
      <c r="U187" s="51" t="e">
        <f t="shared" ca="1" si="238"/>
        <v>#REF!</v>
      </c>
      <c r="V187" s="53" t="e">
        <f t="shared" ca="1" si="239"/>
        <v>#REF!</v>
      </c>
      <c r="W187" s="88" t="str">
        <f ca="1">IFERROR(IF(OR($S187="─── ",$U187="─── "),"─── ",IF(#REF!="見込価格",VLOOKUP(A187,見込価格一覧データ,9,FALSE),IF(#REF!="意見価格",VLOOKUP(A187,見込価格一覧データ,11,FALSE)))),"─── ")</f>
        <v xml:space="preserve">─── </v>
      </c>
      <c r="X187" s="52" t="str">
        <f t="shared" ca="1" si="250"/>
        <v xml:space="preserve">─── </v>
      </c>
      <c r="Y187" s="66" t="str">
        <f t="shared" ca="1" si="251"/>
        <v xml:space="preserve">─── </v>
      </c>
      <c r="Z187" s="52" t="str">
        <f t="shared" ca="1" si="252"/>
        <v xml:space="preserve">─── </v>
      </c>
      <c r="AA187" s="52" t="str">
        <f t="shared" ca="1" si="253"/>
        <v xml:space="preserve">─── </v>
      </c>
      <c r="AB187" s="53" t="str">
        <f t="shared" ca="1" si="226"/>
        <v xml:space="preserve">─── </v>
      </c>
      <c r="AC187" s="53" t="str">
        <f t="shared" ca="1" si="227"/>
        <v xml:space="preserve">─── </v>
      </c>
      <c r="AD187" s="52" t="str">
        <f t="shared" ca="1" si="254"/>
        <v xml:space="preserve">─── </v>
      </c>
      <c r="AE187" s="66" t="str">
        <f t="shared" ca="1" si="255"/>
        <v xml:space="preserve">─── </v>
      </c>
      <c r="AF187" s="54" t="str">
        <f t="shared" ca="1" si="256"/>
        <v xml:space="preserve">─── </v>
      </c>
      <c r="AG187" s="66" t="str">
        <f t="shared" ca="1" si="257"/>
        <v xml:space="preserve">─── </v>
      </c>
      <c r="AH187" s="54" t="str">
        <f t="shared" ca="1" si="258"/>
        <v xml:space="preserve">─── </v>
      </c>
      <c r="AI187" s="52" t="str">
        <f t="shared" ca="1" si="228"/>
        <v xml:space="preserve">─── </v>
      </c>
      <c r="AJ187" s="52">
        <f t="shared" si="259"/>
        <v>2</v>
      </c>
      <c r="AK187" s="57" t="str">
        <f t="shared" si="260"/>
        <v>臼井　晶</v>
      </c>
      <c r="AL187" s="57" t="str">
        <f t="shared" si="261"/>
        <v>福山　善智</v>
      </c>
      <c r="AM187" s="53">
        <f t="shared" si="262"/>
        <v>-7.0000000000000001E-3</v>
      </c>
      <c r="AN187" s="55">
        <f t="shared" si="263"/>
        <v>6750</v>
      </c>
      <c r="AO187" s="48" t="str">
        <f t="shared" si="229"/>
        <v/>
      </c>
      <c r="AP187" s="56">
        <f t="shared" si="230"/>
        <v>103</v>
      </c>
      <c r="AQ187" s="70" t="str">
        <f t="shared" ca="1" si="264"/>
        <v xml:space="preserve">─── </v>
      </c>
      <c r="AR187" s="62" t="str">
        <f t="shared" ca="1" si="231"/>
        <v xml:space="preserve">─── </v>
      </c>
      <c r="AS187" s="62" t="str">
        <f ca="1">IF(AR187="─── ","─── ",VALUE(AR187&amp;COUNTIFS(AR$1:AR187,AR187)))</f>
        <v xml:space="preserve">─── </v>
      </c>
      <c r="AT187" s="62" t="str">
        <f t="shared" ca="1" si="232"/>
        <v xml:space="preserve">─── </v>
      </c>
      <c r="AU187" s="65" t="str">
        <f t="shared" ca="1" si="265"/>
        <v xml:space="preserve">─── </v>
      </c>
      <c r="AV187" s="62" t="str">
        <f t="shared" ca="1" si="233"/>
        <v xml:space="preserve">─── </v>
      </c>
      <c r="AW187" s="73" t="str">
        <f t="shared" ca="1" si="234"/>
        <v xml:space="preserve">─── </v>
      </c>
      <c r="AX187" s="74" t="str">
        <f t="shared" ca="1" si="266"/>
        <v xml:space="preserve">─── </v>
      </c>
      <c r="AY187" s="75" t="str">
        <f t="shared" ca="1" si="235"/>
        <v xml:space="preserve">─── </v>
      </c>
      <c r="AZ187" s="76" t="str">
        <f t="shared" ca="1" si="267"/>
        <v xml:space="preserve">─── </v>
      </c>
      <c r="BA187" s="77" t="str">
        <f t="shared" ca="1" si="236"/>
        <v xml:space="preserve">─── </v>
      </c>
      <c r="BB187" s="80" t="str">
        <f t="shared" ca="1" si="237"/>
        <v xml:space="preserve">─── </v>
      </c>
      <c r="BC187" s="71" t="str">
        <f t="shared" si="268"/>
        <v/>
      </c>
      <c r="BD187" s="2" t="s">
        <v>2124</v>
      </c>
      <c r="BG187" s="2" t="str">
        <f t="shared" ca="1" si="269"/>
        <v xml:space="preserve">─── </v>
      </c>
      <c r="BJ187" s="63">
        <v>188</v>
      </c>
      <c r="BK187" s="63" t="str">
        <f t="shared" ca="1" si="241"/>
        <v/>
      </c>
      <c r="BL187" s="63" t="str">
        <f t="shared" ca="1" si="240"/>
        <v/>
      </c>
    </row>
    <row r="188" spans="1:65">
      <c r="A188" s="85" t="s">
        <v>1460</v>
      </c>
      <c r="B188" s="57" t="str">
        <f t="shared" si="242"/>
        <v>小国町</v>
      </c>
      <c r="C188" s="57" t="str">
        <f t="shared" si="243"/>
        <v>商業地</v>
      </c>
      <c r="D188" s="48"/>
      <c r="E188" s="50" t="str">
        <f t="shared" si="244"/>
        <v>置賜地域</v>
      </c>
      <c r="F188" s="50" t="str">
        <f t="shared" si="245"/>
        <v>大字岩井沢字町二８３９番１外</v>
      </c>
      <c r="G188" s="50" t="str">
        <f t="shared" si="246"/>
        <v/>
      </c>
      <c r="H188" s="50" t="str">
        <f t="shared" si="247"/>
        <v>（不明）</v>
      </c>
      <c r="I188" s="48" t="str">
        <f t="shared" si="248"/>
        <v/>
      </c>
      <c r="J188" s="48" t="str">
        <f>IFERROR(IF(L188="───── ","",IF(VLOOKUP(A188,kanji001前年データ,19,FALSE)=62,"共同",IF(A188="山形9-3","工業",IF(A188="鶴岡5-2","観光",IF(OR(C188="宅地見込地",C188="工業地"),"",IF(OR(AND(C188="住宅地",M188=2),AND(C188="商業地",M188=1)),"最高",IF(OR(AND(C188="住宅地",COUNTIFS(前年用途区分,C188,前年価格,"&gt;0")=M188),AND(C188="商業地",COUNTIFS(前年用途区分,C188,前年価格,"&gt;0")=M188)),"最低",IF(fals,"")))))))),"")</f>
        <v/>
      </c>
      <c r="K188" s="48" t="str">
        <f ca="1">IFERROR(IF(W188="───── ","",IF(VLOOKUP(A188,kanji001データ,19,FALSE)=62,"共同",IF(A188="山形9-3","工業",IF(A188="鶴岡5-2","観光",IF(OR(C188="宅地見込地",C188="工業地"),"",IF(AND(C188="住宅地",X188=2),"最高",IF(AND(C188="住宅地",COUNTIFS(用途区分,C188,幹事意見価格,"&gt;0")=X188),"最低",IF(AND(C188="商業地",X188=1),"最高",IF(AND(C188="商業地",COUNTIFS(用途区分,C188,幹事意見価格,"&gt;0")=X188),"最低",IF(fals,"")))))))))),"")</f>
        <v/>
      </c>
      <c r="L188" s="51">
        <f t="shared" si="222"/>
        <v>16900</v>
      </c>
      <c r="M188" s="52">
        <f t="shared" si="249"/>
        <v>53</v>
      </c>
      <c r="N188" s="52">
        <f>IFERROR(IF(A188="","",VALUE(M188&amp;COUNTIFS($M$1:M188,M188))),"─── ")</f>
        <v>532</v>
      </c>
      <c r="O188" s="53">
        <f t="shared" si="223"/>
        <v>-1.2E-2</v>
      </c>
      <c r="P188" s="53">
        <f t="shared" si="224"/>
        <v>-1.1695906432748537E-2</v>
      </c>
      <c r="Q188" s="52">
        <f t="shared" si="225"/>
        <v>58</v>
      </c>
      <c r="R188" s="52">
        <f>IFERROR(IF(A188="","",VALUE(Q188&amp;COUNTIFS($Q$1:Q188,Q188))),"─── ")</f>
        <v>582</v>
      </c>
      <c r="S188" s="51" t="e">
        <f t="shared" ca="1" si="220"/>
        <v>#REF!</v>
      </c>
      <c r="T188" s="53" t="e">
        <f t="shared" ca="1" si="221"/>
        <v>#REF!</v>
      </c>
      <c r="U188" s="51" t="e">
        <f t="shared" ca="1" si="238"/>
        <v>#REF!</v>
      </c>
      <c r="V188" s="53" t="e">
        <f t="shared" ca="1" si="239"/>
        <v>#REF!</v>
      </c>
      <c r="W188" s="88" t="str">
        <f ca="1">IFERROR(IF(OR($S188="─── ",$U188="─── "),"─── ",IF(#REF!="見込価格",VLOOKUP(A188,見込価格一覧データ,9,FALSE),IF(#REF!="意見価格",VLOOKUP(A188,見込価格一覧データ,11,FALSE)))),"─── ")</f>
        <v xml:space="preserve">─── </v>
      </c>
      <c r="X188" s="52" t="str">
        <f t="shared" ca="1" si="250"/>
        <v xml:space="preserve">─── </v>
      </c>
      <c r="Y188" s="66" t="str">
        <f t="shared" ca="1" si="251"/>
        <v xml:space="preserve">─── </v>
      </c>
      <c r="Z188" s="52" t="str">
        <f t="shared" ca="1" si="252"/>
        <v xml:space="preserve">─── </v>
      </c>
      <c r="AA188" s="52" t="str">
        <f t="shared" ca="1" si="253"/>
        <v xml:space="preserve">─── </v>
      </c>
      <c r="AB188" s="53" t="str">
        <f t="shared" ca="1" si="226"/>
        <v xml:space="preserve">─── </v>
      </c>
      <c r="AC188" s="53" t="str">
        <f t="shared" ca="1" si="227"/>
        <v xml:space="preserve">─── </v>
      </c>
      <c r="AD188" s="52" t="str">
        <f t="shared" ca="1" si="254"/>
        <v xml:space="preserve">─── </v>
      </c>
      <c r="AE188" s="66" t="str">
        <f t="shared" ca="1" si="255"/>
        <v xml:space="preserve">─── </v>
      </c>
      <c r="AF188" s="54" t="str">
        <f t="shared" ca="1" si="256"/>
        <v xml:space="preserve">─── </v>
      </c>
      <c r="AG188" s="66" t="str">
        <f t="shared" ca="1" si="257"/>
        <v xml:space="preserve">─── </v>
      </c>
      <c r="AH188" s="54" t="str">
        <f t="shared" ca="1" si="258"/>
        <v xml:space="preserve">─── </v>
      </c>
      <c r="AI188" s="52" t="str">
        <f t="shared" ca="1" si="228"/>
        <v xml:space="preserve">─── </v>
      </c>
      <c r="AJ188" s="52">
        <f t="shared" si="259"/>
        <v>1</v>
      </c>
      <c r="AK188" s="57" t="str">
        <f t="shared" si="260"/>
        <v>臼井　晶</v>
      </c>
      <c r="AL188" s="57" t="str">
        <f t="shared" si="261"/>
        <v>福山　善智</v>
      </c>
      <c r="AM188" s="53">
        <f t="shared" si="262"/>
        <v>-1.2E-2</v>
      </c>
      <c r="AN188" s="55">
        <f t="shared" si="263"/>
        <v>16900</v>
      </c>
      <c r="AO188" s="48" t="str">
        <f t="shared" si="229"/>
        <v/>
      </c>
      <c r="AP188" s="56">
        <f t="shared" si="230"/>
        <v>100</v>
      </c>
      <c r="AQ188" s="70" t="str">
        <f t="shared" ca="1" si="264"/>
        <v xml:space="preserve">─── </v>
      </c>
      <c r="AR188" s="62" t="str">
        <f t="shared" ca="1" si="231"/>
        <v xml:space="preserve">─── </v>
      </c>
      <c r="AS188" s="62" t="str">
        <f ca="1">IF(AR188="─── ","─── ",VALUE(AR188&amp;COUNTIFS(AR$1:AR188,AR188)))</f>
        <v xml:space="preserve">─── </v>
      </c>
      <c r="AT188" s="62" t="str">
        <f t="shared" ca="1" si="232"/>
        <v xml:space="preserve">─── </v>
      </c>
      <c r="AU188" s="65" t="str">
        <f t="shared" ca="1" si="265"/>
        <v xml:space="preserve">─── </v>
      </c>
      <c r="AV188" s="62" t="str">
        <f t="shared" ca="1" si="233"/>
        <v xml:space="preserve">─── </v>
      </c>
      <c r="AW188" s="73" t="str">
        <f t="shared" ca="1" si="234"/>
        <v xml:space="preserve">─── </v>
      </c>
      <c r="AX188" s="74" t="str">
        <f t="shared" ca="1" si="266"/>
        <v xml:space="preserve">─── </v>
      </c>
      <c r="AY188" s="75" t="str">
        <f t="shared" ca="1" si="235"/>
        <v xml:space="preserve">─── </v>
      </c>
      <c r="AZ188" s="76" t="str">
        <f t="shared" ca="1" si="267"/>
        <v xml:space="preserve">─── </v>
      </c>
      <c r="BA188" s="77" t="str">
        <f t="shared" ca="1" si="236"/>
        <v xml:space="preserve">─── </v>
      </c>
      <c r="BB188" s="80" t="str">
        <f t="shared" ca="1" si="237"/>
        <v xml:space="preserve">─── </v>
      </c>
      <c r="BC188" s="71" t="str">
        <f t="shared" si="268"/>
        <v/>
      </c>
      <c r="BD188" s="2" t="s">
        <v>2124</v>
      </c>
      <c r="BG188" s="2" t="str">
        <f t="shared" ca="1" si="269"/>
        <v xml:space="preserve">─── </v>
      </c>
      <c r="BJ188" s="63">
        <v>189</v>
      </c>
      <c r="BK188" s="63" t="str">
        <f t="shared" ca="1" si="241"/>
        <v/>
      </c>
      <c r="BL188" s="63" t="str">
        <f t="shared" ca="1" si="240"/>
        <v/>
      </c>
    </row>
    <row r="189" spans="1:65">
      <c r="A189" s="85" t="s">
        <v>1582</v>
      </c>
      <c r="B189" s="57" t="str">
        <f t="shared" si="242"/>
        <v>白鷹町</v>
      </c>
      <c r="C189" s="57" t="str">
        <f t="shared" si="243"/>
        <v>住宅地</v>
      </c>
      <c r="D189" s="48"/>
      <c r="E189" s="50" t="str">
        <f t="shared" si="244"/>
        <v>置賜地域</v>
      </c>
      <c r="F189" s="50" t="str">
        <f t="shared" si="245"/>
        <v>大字荒砥乙字出来町東９５８番</v>
      </c>
      <c r="G189" s="50" t="str">
        <f t="shared" si="246"/>
        <v/>
      </c>
      <c r="H189" s="50" t="str">
        <f t="shared" si="247"/>
        <v/>
      </c>
      <c r="I189" s="48" t="str">
        <f t="shared" si="248"/>
        <v>○</v>
      </c>
      <c r="J189" s="48" t="str">
        <f>IFERROR(IF(L189="───── ","",IF(VLOOKUP(A189,kanji001前年データ,19,FALSE)=62,"共同",IF(A189="山形9-3","工業",IF(A189="鶴岡5-2","観光",IF(OR(C189="宅地見込地",C189="工業地"),"",IF(OR(AND(C189="住宅地",M189=2),AND(C189="商業地",M189=1)),"最高",IF(OR(AND(C189="住宅地",COUNTIFS(前年用途区分,C189,前年価格,"&gt;0")=M189),AND(C189="商業地",COUNTIFS(前年用途区分,C189,前年価格,"&gt;0")=M189)),"最低",IF(fals,"")))))))),"")</f>
        <v/>
      </c>
      <c r="K189" s="48" t="str">
        <f ca="1">IFERROR(IF(W189="───── ","",IF(VLOOKUP(A189,kanji001データ,19,FALSE)=62,"共同",IF(A189="山形9-3","工業",IF(A189="鶴岡5-2","観光",IF(OR(C189="宅地見込地",C189="工業地"),"",IF(AND(C189="住宅地",X189=2),"最高",IF(AND(C189="住宅地",COUNTIFS(用途区分,C189,幹事意見価格,"&gt;0")=X189),"最低",IF(AND(C189="商業地",X189=1),"最高",IF(AND(C189="商業地",COUNTIFS(用途区分,C189,幹事意見価格,"&gt;0")=X189),"最低",IF(fals,"")))))))))),"")</f>
        <v/>
      </c>
      <c r="L189" s="51">
        <f t="shared" si="222"/>
        <v>13400</v>
      </c>
      <c r="M189" s="52">
        <f t="shared" si="249"/>
        <v>88</v>
      </c>
      <c r="N189" s="52">
        <f>IFERROR(IF(A189="","",VALUE(M189&amp;COUNTIFS($M$1:M189,M189))),"─── ")</f>
        <v>882</v>
      </c>
      <c r="O189" s="53">
        <f t="shared" si="223"/>
        <v>-7.0000000000000001E-3</v>
      </c>
      <c r="P189" s="53">
        <f t="shared" si="224"/>
        <v>-7.4074074074074077E-3</v>
      </c>
      <c r="Q189" s="52">
        <f t="shared" si="225"/>
        <v>101</v>
      </c>
      <c r="R189" s="52">
        <f>IFERROR(IF(A189="","",VALUE(Q189&amp;COUNTIFS($Q$1:Q189,Q189))),"─── ")</f>
        <v>1012</v>
      </c>
      <c r="S189" s="51" t="e">
        <f t="shared" ca="1" si="220"/>
        <v>#REF!</v>
      </c>
      <c r="T189" s="53" t="e">
        <f t="shared" ca="1" si="221"/>
        <v>#REF!</v>
      </c>
      <c r="U189" s="51" t="e">
        <f t="shared" ca="1" si="238"/>
        <v>#REF!</v>
      </c>
      <c r="V189" s="53" t="e">
        <f t="shared" ca="1" si="239"/>
        <v>#REF!</v>
      </c>
      <c r="W189" s="88" t="str">
        <f ca="1">IFERROR(IF(OR($S189="─── ",$U189="─── "),"─── ",IF(#REF!="見込価格",VLOOKUP(A189,見込価格一覧データ,9,FALSE),IF(#REF!="意見価格",VLOOKUP(A189,見込価格一覧データ,11,FALSE)))),"─── ")</f>
        <v xml:space="preserve">─── </v>
      </c>
      <c r="X189" s="52" t="str">
        <f t="shared" ca="1" si="250"/>
        <v xml:space="preserve">─── </v>
      </c>
      <c r="Y189" s="66" t="str">
        <f t="shared" ca="1" si="251"/>
        <v xml:space="preserve">─── </v>
      </c>
      <c r="Z189" s="52" t="str">
        <f t="shared" ca="1" si="252"/>
        <v xml:space="preserve">─── </v>
      </c>
      <c r="AA189" s="52" t="str">
        <f t="shared" ca="1" si="253"/>
        <v xml:space="preserve">─── </v>
      </c>
      <c r="AB189" s="53" t="str">
        <f t="shared" ca="1" si="226"/>
        <v xml:space="preserve">─── </v>
      </c>
      <c r="AC189" s="53" t="str">
        <f t="shared" ca="1" si="227"/>
        <v xml:space="preserve">─── </v>
      </c>
      <c r="AD189" s="52" t="str">
        <f t="shared" ca="1" si="254"/>
        <v xml:space="preserve">─── </v>
      </c>
      <c r="AE189" s="66" t="str">
        <f t="shared" ca="1" si="255"/>
        <v xml:space="preserve">─── </v>
      </c>
      <c r="AF189" s="54" t="str">
        <f t="shared" ca="1" si="256"/>
        <v xml:space="preserve">─── </v>
      </c>
      <c r="AG189" s="66" t="str">
        <f t="shared" ca="1" si="257"/>
        <v xml:space="preserve">─── </v>
      </c>
      <c r="AH189" s="54" t="str">
        <f t="shared" ca="1" si="258"/>
        <v xml:space="preserve">─── </v>
      </c>
      <c r="AI189" s="52" t="str">
        <f t="shared" ca="1" si="228"/>
        <v xml:space="preserve">─── </v>
      </c>
      <c r="AJ189" s="52">
        <f t="shared" si="259"/>
        <v>1</v>
      </c>
      <c r="AK189" s="57" t="str">
        <f t="shared" si="260"/>
        <v>石川　聡</v>
      </c>
      <c r="AL189" s="57" t="str">
        <f t="shared" si="261"/>
        <v>臼井　晶</v>
      </c>
      <c r="AM189" s="53">
        <f t="shared" si="262"/>
        <v>-7.0000000000000001E-3</v>
      </c>
      <c r="AN189" s="55">
        <f t="shared" si="263"/>
        <v>13400</v>
      </c>
      <c r="AO189" s="48" t="str">
        <f t="shared" si="229"/>
        <v/>
      </c>
      <c r="AP189" s="56">
        <f t="shared" si="230"/>
        <v>100</v>
      </c>
      <c r="AQ189" s="70" t="str">
        <f t="shared" ca="1" si="264"/>
        <v xml:space="preserve">─── </v>
      </c>
      <c r="AR189" s="62" t="str">
        <f t="shared" ca="1" si="231"/>
        <v xml:space="preserve">─── </v>
      </c>
      <c r="AS189" s="62" t="str">
        <f ca="1">IF(AR189="─── ","─── ",VALUE(AR189&amp;COUNTIFS(AR$1:AR189,AR189)))</f>
        <v xml:space="preserve">─── </v>
      </c>
      <c r="AT189" s="62" t="str">
        <f t="shared" ca="1" si="232"/>
        <v xml:space="preserve">─── </v>
      </c>
      <c r="AU189" s="65" t="str">
        <f t="shared" ca="1" si="265"/>
        <v xml:space="preserve">─── </v>
      </c>
      <c r="AV189" s="62" t="str">
        <f t="shared" ca="1" si="233"/>
        <v xml:space="preserve">─── </v>
      </c>
      <c r="AW189" s="73" t="str">
        <f t="shared" ca="1" si="234"/>
        <v xml:space="preserve">─── </v>
      </c>
      <c r="AX189" s="74" t="str">
        <f t="shared" ca="1" si="266"/>
        <v xml:space="preserve">─── </v>
      </c>
      <c r="AY189" s="75" t="str">
        <f t="shared" ca="1" si="235"/>
        <v xml:space="preserve">─── </v>
      </c>
      <c r="AZ189" s="76" t="str">
        <f t="shared" ca="1" si="267"/>
        <v xml:space="preserve">─── </v>
      </c>
      <c r="BA189" s="77" t="str">
        <f t="shared" ca="1" si="236"/>
        <v xml:space="preserve">─── </v>
      </c>
      <c r="BB189" s="80" t="str">
        <f t="shared" ca="1" si="237"/>
        <v xml:space="preserve">─── </v>
      </c>
      <c r="BC189" s="71" t="str">
        <f t="shared" si="268"/>
        <v/>
      </c>
      <c r="BD189" s="2" t="s">
        <v>2124</v>
      </c>
      <c r="BG189" s="2" t="str">
        <f t="shared" ca="1" si="269"/>
        <v xml:space="preserve">─── </v>
      </c>
      <c r="BJ189" s="63">
        <v>190</v>
      </c>
      <c r="BK189" s="63" t="str">
        <f t="shared" ca="1" si="241"/>
        <v/>
      </c>
      <c r="BL189" s="63" t="str">
        <f t="shared" ca="1" si="240"/>
        <v/>
      </c>
    </row>
    <row r="190" spans="1:65">
      <c r="A190" s="85" t="s">
        <v>1583</v>
      </c>
      <c r="B190" s="57" t="str">
        <f t="shared" si="242"/>
        <v>白鷹町</v>
      </c>
      <c r="C190" s="57" t="str">
        <f t="shared" si="243"/>
        <v>住宅地</v>
      </c>
      <c r="D190" s="48"/>
      <c r="E190" s="50" t="str">
        <f t="shared" si="244"/>
        <v>置賜地域</v>
      </c>
      <c r="F190" s="50" t="str">
        <f t="shared" si="245"/>
        <v>大字鮎貝字粡町二２４０６番１</v>
      </c>
      <c r="G190" s="50" t="str">
        <f t="shared" si="246"/>
        <v/>
      </c>
      <c r="H190" s="50" t="str">
        <f t="shared" si="247"/>
        <v/>
      </c>
      <c r="I190" s="48" t="str">
        <f t="shared" si="248"/>
        <v/>
      </c>
      <c r="J190" s="48" t="str">
        <f>IFERROR(IF(L190="───── ","",IF(VLOOKUP(A190,kanji001前年データ,19,FALSE)=62,"共同",IF(A190="山形9-3","工業",IF(A190="鶴岡5-2","観光",IF(OR(C190="宅地見込地",C190="工業地"),"",IF(OR(AND(C190="住宅地",M190=2),AND(C190="商業地",M190=1)),"最高",IF(OR(AND(C190="住宅地",COUNTIFS(前年用途区分,C190,前年価格,"&gt;0")=M190),AND(C190="商業地",COUNTIFS(前年用途区分,C190,前年価格,"&gt;0")=M190)),"最低",IF(fals,"")))))))),"")</f>
        <v/>
      </c>
      <c r="K190" s="48" t="str">
        <f ca="1">IFERROR(IF(W190="───── ","",IF(VLOOKUP(A190,kanji001データ,19,FALSE)=62,"共同",IF(A190="山形9-3","工業",IF(A190="鶴岡5-2","観光",IF(OR(C190="宅地見込地",C190="工業地"),"",IF(AND(C190="住宅地",X190=2),"最高",IF(AND(C190="住宅地",COUNTIFS(用途区分,C190,幹事意見価格,"&gt;0")=X190),"最低",IF(AND(C190="商業地",X190=1),"最高",IF(AND(C190="商業地",COUNTIFS(用途区分,C190,幹事意見価格,"&gt;0")=X190),"最低",IF(fals,"")))))))))),"")</f>
        <v/>
      </c>
      <c r="L190" s="51">
        <f t="shared" si="222"/>
        <v>8020</v>
      </c>
      <c r="M190" s="52">
        <f t="shared" si="249"/>
        <v>111</v>
      </c>
      <c r="N190" s="52">
        <f>IFERROR(IF(A190="","",VALUE(M190&amp;COUNTIFS($M$1:M190,M190))),"─── ")</f>
        <v>1111</v>
      </c>
      <c r="O190" s="53">
        <f t="shared" si="223"/>
        <v>-0.01</v>
      </c>
      <c r="P190" s="53">
        <f t="shared" si="224"/>
        <v>-9.876543209876543E-3</v>
      </c>
      <c r="Q190" s="52">
        <f t="shared" si="225"/>
        <v>120</v>
      </c>
      <c r="R190" s="52">
        <f>IFERROR(IF(A190="","",VALUE(Q190&amp;COUNTIFS($Q$1:Q190,Q190))),"─── ")</f>
        <v>1201</v>
      </c>
      <c r="S190" s="51" t="e">
        <f t="shared" ca="1" si="220"/>
        <v>#REF!</v>
      </c>
      <c r="T190" s="53" t="e">
        <f t="shared" ca="1" si="221"/>
        <v>#REF!</v>
      </c>
      <c r="U190" s="51" t="e">
        <f t="shared" ca="1" si="238"/>
        <v>#REF!</v>
      </c>
      <c r="V190" s="53" t="e">
        <f t="shared" ca="1" si="239"/>
        <v>#REF!</v>
      </c>
      <c r="W190" s="88" t="str">
        <f ca="1">IFERROR(IF(OR($S190="─── ",$U190="─── "),"─── ",IF(#REF!="見込価格",VLOOKUP(A190,見込価格一覧データ,9,FALSE),IF(#REF!="意見価格",VLOOKUP(A190,見込価格一覧データ,11,FALSE)))),"─── ")</f>
        <v xml:space="preserve">─── </v>
      </c>
      <c r="X190" s="52" t="str">
        <f t="shared" ca="1" si="250"/>
        <v xml:space="preserve">─── </v>
      </c>
      <c r="Y190" s="66" t="str">
        <f t="shared" ca="1" si="251"/>
        <v xml:space="preserve">─── </v>
      </c>
      <c r="Z190" s="52" t="str">
        <f t="shared" ca="1" si="252"/>
        <v xml:space="preserve">─── </v>
      </c>
      <c r="AA190" s="52" t="str">
        <f t="shared" ca="1" si="253"/>
        <v xml:space="preserve">─── </v>
      </c>
      <c r="AB190" s="53" t="str">
        <f t="shared" ca="1" si="226"/>
        <v xml:space="preserve">─── </v>
      </c>
      <c r="AC190" s="53" t="str">
        <f t="shared" ca="1" si="227"/>
        <v xml:space="preserve">─── </v>
      </c>
      <c r="AD190" s="52" t="str">
        <f t="shared" ca="1" si="254"/>
        <v xml:space="preserve">─── </v>
      </c>
      <c r="AE190" s="66" t="str">
        <f t="shared" ca="1" si="255"/>
        <v xml:space="preserve">─── </v>
      </c>
      <c r="AF190" s="54" t="str">
        <f t="shared" ca="1" si="256"/>
        <v xml:space="preserve">─── </v>
      </c>
      <c r="AG190" s="66" t="str">
        <f t="shared" ca="1" si="257"/>
        <v xml:space="preserve">─── </v>
      </c>
      <c r="AH190" s="54" t="str">
        <f t="shared" ca="1" si="258"/>
        <v xml:space="preserve">─── </v>
      </c>
      <c r="AI190" s="52" t="str">
        <f t="shared" ca="1" si="228"/>
        <v xml:space="preserve">─── </v>
      </c>
      <c r="AJ190" s="52">
        <f t="shared" si="259"/>
        <v>2</v>
      </c>
      <c r="AK190" s="57" t="str">
        <f t="shared" si="260"/>
        <v>石川　聡</v>
      </c>
      <c r="AL190" s="57" t="str">
        <f t="shared" si="261"/>
        <v>臼井　晶</v>
      </c>
      <c r="AM190" s="53">
        <f t="shared" si="262"/>
        <v>-0.01</v>
      </c>
      <c r="AN190" s="55">
        <f t="shared" si="263"/>
        <v>8020</v>
      </c>
      <c r="AO190" s="48" t="str">
        <f t="shared" si="229"/>
        <v/>
      </c>
      <c r="AP190" s="56">
        <f t="shared" si="230"/>
        <v>102</v>
      </c>
      <c r="AQ190" s="70" t="str">
        <f t="shared" ca="1" si="264"/>
        <v xml:space="preserve">─── </v>
      </c>
      <c r="AR190" s="62" t="str">
        <f t="shared" ca="1" si="231"/>
        <v xml:space="preserve">─── </v>
      </c>
      <c r="AS190" s="62" t="str">
        <f ca="1">IF(AR190="─── ","─── ",VALUE(AR190&amp;COUNTIFS(AR$1:AR190,AR190)))</f>
        <v xml:space="preserve">─── </v>
      </c>
      <c r="AT190" s="62" t="str">
        <f t="shared" ca="1" si="232"/>
        <v xml:space="preserve">─── </v>
      </c>
      <c r="AU190" s="65" t="str">
        <f t="shared" ca="1" si="265"/>
        <v xml:space="preserve">─── </v>
      </c>
      <c r="AV190" s="62" t="str">
        <f t="shared" ca="1" si="233"/>
        <v xml:space="preserve">─── </v>
      </c>
      <c r="AW190" s="73" t="str">
        <f t="shared" ca="1" si="234"/>
        <v xml:space="preserve">─── </v>
      </c>
      <c r="AX190" s="74" t="str">
        <f t="shared" ca="1" si="266"/>
        <v xml:space="preserve">─── </v>
      </c>
      <c r="AY190" s="75" t="str">
        <f t="shared" ca="1" si="235"/>
        <v xml:space="preserve">─── </v>
      </c>
      <c r="AZ190" s="76" t="str">
        <f t="shared" ca="1" si="267"/>
        <v xml:space="preserve">─── </v>
      </c>
      <c r="BA190" s="77" t="str">
        <f t="shared" ca="1" si="236"/>
        <v xml:space="preserve">─── </v>
      </c>
      <c r="BB190" s="80" t="str">
        <f t="shared" ca="1" si="237"/>
        <v xml:space="preserve">─── </v>
      </c>
      <c r="BC190" s="71" t="str">
        <f t="shared" si="268"/>
        <v/>
      </c>
      <c r="BD190" s="2" t="s">
        <v>2124</v>
      </c>
      <c r="BG190" s="2" t="str">
        <f t="shared" ca="1" si="269"/>
        <v xml:space="preserve">─── </v>
      </c>
      <c r="BJ190" s="63">
        <v>191</v>
      </c>
      <c r="BK190" s="63" t="str">
        <f t="shared" ca="1" si="241"/>
        <v/>
      </c>
      <c r="BL190" s="63" t="str">
        <f t="shared" ca="1" si="240"/>
        <v/>
      </c>
    </row>
    <row r="191" spans="1:65">
      <c r="A191" s="85" t="s">
        <v>1461</v>
      </c>
      <c r="B191" s="57" t="str">
        <f t="shared" si="242"/>
        <v>白鷹町</v>
      </c>
      <c r="C191" s="57" t="str">
        <f t="shared" si="243"/>
        <v>商業地</v>
      </c>
      <c r="D191" s="48"/>
      <c r="E191" s="50" t="str">
        <f t="shared" si="244"/>
        <v>置賜地域</v>
      </c>
      <c r="F191" s="50" t="str">
        <f t="shared" si="245"/>
        <v>大字荒砥乙字横町１０１４番</v>
      </c>
      <c r="G191" s="50" t="str">
        <f t="shared" si="246"/>
        <v/>
      </c>
      <c r="H191" s="50" t="str">
        <f t="shared" si="247"/>
        <v>（芳賀輪店）</v>
      </c>
      <c r="I191" s="48" t="str">
        <f t="shared" si="248"/>
        <v/>
      </c>
      <c r="J191" s="48" t="str">
        <f>IFERROR(IF(L191="───── ","",IF(VLOOKUP(A191,kanji001前年データ,19,FALSE)=62,"共同",IF(A191="山形9-3","工業",IF(A191="鶴岡5-2","観光",IF(OR(C191="宅地見込地",C191="工業地"),"",IF(OR(AND(C191="住宅地",M191=2),AND(C191="商業地",M191=1)),"最高",IF(OR(AND(C191="住宅地",COUNTIFS(前年用途区分,C191,前年価格,"&gt;0")=M191),AND(C191="商業地",COUNTIFS(前年用途区分,C191,前年価格,"&gt;0")=M191)),"最低",IF(fals,"")))))))),"")</f>
        <v/>
      </c>
      <c r="K191" s="48" t="str">
        <f ca="1">IFERROR(IF(W191="───── ","",IF(VLOOKUP(A191,kanji001データ,19,FALSE)=62,"共同",IF(A191="山形9-3","工業",IF(A191="鶴岡5-2","観光",IF(OR(C191="宅地見込地",C191="工業地"),"",IF(AND(C191="住宅地",X191=2),"最高",IF(AND(C191="住宅地",COUNTIFS(用途区分,C191,幹事意見価格,"&gt;0")=X191),"最低",IF(AND(C191="商業地",X191=1),"最高",IF(AND(C191="商業地",COUNTIFS(用途区分,C191,幹事意見価格,"&gt;0")=X191),"最低",IF(fals,"")))))))))),"")</f>
        <v/>
      </c>
      <c r="L191" s="51">
        <f t="shared" si="222"/>
        <v>18100</v>
      </c>
      <c r="M191" s="52">
        <f t="shared" si="249"/>
        <v>52</v>
      </c>
      <c r="N191" s="52">
        <f>IFERROR(IF(A191="","",VALUE(M191&amp;COUNTIFS($M$1:M191,M191))),"─── ")</f>
        <v>522</v>
      </c>
      <c r="O191" s="53">
        <f t="shared" si="223"/>
        <v>-1.0999999999999999E-2</v>
      </c>
      <c r="P191" s="53">
        <f t="shared" si="224"/>
        <v>-1.092896174863388E-2</v>
      </c>
      <c r="Q191" s="52">
        <f t="shared" si="225"/>
        <v>56</v>
      </c>
      <c r="R191" s="52">
        <f>IFERROR(IF(A191="","",VALUE(Q191&amp;COUNTIFS($Q$1:Q191,Q191))),"─── ")</f>
        <v>562</v>
      </c>
      <c r="S191" s="51" t="e">
        <f t="shared" ca="1" si="220"/>
        <v>#REF!</v>
      </c>
      <c r="T191" s="53" t="e">
        <f t="shared" ca="1" si="221"/>
        <v>#REF!</v>
      </c>
      <c r="U191" s="51" t="e">
        <f t="shared" ca="1" si="238"/>
        <v>#REF!</v>
      </c>
      <c r="V191" s="53" t="e">
        <f t="shared" ca="1" si="239"/>
        <v>#REF!</v>
      </c>
      <c r="W191" s="88" t="str">
        <f ca="1">IFERROR(IF(OR($S191="─── ",$U191="─── "),"─── ",IF(#REF!="見込価格",VLOOKUP(A191,見込価格一覧データ,9,FALSE),IF(#REF!="意見価格",VLOOKUP(A191,見込価格一覧データ,11,FALSE)))),"─── ")</f>
        <v xml:space="preserve">─── </v>
      </c>
      <c r="X191" s="52" t="str">
        <f t="shared" ca="1" si="250"/>
        <v xml:space="preserve">─── </v>
      </c>
      <c r="Y191" s="66" t="str">
        <f t="shared" ca="1" si="251"/>
        <v xml:space="preserve">─── </v>
      </c>
      <c r="Z191" s="52" t="str">
        <f t="shared" ca="1" si="252"/>
        <v xml:space="preserve">─── </v>
      </c>
      <c r="AA191" s="52" t="str">
        <f t="shared" ca="1" si="253"/>
        <v xml:space="preserve">─── </v>
      </c>
      <c r="AB191" s="53" t="str">
        <f t="shared" ca="1" si="226"/>
        <v xml:space="preserve">─── </v>
      </c>
      <c r="AC191" s="53" t="str">
        <f t="shared" ca="1" si="227"/>
        <v xml:space="preserve">─── </v>
      </c>
      <c r="AD191" s="52" t="str">
        <f t="shared" ca="1" si="254"/>
        <v xml:space="preserve">─── </v>
      </c>
      <c r="AE191" s="66" t="str">
        <f t="shared" ca="1" si="255"/>
        <v xml:space="preserve">─── </v>
      </c>
      <c r="AF191" s="54" t="str">
        <f t="shared" ca="1" si="256"/>
        <v xml:space="preserve">─── </v>
      </c>
      <c r="AG191" s="66" t="str">
        <f t="shared" ca="1" si="257"/>
        <v xml:space="preserve">─── </v>
      </c>
      <c r="AH191" s="54" t="str">
        <f t="shared" ca="1" si="258"/>
        <v xml:space="preserve">─── </v>
      </c>
      <c r="AI191" s="52" t="str">
        <f t="shared" ca="1" si="228"/>
        <v xml:space="preserve">─── </v>
      </c>
      <c r="AJ191" s="52">
        <f t="shared" si="259"/>
        <v>1</v>
      </c>
      <c r="AK191" s="57" t="str">
        <f t="shared" si="260"/>
        <v>石川　聡</v>
      </c>
      <c r="AL191" s="57" t="str">
        <f t="shared" si="261"/>
        <v>臼井　晶</v>
      </c>
      <c r="AM191" s="53">
        <f t="shared" si="262"/>
        <v>-1.0999999999999999E-2</v>
      </c>
      <c r="AN191" s="55">
        <f t="shared" si="263"/>
        <v>18100</v>
      </c>
      <c r="AO191" s="48" t="str">
        <f t="shared" si="229"/>
        <v/>
      </c>
      <c r="AP191" s="56">
        <f t="shared" si="230"/>
        <v>100</v>
      </c>
      <c r="AQ191" s="70" t="str">
        <f t="shared" ca="1" si="264"/>
        <v xml:space="preserve">─── </v>
      </c>
      <c r="AR191" s="62" t="str">
        <f t="shared" ca="1" si="231"/>
        <v xml:space="preserve">─── </v>
      </c>
      <c r="AS191" s="62" t="str">
        <f ca="1">IF(AR191="─── ","─── ",VALUE(AR191&amp;COUNTIFS(AR$1:AR191,AR191)))</f>
        <v xml:space="preserve">─── </v>
      </c>
      <c r="AT191" s="62" t="str">
        <f t="shared" ca="1" si="232"/>
        <v xml:space="preserve">─── </v>
      </c>
      <c r="AU191" s="65" t="str">
        <f t="shared" ca="1" si="265"/>
        <v xml:space="preserve">─── </v>
      </c>
      <c r="AV191" s="62" t="str">
        <f t="shared" ca="1" si="233"/>
        <v xml:space="preserve">─── </v>
      </c>
      <c r="AW191" s="73" t="str">
        <f t="shared" ca="1" si="234"/>
        <v xml:space="preserve">─── </v>
      </c>
      <c r="AX191" s="74" t="str">
        <f t="shared" ca="1" si="266"/>
        <v xml:space="preserve">─── </v>
      </c>
      <c r="AY191" s="75" t="str">
        <f t="shared" ca="1" si="235"/>
        <v xml:space="preserve">─── </v>
      </c>
      <c r="AZ191" s="76" t="str">
        <f t="shared" ca="1" si="267"/>
        <v xml:space="preserve">─── </v>
      </c>
      <c r="BA191" s="77" t="str">
        <f t="shared" ca="1" si="236"/>
        <v xml:space="preserve">─── </v>
      </c>
      <c r="BB191" s="80" t="str">
        <f t="shared" ca="1" si="237"/>
        <v xml:space="preserve">─── </v>
      </c>
      <c r="BC191" s="71" t="str">
        <f t="shared" si="268"/>
        <v/>
      </c>
      <c r="BD191" s="2" t="s">
        <v>2124</v>
      </c>
      <c r="BG191" s="2" t="str">
        <f t="shared" ca="1" si="269"/>
        <v xml:space="preserve">─── </v>
      </c>
      <c r="BJ191" s="63">
        <v>192</v>
      </c>
      <c r="BK191" s="63" t="str">
        <f t="shared" ca="1" si="241"/>
        <v/>
      </c>
      <c r="BL191" s="63" t="str">
        <f t="shared" ca="1" si="240"/>
        <v/>
      </c>
    </row>
    <row r="192" spans="1:65">
      <c r="A192" s="85" t="s">
        <v>1584</v>
      </c>
      <c r="B192" s="57" t="str">
        <f t="shared" si="242"/>
        <v>三川町</v>
      </c>
      <c r="C192" s="57" t="str">
        <f t="shared" si="243"/>
        <v>住宅地</v>
      </c>
      <c r="D192" s="48"/>
      <c r="E192" s="50" t="str">
        <f t="shared" si="244"/>
        <v>庄内地域</v>
      </c>
      <c r="F192" s="50" t="str">
        <f t="shared" si="245"/>
        <v>大字押切新田字対馬１０５番１５</v>
      </c>
      <c r="G192" s="50" t="str">
        <f t="shared" si="246"/>
        <v/>
      </c>
      <c r="H192" s="50" t="str">
        <f t="shared" si="247"/>
        <v/>
      </c>
      <c r="I192" s="48" t="str">
        <f t="shared" si="248"/>
        <v/>
      </c>
      <c r="J192" s="48" t="str">
        <f>IFERROR(IF(L192="───── ","",IF(VLOOKUP(A192,kanji001前年データ,19,FALSE)=62,"共同",IF(A192="山形9-3","工業",IF(A192="鶴岡5-2","観光",IF(OR(C192="宅地見込地",C192="工業地"),"",IF(OR(AND(C192="住宅地",M192=2),AND(C192="商業地",M192=1)),"最高",IF(OR(AND(C192="住宅地",COUNTIFS(前年用途区分,C192,前年価格,"&gt;0")=M192),AND(C192="商業地",COUNTIFS(前年用途区分,C192,前年価格,"&gt;0")=M192)),"最低",IF(fals,"")))))))),"")</f>
        <v/>
      </c>
      <c r="K192" s="48" t="str">
        <f ca="1">IFERROR(IF(W192="───── ","",IF(VLOOKUP(A192,kanji001データ,19,FALSE)=62,"共同",IF(A192="山形9-3","工業",IF(A192="鶴岡5-2","観光",IF(OR(C192="宅地見込地",C192="工業地"),"",IF(AND(C192="住宅地",X192=2),"最高",IF(AND(C192="住宅地",COUNTIFS(用途区分,C192,幹事意見価格,"&gt;0")=X192),"最低",IF(AND(C192="商業地",X192=1),"最高",IF(AND(C192="商業地",COUNTIFS(用途区分,C192,幹事意見価格,"&gt;0")=X192),"最低",IF(fals,"")))))))))),"")</f>
        <v/>
      </c>
      <c r="L192" s="51">
        <f t="shared" si="222"/>
        <v>15100</v>
      </c>
      <c r="M192" s="52">
        <f t="shared" si="249"/>
        <v>83</v>
      </c>
      <c r="N192" s="52">
        <f>IFERROR(IF(A192="","",VALUE(M192&amp;COUNTIFS($M$1:M192,M192))),"─── ")</f>
        <v>831</v>
      </c>
      <c r="O192" s="53">
        <f t="shared" si="223"/>
        <v>7.0000000000000001E-3</v>
      </c>
      <c r="P192" s="53">
        <f t="shared" si="224"/>
        <v>6.6666666666666671E-3</v>
      </c>
      <c r="Q192" s="52">
        <f t="shared" si="225"/>
        <v>40</v>
      </c>
      <c r="R192" s="52">
        <f>IFERROR(IF(A192="","",VALUE(Q192&amp;COUNTIFS($Q$1:Q192,Q192))),"─── ")</f>
        <v>402</v>
      </c>
      <c r="S192" s="51" t="e">
        <f t="shared" ca="1" si="220"/>
        <v>#REF!</v>
      </c>
      <c r="T192" s="53" t="e">
        <f t="shared" ca="1" si="221"/>
        <v>#REF!</v>
      </c>
      <c r="U192" s="51" t="e">
        <f t="shared" ca="1" si="238"/>
        <v>#REF!</v>
      </c>
      <c r="V192" s="53" t="e">
        <f t="shared" ca="1" si="239"/>
        <v>#REF!</v>
      </c>
      <c r="W192" s="88" t="str">
        <f ca="1">IFERROR(IF(OR($S192="─── ",$U192="─── "),"─── ",IF(#REF!="見込価格",VLOOKUP(A192,見込価格一覧データ,9,FALSE),IF(#REF!="意見価格",VLOOKUP(A192,見込価格一覧データ,11,FALSE)))),"─── ")</f>
        <v xml:space="preserve">─── </v>
      </c>
      <c r="X192" s="52" t="str">
        <f t="shared" ca="1" si="250"/>
        <v xml:space="preserve">─── </v>
      </c>
      <c r="Y192" s="66" t="str">
        <f t="shared" ca="1" si="251"/>
        <v xml:space="preserve">─── </v>
      </c>
      <c r="Z192" s="52" t="str">
        <f t="shared" ca="1" si="252"/>
        <v xml:space="preserve">─── </v>
      </c>
      <c r="AA192" s="52" t="str">
        <f t="shared" ca="1" si="253"/>
        <v xml:space="preserve">─── </v>
      </c>
      <c r="AB192" s="53" t="str">
        <f ca="1">IFERROR(IF(A192="","",IF(OR(L192="───── ",W192=""),"─── ",IF(OR(L192="",W192=""),"",ROUND(W192/L192-100%,3)))),"─── ")</f>
        <v xml:space="preserve">─── </v>
      </c>
      <c r="AC192" s="53" t="str">
        <f t="shared" ca="1" si="227"/>
        <v xml:space="preserve">─── </v>
      </c>
      <c r="AD192" s="52" t="str">
        <f t="shared" ca="1" si="254"/>
        <v xml:space="preserve">─── </v>
      </c>
      <c r="AE192" s="66" t="str">
        <f t="shared" ca="1" si="255"/>
        <v xml:space="preserve">─── </v>
      </c>
      <c r="AF192" s="54" t="str">
        <f t="shared" ca="1" si="256"/>
        <v xml:space="preserve">─── </v>
      </c>
      <c r="AG192" s="66" t="str">
        <f t="shared" ca="1" si="257"/>
        <v xml:space="preserve">─── </v>
      </c>
      <c r="AH192" s="54" t="str">
        <f t="shared" ca="1" si="258"/>
        <v xml:space="preserve">─── </v>
      </c>
      <c r="AI192" s="52" t="str">
        <f t="shared" ca="1" si="228"/>
        <v xml:space="preserve">─── </v>
      </c>
      <c r="AJ192" s="52">
        <f t="shared" si="259"/>
        <v>1</v>
      </c>
      <c r="AK192" s="57" t="str">
        <f t="shared" si="260"/>
        <v>阿部　和宏</v>
      </c>
      <c r="AL192" s="57" t="str">
        <f t="shared" si="261"/>
        <v>中村　剛</v>
      </c>
      <c r="AM192" s="53">
        <f t="shared" si="262"/>
        <v>7.0000000000000001E-3</v>
      </c>
      <c r="AN192" s="55">
        <f t="shared" si="263"/>
        <v>15100</v>
      </c>
      <c r="AO192" s="48" t="str">
        <f t="shared" si="229"/>
        <v/>
      </c>
      <c r="AP192" s="56">
        <f t="shared" si="230"/>
        <v>101</v>
      </c>
      <c r="AQ192" s="70" t="str">
        <f t="shared" ca="1" si="264"/>
        <v xml:space="preserve">─── </v>
      </c>
      <c r="AR192" s="62" t="str">
        <f t="shared" ca="1" si="231"/>
        <v xml:space="preserve">─── </v>
      </c>
      <c r="AS192" s="62" t="str">
        <f ca="1">IF(AR192="─── ","─── ",VALUE(AR192&amp;COUNTIFS(AR$1:AR192,AR192)))</f>
        <v xml:space="preserve">─── </v>
      </c>
      <c r="AT192" s="62" t="str">
        <f t="shared" ca="1" si="232"/>
        <v xml:space="preserve">─── </v>
      </c>
      <c r="AU192" s="65" t="str">
        <f t="shared" ca="1" si="265"/>
        <v xml:space="preserve">─── </v>
      </c>
      <c r="AV192" s="62" t="str">
        <f t="shared" ca="1" si="233"/>
        <v xml:space="preserve">─── </v>
      </c>
      <c r="AW192" s="73" t="str">
        <f t="shared" ca="1" si="234"/>
        <v xml:space="preserve">─── </v>
      </c>
      <c r="AX192" s="74" t="str">
        <f t="shared" ca="1" si="266"/>
        <v xml:space="preserve">─── </v>
      </c>
      <c r="AY192" s="75" t="str">
        <f t="shared" ca="1" si="235"/>
        <v xml:space="preserve">─── </v>
      </c>
      <c r="AZ192" s="76" t="str">
        <f t="shared" ca="1" si="267"/>
        <v xml:space="preserve">─── </v>
      </c>
      <c r="BA192" s="77" t="str">
        <f t="shared" ca="1" si="236"/>
        <v xml:space="preserve">─── </v>
      </c>
      <c r="BB192" s="80" t="str">
        <f t="shared" ca="1" si="237"/>
        <v xml:space="preserve">─── </v>
      </c>
      <c r="BC192" s="71" t="str">
        <f t="shared" si="268"/>
        <v/>
      </c>
      <c r="BD192" s="2" t="s">
        <v>2124</v>
      </c>
      <c r="BG192" s="2" t="str">
        <f t="shared" ca="1" si="269"/>
        <v xml:space="preserve">─── </v>
      </c>
      <c r="BJ192" s="63">
        <v>193</v>
      </c>
      <c r="BK192" s="63" t="str">
        <f t="shared" ref="BK192:BK199" ca="1" si="270">IFERROR(INDEX(基礎データ,MATCH(BJ192,本年変動率順位降順確定全用途,0),1),"")</f>
        <v/>
      </c>
      <c r="BL192" s="63" t="str">
        <f t="shared" ref="BL192:BL199" ca="1" si="271">IFERROR(IF(BK192="","",INDEX(基礎データ,MATCH(BK192,標準地番号,0),23)),"── ")</f>
        <v/>
      </c>
    </row>
    <row r="193" spans="1:64">
      <c r="A193" s="85" t="s">
        <v>1585</v>
      </c>
      <c r="B193" s="57" t="str">
        <f t="shared" si="242"/>
        <v>三川町</v>
      </c>
      <c r="C193" s="57" t="str">
        <f t="shared" si="243"/>
        <v>住宅地</v>
      </c>
      <c r="D193" s="48"/>
      <c r="E193" s="50" t="str">
        <f t="shared" si="244"/>
        <v>庄内地域</v>
      </c>
      <c r="F193" s="50" t="str">
        <f t="shared" si="245"/>
        <v>大字青山字村ノ内２１９番</v>
      </c>
      <c r="G193" s="50" t="str">
        <f t="shared" si="246"/>
        <v/>
      </c>
      <c r="H193" s="50" t="str">
        <f t="shared" si="247"/>
        <v/>
      </c>
      <c r="I193" s="48" t="str">
        <f t="shared" si="248"/>
        <v/>
      </c>
      <c r="J193" s="48" t="str">
        <f>IFERROR(IF(L193="───── ","",IF(VLOOKUP(A193,kanji001前年データ,19,FALSE)=62,"共同",IF(A193="山形9-3","工業",IF(A193="鶴岡5-2","観光",IF(OR(C193="宅地見込地",C193="工業地"),"",IF(OR(AND(C193="住宅地",M193=2),AND(C193="商業地",M193=1)),"最高",IF(OR(AND(C193="住宅地",COUNTIFS(前年用途区分,C193,前年価格,"&gt;0")=M193),AND(C193="商業地",COUNTIFS(前年用途区分,C193,前年価格,"&gt;0")=M193)),"最低",IF(fals,"")))))))),"")</f>
        <v/>
      </c>
      <c r="K193" s="48" t="str">
        <f ca="1">IFERROR(IF(W193="───── ","",IF(VLOOKUP(A193,kanji001データ,19,FALSE)=62,"共同",IF(A193="山形9-3","工業",IF(A193="鶴岡5-2","観光",IF(OR(C193="宅地見込地",C193="工業地"),"",IF(AND(C193="住宅地",X193=2),"最高",IF(AND(C193="住宅地",COUNTIFS(用途区分,C193,幹事意見価格,"&gt;0")=X193),"最低",IF(AND(C193="商業地",X193=1),"最高",IF(AND(C193="商業地",COUNTIFS(用途区分,C193,幹事意見価格,"&gt;0")=X193),"最低",IF(fals,"")))))))))),"")</f>
        <v/>
      </c>
      <c r="L193" s="51">
        <f t="shared" si="222"/>
        <v>7000</v>
      </c>
      <c r="M193" s="52">
        <f t="shared" si="249"/>
        <v>115</v>
      </c>
      <c r="N193" s="52">
        <f>IFERROR(IF(A193="","",VALUE(M193&amp;COUNTIFS($M$1:M193,M193))),"─── ")</f>
        <v>1152</v>
      </c>
      <c r="O193" s="53">
        <f t="shared" si="223"/>
        <v>-1E-3</v>
      </c>
      <c r="P193" s="53">
        <f t="shared" si="224"/>
        <v>-1.4265335235378032E-3</v>
      </c>
      <c r="Q193" s="52">
        <f t="shared" si="225"/>
        <v>84</v>
      </c>
      <c r="R193" s="52">
        <f>IFERROR(IF(A193="","",VALUE(Q193&amp;COUNTIFS($Q$1:Q193,Q193))),"─── ")</f>
        <v>841</v>
      </c>
      <c r="S193" s="51" t="e">
        <f t="shared" ca="1" si="220"/>
        <v>#REF!</v>
      </c>
      <c r="T193" s="53" t="e">
        <f t="shared" ca="1" si="221"/>
        <v>#REF!</v>
      </c>
      <c r="U193" s="51" t="e">
        <f t="shared" ca="1" si="238"/>
        <v>#REF!</v>
      </c>
      <c r="V193" s="53" t="e">
        <f t="shared" ca="1" si="239"/>
        <v>#REF!</v>
      </c>
      <c r="W193" s="88" t="str">
        <f ca="1">IFERROR(IF(OR($S193="─── ",$U193="─── "),"─── ",IF(#REF!="見込価格",VLOOKUP(A193,見込価格一覧データ,9,FALSE),IF(#REF!="意見価格",VLOOKUP(A193,見込価格一覧データ,11,FALSE)))),"─── ")</f>
        <v xml:space="preserve">─── </v>
      </c>
      <c r="X193" s="52" t="str">
        <f t="shared" ca="1" si="250"/>
        <v xml:space="preserve">─── </v>
      </c>
      <c r="Y193" s="66" t="str">
        <f t="shared" ca="1" si="251"/>
        <v xml:space="preserve">─── </v>
      </c>
      <c r="Z193" s="52" t="str">
        <f t="shared" ca="1" si="252"/>
        <v xml:space="preserve">─── </v>
      </c>
      <c r="AA193" s="52" t="str">
        <f t="shared" ca="1" si="253"/>
        <v xml:space="preserve">─── </v>
      </c>
      <c r="AB193" s="53" t="str">
        <f ca="1">IFERROR(IF(A193="","",IF(OR(L193="───── ",W193=""),"─── ",IF(OR(L193="",W193=""),"",ROUND(W193/L193-100%,3)))),"─── ")</f>
        <v xml:space="preserve">─── </v>
      </c>
      <c r="AC193" s="53" t="str">
        <f t="shared" ca="1" si="227"/>
        <v xml:space="preserve">─── </v>
      </c>
      <c r="AD193" s="52" t="str">
        <f t="shared" ca="1" si="254"/>
        <v xml:space="preserve">─── </v>
      </c>
      <c r="AE193" s="66" t="str">
        <f t="shared" ca="1" si="255"/>
        <v xml:space="preserve">─── </v>
      </c>
      <c r="AF193" s="54" t="str">
        <f t="shared" ca="1" si="256"/>
        <v xml:space="preserve">─── </v>
      </c>
      <c r="AG193" s="66" t="str">
        <f t="shared" ca="1" si="257"/>
        <v xml:space="preserve">─── </v>
      </c>
      <c r="AH193" s="54" t="str">
        <f t="shared" ca="1" si="258"/>
        <v xml:space="preserve">─── </v>
      </c>
      <c r="AI193" s="52" t="str">
        <f t="shared" ca="1" si="228"/>
        <v xml:space="preserve">─── </v>
      </c>
      <c r="AJ193" s="52">
        <f t="shared" si="259"/>
        <v>2</v>
      </c>
      <c r="AK193" s="57" t="str">
        <f t="shared" si="260"/>
        <v>阿部　和宏</v>
      </c>
      <c r="AL193" s="57" t="str">
        <f t="shared" si="261"/>
        <v>中村　剛</v>
      </c>
      <c r="AM193" s="53">
        <f t="shared" si="262"/>
        <v>-1E-3</v>
      </c>
      <c r="AN193" s="55">
        <f t="shared" si="263"/>
        <v>7000</v>
      </c>
      <c r="AO193" s="48" t="str">
        <f t="shared" si="229"/>
        <v/>
      </c>
      <c r="AP193" s="56">
        <f t="shared" si="230"/>
        <v>101</v>
      </c>
      <c r="AQ193" s="70" t="str">
        <f t="shared" ca="1" si="264"/>
        <v xml:space="preserve">─── </v>
      </c>
      <c r="AR193" s="62" t="str">
        <f t="shared" ca="1" si="231"/>
        <v xml:space="preserve">─── </v>
      </c>
      <c r="AS193" s="62" t="str">
        <f ca="1">IF(AR193="─── ","─── ",VALUE(AR193&amp;COUNTIFS(AR$1:AR193,AR193)))</f>
        <v xml:space="preserve">─── </v>
      </c>
      <c r="AT193" s="62" t="str">
        <f t="shared" ca="1" si="232"/>
        <v xml:space="preserve">─── </v>
      </c>
      <c r="AU193" s="65" t="str">
        <f t="shared" ca="1" si="265"/>
        <v xml:space="preserve">─── </v>
      </c>
      <c r="AV193" s="62" t="str">
        <f t="shared" ca="1" si="233"/>
        <v xml:space="preserve">─── </v>
      </c>
      <c r="AW193" s="73" t="str">
        <f t="shared" ca="1" si="234"/>
        <v xml:space="preserve">─── </v>
      </c>
      <c r="AX193" s="74" t="str">
        <f t="shared" ca="1" si="266"/>
        <v xml:space="preserve">─── </v>
      </c>
      <c r="AY193" s="75" t="str">
        <f t="shared" ca="1" si="235"/>
        <v xml:space="preserve">─── </v>
      </c>
      <c r="AZ193" s="76" t="str">
        <f t="shared" ca="1" si="267"/>
        <v xml:space="preserve">─── </v>
      </c>
      <c r="BA193" s="77" t="str">
        <f t="shared" ca="1" si="236"/>
        <v xml:space="preserve">─── </v>
      </c>
      <c r="BB193" s="80" t="str">
        <f t="shared" ca="1" si="237"/>
        <v xml:space="preserve">─── </v>
      </c>
      <c r="BC193" s="71" t="str">
        <f t="shared" si="268"/>
        <v/>
      </c>
      <c r="BD193" s="2" t="s">
        <v>2124</v>
      </c>
      <c r="BG193" s="2" t="str">
        <f t="shared" ca="1" si="269"/>
        <v xml:space="preserve">─── </v>
      </c>
      <c r="BJ193" s="63">
        <v>194</v>
      </c>
      <c r="BK193" s="63" t="str">
        <f t="shared" ca="1" si="270"/>
        <v/>
      </c>
      <c r="BL193" s="63" t="str">
        <f t="shared" ca="1" si="271"/>
        <v/>
      </c>
    </row>
    <row r="194" spans="1:64">
      <c r="A194" s="85" t="s">
        <v>1462</v>
      </c>
      <c r="B194" s="57" t="str">
        <f t="shared" ref="B194:B199" si="272">IFERROR(VLOOKUP(VLOOKUP(A194,kanji001データ,4,FALSE),市町村,2,FALSE),"隔年調査地点")</f>
        <v>三川町</v>
      </c>
      <c r="C194" s="57" t="str">
        <f t="shared" ref="C194:C199" si="273">IFERROR(IF(B194="隔年調査地点",VLOOKUP(VLOOKUP(A194,kanji001前年データ,6,FALSE),用途,3,FALSE),VLOOKUP(VLOOKUP(A194,kanji001データ,6,FALSE),用途,3,FALSE)),"")</f>
        <v>商業地</v>
      </c>
      <c r="D194" s="48"/>
      <c r="E194" s="50" t="str">
        <f t="shared" ref="E194:E199" si="274">IFERROR(VLOOKUP(VLOOKUP(A194,kanji001データ,4,FALSE),市町村,3,FALSE),"")</f>
        <v>庄内地域</v>
      </c>
      <c r="F194" s="50" t="str">
        <f t="shared" ref="F194:F199" si="275">IFERROR(VLOOKUP(A194,kanji001データ,23,FALSE),VLOOKUP(A194,kanji001前年データ,23,FALSE))</f>
        <v>大字横山字袖東１番８外</v>
      </c>
      <c r="G194" s="50" t="str">
        <f t="shared" ref="G194:G199" si="276">IFERROR(IF(A194="","",IF(VLOOKUP(A194,kanji001データ,24,FALSE)="","","「"&amp;VLOOKUP(A194,kanji001データ,24,FALSE)&amp;"」")),"「"&amp;VLOOKUP(A194,kanji001前年データ,24,FALSE)&amp;"」")</f>
        <v/>
      </c>
      <c r="H194" s="50" t="str">
        <f t="shared" ref="H194:H199" si="277">IFERROR(IF(OR(C194="住宅地",C194="宅地見込地"),"",IF(AND(C194&lt;&gt;"住宅地",VLOOKUP(A194,kanji001データ,60,FALSE)="",VLOOKUP(A194,kanji001データ,61,FALSE)=""),"",IF(AND(C194&lt;&gt;"住宅地",VLOOKUP(A194,kanji001データ,61,FALSE)=""),"（"&amp;VLOOKUP(A194,kanji001データ,60,FALSE)&amp;"）","（"&amp;VLOOKUP(A194,kanji001データ,61,FALSE)&amp;"）"))),"")</f>
        <v>（不明）</v>
      </c>
      <c r="I194" s="48" t="str">
        <f t="shared" ref="I194:I199" si="278">IFERROR(IF(AND(A194=VLOOKUP(A194,kanji007データ,1,FALSE),OR(VLOOKUP(A194,kanji007データ,7,FALSE)="06",VLOOKUP(A194,kanji007データ,7,FALSE)=6)),"◎",IF(AND(A194=VLOOKUP(A194,kanji007データ,1,FALSE),VLOOKUP(A194,kanji007データ,7,FALSE)=""),"○")),"")</f>
        <v/>
      </c>
      <c r="J194" s="48" t="str">
        <f>IFERROR(IF(L194="───── ","",IF(VLOOKUP(A194,kanji001前年データ,19,FALSE)=62,"共同",IF(A194="山形9-3","工業",IF(A194="鶴岡5-2","観光",IF(OR(C194="宅地見込地",C194="工業地"),"",IF(OR(AND(C194="住宅地",M194=2),AND(C194="商業地",M194=1)),"最高",IF(OR(AND(C194="住宅地",COUNTIFS(前年用途区分,C194,前年価格,"&gt;0")=M194),AND(C194="商業地",COUNTIFS(前年用途区分,C194,前年価格,"&gt;0")=M194)),"最低",IF(fals,"")))))))),"")</f>
        <v/>
      </c>
      <c r="K194" s="48" t="str">
        <f ca="1">IFERROR(IF(W194="───── ","",IF(VLOOKUP(A194,kanji001データ,19,FALSE)=62,"共同",IF(A194="山形9-3","工業",IF(A194="鶴岡5-2","観光",IF(OR(C194="宅地見込地",C194="工業地"),"",IF(AND(C194="住宅地",X194=2),"最高",IF(AND(C194="住宅地",COUNTIFS(用途区分,C194,幹事意見価格,"&gt;0")=X194),"最低",IF(AND(C194="商業地",X194=1),"最高",IF(AND(C194="商業地",COUNTIFS(用途区分,C194,幹事意見価格,"&gt;0")=X194),"最低",IF(fals,"")))))))))),"")</f>
        <v/>
      </c>
      <c r="L194" s="51">
        <f t="shared" si="222"/>
        <v>18200</v>
      </c>
      <c r="M194" s="52">
        <f t="shared" ref="M194:M199" si="279">IF(A194="","",IF(L194="─── ","─── ",COUNTIFS(前年用途区分,C194,前年価格,"&gt;"&amp;L194)+1))</f>
        <v>51</v>
      </c>
      <c r="N194" s="52">
        <f>IFERROR(IF(A194="","",VALUE(M194&amp;COUNTIFS($M$1:M194,M194))),"─── ")</f>
        <v>512</v>
      </c>
      <c r="O194" s="53">
        <f t="shared" si="223"/>
        <v>0</v>
      </c>
      <c r="P194" s="53">
        <f t="shared" si="224"/>
        <v>0</v>
      </c>
      <c r="Q194" s="52">
        <f t="shared" si="225"/>
        <v>27</v>
      </c>
      <c r="R194" s="52">
        <f>IFERROR(IF(A194="","",VALUE(Q194&amp;COUNTIFS($Q$1:Q194,Q194))),"─── ")</f>
        <v>2713</v>
      </c>
      <c r="S194" s="51" t="e">
        <f t="shared" ca="1" si="220"/>
        <v>#REF!</v>
      </c>
      <c r="T194" s="53" t="e">
        <f t="shared" ca="1" si="221"/>
        <v>#REF!</v>
      </c>
      <c r="U194" s="51" t="e">
        <f t="shared" ca="1" si="238"/>
        <v>#REF!</v>
      </c>
      <c r="V194" s="53" t="e">
        <f t="shared" ca="1" si="239"/>
        <v>#REF!</v>
      </c>
      <c r="W194" s="88" t="str">
        <f ca="1">IFERROR(IF(OR($S194="─── ",$U194="─── "),"─── ",IF(#REF!="見込価格",VLOOKUP(A194,見込価格一覧データ,9,FALSE),IF(#REF!="意見価格",VLOOKUP(A194,見込価格一覧データ,11,FALSE)))),"─── ")</f>
        <v xml:space="preserve">─── </v>
      </c>
      <c r="X194" s="52" t="str">
        <f t="shared" ref="X194:X199" ca="1" si="280">IF(A194="","",IF(OR(W194="─── ",W194=""),"─── ",COUNTIFS(用途区分,C194,幹事意見価格,"&gt;"&amp;W194)+1))</f>
        <v xml:space="preserve">─── </v>
      </c>
      <c r="Y194" s="66" t="str">
        <f t="shared" ref="Y194:Y199" ca="1" si="281">IFERROR(IF(A194="","",VALUE(X194&amp;VLOOKUP(A194,kanji001データ,4,FALSE)&amp;VLOOKUP(A194,kanji001データ,6,FALSE)&amp;TEXT(VLOOKUP(A194,kanji001データ,7,FALSE),"000"))),"─── ")</f>
        <v xml:space="preserve">─── </v>
      </c>
      <c r="Z194" s="52" t="str">
        <f t="shared" ref="Z194:Z199" ca="1" si="282">IF(A194="","",IF(OR(W194="─── ",Y194="─── "),"─── ",COUNTIFS(用途区分,C194,本年価格順位コード,"&lt;"&amp;$Y194)+1))</f>
        <v xml:space="preserve">─── </v>
      </c>
      <c r="AA194" s="52" t="str">
        <f t="shared" ref="AA194:AA199" ca="1" si="283">IF(A194="","",IF(W194="─── ","─── ",COUNTIFS(用途区分,C194,本年価格降順順位コード,"&lt;"&amp;AQ194)+1))</f>
        <v xml:space="preserve">─── </v>
      </c>
      <c r="AB194" s="53" t="str">
        <f t="shared" ca="1" si="226"/>
        <v xml:space="preserve">─── </v>
      </c>
      <c r="AC194" s="53" t="str">
        <f t="shared" ca="1" si="227"/>
        <v xml:space="preserve">─── </v>
      </c>
      <c r="AD194" s="52" t="str">
        <f t="shared" ref="AD194:AD199" ca="1" si="284">IFERROR(IF(A194="","",IF(AC194="","─── ",IF(AC194="─── ","─── ",COUNTIFS(用途区分,C194,本年変動率四捨五入無,"&gt;"&amp;AC194)+1))),"─── ")</f>
        <v xml:space="preserve">─── </v>
      </c>
      <c r="AE194" s="66" t="str">
        <f t="shared" ref="AE194:AE199" ca="1" si="285">IFERROR(VALUE(AD194&amp;VLOOKUP(A194,kanji001データ,4,FALSE)&amp;VLOOKUP(A194,kanji001データ,6,FALSE)&amp;TEXT(VLOOKUP(A194,kanji001データ,7,FALSE),"000")),"─── ")</f>
        <v xml:space="preserve">─── </v>
      </c>
      <c r="AF194" s="54" t="str">
        <f t="shared" ref="AF194:AF199" ca="1" si="286">IFERROR(IF(A194="","",IF(AE194="─── ","─── ",COUNTIFS(用途区分,C194,本年変動率順位コード,"&lt;"&amp;$AE194)+1)),"─── ")</f>
        <v xml:space="preserve">─── </v>
      </c>
      <c r="AG194" s="66" t="str">
        <f t="shared" ref="AG194:AG199" ca="1" si="287">IFERROR(IF(A194="","",IF(OR(A194="",AC194=""),"",IF(AC194="─── ","─── ",VALUE(COUNTIFS(用途区分,C194,本年変動率四捨五入無,"&lt;"&amp;AC194)+1&amp;VLOOKUP(A194,kanji001データ,4,FALSE)&amp;VLOOKUP(A194,kanji001データ,6,FALSE)&amp;TEXT(VLOOKUP(A194,kanji001データ,7,FALSE),"000"))))),"─── ")</f>
        <v xml:space="preserve">─── </v>
      </c>
      <c r="AH194" s="54" t="str">
        <f t="shared" ref="AH194:AH199" ca="1" si="288">IFERROR(IF(A194="","",IF(AG194="─── ","─── ",COUNTIFS(用途区分,C194,本年変動率順位降順コード,"&lt;"&amp;AG194)+1)),"─── ")</f>
        <v xml:space="preserve">─── </v>
      </c>
      <c r="AI194" s="52" t="str">
        <f t="shared" ca="1" si="228"/>
        <v xml:space="preserve">─── </v>
      </c>
      <c r="AJ194" s="52">
        <f t="shared" ref="AJ194:AJ199" si="289">IF(A194="","",IF(L194="─── ","─── ",COUNTIFS(前年市町村名,B194,前年用途区分,C194,前年価格,"&gt;"&amp;L194)+1))</f>
        <v>1</v>
      </c>
      <c r="AK194" s="57" t="str">
        <f t="shared" ref="AK194:AK199" si="290">IFERROR(VLOOKUP(VLOOKUP(A194,kanji002データ,8,FALSE),評価員,2,FALSE),"─── ")</f>
        <v>阿部　和宏</v>
      </c>
      <c r="AL194" s="57" t="str">
        <f t="shared" ref="AL194:AL199" si="291">IFERROR(VLOOKUP(VLOOKUP(A194,kanji002データ,9,FALSE),評価員,2,FALSE),"─── ")</f>
        <v>中村　剛</v>
      </c>
      <c r="AM194" s="53">
        <f t="shared" ref="AM194:AM199" si="292">IFERROR(IF(A194="","",IF(OR(VLOOKUP(A194,kanji002前年データ,31,FALSE)=0,VLOOKUP(A194,kanji002前年データ,31,FALSE)=""),"─── ",ROUND((VLOOKUP(A194,kanji002前年データ,26,FALSE)-VLOOKUP(A194,kanji002前年データ,31,FALSE))/VLOOKUP(A194,kanji002前年データ,31,FALSE),3))),"─── ")</f>
        <v>0</v>
      </c>
      <c r="AN194" s="55">
        <f t="shared" ref="AN194:AN199" si="293">IFERROR(IF(A194="","",IF(OR(A194="",VLOOKUP(A194,kanji002前年データ,26,FALSE)=0,VLOOKUP(A194,kanji002前年データ,26,FALSE)=""),"─── ",VLOOKUP(A194,kanji002前年データ,26,FALSE))),"─── ")</f>
        <v>18200</v>
      </c>
      <c r="AO194" s="48" t="str">
        <f t="shared" si="229"/>
        <v/>
      </c>
      <c r="AP194" s="56">
        <f t="shared" si="230"/>
        <v>100</v>
      </c>
      <c r="AQ194" s="70" t="str">
        <f t="shared" ref="AQ194:AQ199" ca="1" si="294">IFERROR(IF(W194="─── ","─── ",VALUE(COUNTIFS(用途区分,C194,幹事意見価格,"&lt;"&amp;W194)+1&amp;VLOOKUP(A194,kanji001データ,4,FALSE)&amp;VLOOKUP(A194,kanji001データ,6,FALSE)&amp;TEXT(VLOOKUP(A194,kanji001データ,7,FALSE),"000"))),"")</f>
        <v xml:space="preserve">─── </v>
      </c>
      <c r="AR194" s="62" t="str">
        <f t="shared" ca="1" si="231"/>
        <v xml:space="preserve">─── </v>
      </c>
      <c r="AS194" s="62" t="str">
        <f ca="1">IF(AR194="─── ","─── ",VALUE(AR194&amp;COUNTIFS(AR$1:AR194,AR194)))</f>
        <v xml:space="preserve">─── </v>
      </c>
      <c r="AT194" s="62" t="str">
        <f t="shared" ca="1" si="232"/>
        <v xml:space="preserve">─── </v>
      </c>
      <c r="AU194" s="65" t="str">
        <f t="shared" ref="AU194:AU199" ca="1" si="295">IFERROR(IF(A194="","",IF(W194="─── ","─── ",VALUE(COUNTIFS(幹事意見価格,"&lt;"&amp;W194)+1&amp;VLOOKUP(A194,kanji001データ,4,FALSE)&amp;VLOOKUP(A194,kanji001データ,6,FALSE)&amp;TEXT(VLOOKUP(A194,kanji001データ,7,FALSE),"000")))),"")</f>
        <v xml:space="preserve">─── </v>
      </c>
      <c r="AV194" s="62" t="str">
        <f t="shared" ca="1" si="233"/>
        <v xml:space="preserve">─── </v>
      </c>
      <c r="AW194" s="73" t="str">
        <f t="shared" ca="1" si="234"/>
        <v xml:space="preserve">─── </v>
      </c>
      <c r="AX194" s="74" t="str">
        <f t="shared" ref="AX194:AX199" ca="1" si="296">IFERROR(IF(A194="","",IF(AC194="","─── ",IF(AC194="─── ","─── ",VALUE(AW194&amp;VLOOKUP(A194,kanji001データ,4,FALSE)&amp;VLOOKUP(A194,kanji001データ,6,FALSE)&amp;TEXT(VLOOKUP(A194,kanji001データ,7,FALSE),"000"))))),"─── ")</f>
        <v xml:space="preserve">─── </v>
      </c>
      <c r="AY194" s="75" t="str">
        <f t="shared" ca="1" si="235"/>
        <v xml:space="preserve">─── </v>
      </c>
      <c r="AZ194" s="76" t="str">
        <f t="shared" ref="AZ194:AZ199" ca="1" si="297">IFERROR(IF(A194="","",IF(OR(A194="",AC194=""),"",IF(AC194="─── ","─── ",VALUE(COUNTIFS(本年変動率四捨五入無,"&lt;"&amp;AC194)+1&amp;VLOOKUP(A194,kanji001データ,4,FALSE)&amp;VLOOKUP(A194,kanji001データ,6,FALSE)&amp;TEXT(VLOOKUP(A194,kanji001データ,7,FALSE),"000"))))),"─── ")</f>
        <v xml:space="preserve">─── </v>
      </c>
      <c r="BA194" s="77" t="str">
        <f t="shared" ca="1" si="236"/>
        <v xml:space="preserve">─── </v>
      </c>
      <c r="BB194" s="80" t="str">
        <f t="shared" ca="1" si="237"/>
        <v xml:space="preserve">─── </v>
      </c>
      <c r="BC194" s="71" t="str">
        <f t="shared" ref="BC194:BC199" si="298">IFERROR(IF(VLOOKUP(A194,kanji003データ,12,FALSE)=1,"○",""),"不")</f>
        <v/>
      </c>
      <c r="BD194" s="2" t="s">
        <v>2124</v>
      </c>
      <c r="BG194" s="2" t="str">
        <f t="shared" ref="BG194:BG199" ca="1" si="299">IFERROR(IF(A194="","",IF(AC194="","─── ",IF(AC194="─── ","─── ",COUNTIFS(用途区分,C194,本年変動率四捨五入無,"&gt;"&amp;AC194)+1))),"─── ")</f>
        <v xml:space="preserve">─── </v>
      </c>
      <c r="BJ194" s="63">
        <v>195</v>
      </c>
      <c r="BK194" s="63" t="str">
        <f t="shared" ca="1" si="270"/>
        <v/>
      </c>
      <c r="BL194" s="63" t="str">
        <f t="shared" ca="1" si="271"/>
        <v/>
      </c>
    </row>
    <row r="195" spans="1:64">
      <c r="A195" s="85" t="s">
        <v>1586</v>
      </c>
      <c r="B195" s="57" t="str">
        <f t="shared" si="272"/>
        <v>庄内町</v>
      </c>
      <c r="C195" s="57" t="str">
        <f t="shared" si="273"/>
        <v>住宅地</v>
      </c>
      <c r="D195" s="48"/>
      <c r="E195" s="50" t="str">
        <f t="shared" si="274"/>
        <v>庄内地域</v>
      </c>
      <c r="F195" s="50" t="str">
        <f t="shared" si="275"/>
        <v>余目字猿田９２番６</v>
      </c>
      <c r="G195" s="50" t="str">
        <f t="shared" si="276"/>
        <v/>
      </c>
      <c r="H195" s="50" t="str">
        <f t="shared" si="277"/>
        <v/>
      </c>
      <c r="I195" s="48" t="str">
        <f t="shared" si="278"/>
        <v>○</v>
      </c>
      <c r="J195" s="48" t="str">
        <f>IFERROR(IF(L195="───── ","",IF(VLOOKUP(A195,kanji001前年データ,19,FALSE)=62,"共同",IF(A195="山形9-3","工業",IF(A195="鶴岡5-2","観光",IF(OR(C195="宅地見込地",C195="工業地"),"",IF(OR(AND(C195="住宅地",M195=2),AND(C195="商業地",M195=1)),"最高",IF(OR(AND(C195="住宅地",COUNTIFS(前年用途区分,C195,前年価格,"&gt;0")=M195),AND(C195="商業地",COUNTIFS(前年用途区分,C195,前年価格,"&gt;0")=M195)),"最低",IF(fals,"")))))))),"")</f>
        <v/>
      </c>
      <c r="K195" s="48" t="str">
        <f ca="1">IFERROR(IF(W195="───── ","",IF(VLOOKUP(A195,kanji001データ,19,FALSE)=62,"共同",IF(A195="山形9-3","工業",IF(A195="鶴岡5-2","観光",IF(OR(C195="宅地見込地",C195="工業地"),"",IF(AND(C195="住宅地",X195=2),"最高",IF(AND(C195="住宅地",COUNTIFS(用途区分,C195,幹事意見価格,"&gt;0")=X195),"最低",IF(AND(C195="商業地",X195=1),"最高",IF(AND(C195="商業地",COUNTIFS(用途区分,C195,幹事意見価格,"&gt;0")=X195),"最低",IF(fals,"")))))))))),"")</f>
        <v/>
      </c>
      <c r="L195" s="51">
        <f t="shared" si="222"/>
        <v>17500</v>
      </c>
      <c r="M195" s="52">
        <f t="shared" si="279"/>
        <v>77</v>
      </c>
      <c r="N195" s="52">
        <f>IFERROR(IF(A195="","",VALUE(M195&amp;COUNTIFS($M$1:M195,M195))),"─── ")</f>
        <v>772</v>
      </c>
      <c r="O195" s="53">
        <f t="shared" si="223"/>
        <v>1.2E-2</v>
      </c>
      <c r="P195" s="53">
        <f t="shared" si="224"/>
        <v>1.1560693641618497E-2</v>
      </c>
      <c r="Q195" s="52">
        <f t="shared" si="225"/>
        <v>20</v>
      </c>
      <c r="R195" s="52">
        <f>IFERROR(IF(A195="","",VALUE(Q195&amp;COUNTIFS($Q$1:Q195,Q195))),"─── ")</f>
        <v>202</v>
      </c>
      <c r="S195" s="51" t="e">
        <f t="shared" ref="S195:S199" ca="1" si="300">IF(INDIRECT("見込価格一覧表!H"&amp;ROW(S194)*2)="","─── ",INDIRECT("見込価格一覧表!H"&amp;ROW(S194)*2))</f>
        <v>#REF!</v>
      </c>
      <c r="T195" s="53" t="e">
        <f t="shared" ref="T195:T199" ca="1" si="301">IF(INDIRECT("見込価格一覧表!I"&amp;ROW(T194)*2)="","─── ",INDIRECT("見込価格一覧表!I"&amp;ROW(T194)*2))</f>
        <v>#REF!</v>
      </c>
      <c r="U195" s="51" t="e">
        <f t="shared" ca="1" si="238"/>
        <v>#REF!</v>
      </c>
      <c r="V195" s="53" t="e">
        <f t="shared" ca="1" si="239"/>
        <v>#REF!</v>
      </c>
      <c r="W195" s="88" t="str">
        <f ca="1">IFERROR(IF(OR($S195="─── ",$U195="─── "),"─── ",IF(#REF!="見込価格",VLOOKUP(A195,見込価格一覧データ,9,FALSE),IF(#REF!="意見価格",VLOOKUP(A195,見込価格一覧データ,11,FALSE)))),"─── ")</f>
        <v xml:space="preserve">─── </v>
      </c>
      <c r="X195" s="52" t="str">
        <f t="shared" ca="1" si="280"/>
        <v xml:space="preserve">─── </v>
      </c>
      <c r="Y195" s="66" t="str">
        <f t="shared" ca="1" si="281"/>
        <v xml:space="preserve">─── </v>
      </c>
      <c r="Z195" s="52" t="str">
        <f t="shared" ca="1" si="282"/>
        <v xml:space="preserve">─── </v>
      </c>
      <c r="AA195" s="52" t="str">
        <f t="shared" ca="1" si="283"/>
        <v xml:space="preserve">─── </v>
      </c>
      <c r="AB195" s="53" t="str">
        <f t="shared" ca="1" si="226"/>
        <v xml:space="preserve">─── </v>
      </c>
      <c r="AC195" s="53" t="str">
        <f t="shared" ca="1" si="227"/>
        <v xml:space="preserve">─── </v>
      </c>
      <c r="AD195" s="52" t="str">
        <f t="shared" ca="1" si="284"/>
        <v xml:space="preserve">─── </v>
      </c>
      <c r="AE195" s="66" t="str">
        <f t="shared" ca="1" si="285"/>
        <v xml:space="preserve">─── </v>
      </c>
      <c r="AF195" s="54" t="str">
        <f t="shared" ca="1" si="286"/>
        <v xml:space="preserve">─── </v>
      </c>
      <c r="AG195" s="66" t="str">
        <f t="shared" ca="1" si="287"/>
        <v xml:space="preserve">─── </v>
      </c>
      <c r="AH195" s="54" t="str">
        <f t="shared" ca="1" si="288"/>
        <v xml:space="preserve">─── </v>
      </c>
      <c r="AI195" s="52" t="str">
        <f t="shared" ca="1" si="228"/>
        <v xml:space="preserve">─── </v>
      </c>
      <c r="AJ195" s="52">
        <f t="shared" si="289"/>
        <v>1</v>
      </c>
      <c r="AK195" s="57" t="str">
        <f t="shared" si="290"/>
        <v>植松　広央</v>
      </c>
      <c r="AL195" s="57" t="str">
        <f t="shared" si="291"/>
        <v>安孫子　直樹</v>
      </c>
      <c r="AM195" s="53">
        <f t="shared" si="292"/>
        <v>1.2E-2</v>
      </c>
      <c r="AN195" s="55">
        <f t="shared" si="293"/>
        <v>17500</v>
      </c>
      <c r="AO195" s="48" t="str">
        <f t="shared" si="229"/>
        <v/>
      </c>
      <c r="AP195" s="56">
        <f t="shared" si="230"/>
        <v>102</v>
      </c>
      <c r="AQ195" s="70" t="str">
        <f t="shared" ca="1" si="294"/>
        <v xml:space="preserve">─── </v>
      </c>
      <c r="AR195" s="62" t="str">
        <f t="shared" ca="1" si="231"/>
        <v xml:space="preserve">─── </v>
      </c>
      <c r="AS195" s="62" t="str">
        <f ca="1">IF(AR195="─── ","─── ",VALUE(AR195&amp;COUNTIFS(AR$1:AR195,AR195)))</f>
        <v xml:space="preserve">─── </v>
      </c>
      <c r="AT195" s="62" t="str">
        <f t="shared" ca="1" si="232"/>
        <v xml:space="preserve">─── </v>
      </c>
      <c r="AU195" s="65" t="str">
        <f t="shared" ca="1" si="295"/>
        <v xml:space="preserve">─── </v>
      </c>
      <c r="AV195" s="62" t="str">
        <f t="shared" ca="1" si="233"/>
        <v xml:space="preserve">─── </v>
      </c>
      <c r="AW195" s="73" t="str">
        <f t="shared" ca="1" si="234"/>
        <v xml:space="preserve">─── </v>
      </c>
      <c r="AX195" s="74" t="str">
        <f t="shared" ca="1" si="296"/>
        <v xml:space="preserve">─── </v>
      </c>
      <c r="AY195" s="75" t="str">
        <f t="shared" ca="1" si="235"/>
        <v xml:space="preserve">─── </v>
      </c>
      <c r="AZ195" s="76" t="str">
        <f t="shared" ca="1" si="297"/>
        <v xml:space="preserve">─── </v>
      </c>
      <c r="BA195" s="77" t="str">
        <f t="shared" ca="1" si="236"/>
        <v xml:space="preserve">─── </v>
      </c>
      <c r="BB195" s="80" t="str">
        <f t="shared" ca="1" si="237"/>
        <v xml:space="preserve">─── </v>
      </c>
      <c r="BC195" s="71" t="str">
        <f t="shared" si="298"/>
        <v/>
      </c>
      <c r="BD195" s="2" t="s">
        <v>2124</v>
      </c>
      <c r="BG195" s="2" t="str">
        <f t="shared" ca="1" si="299"/>
        <v xml:space="preserve">─── </v>
      </c>
      <c r="BJ195" s="63">
        <v>196</v>
      </c>
      <c r="BK195" s="63" t="str">
        <f t="shared" ca="1" si="270"/>
        <v/>
      </c>
      <c r="BL195" s="63" t="str">
        <f t="shared" ca="1" si="271"/>
        <v/>
      </c>
    </row>
    <row r="196" spans="1:64">
      <c r="A196" s="85" t="s">
        <v>1587</v>
      </c>
      <c r="B196" s="57" t="str">
        <f t="shared" si="272"/>
        <v>庄内町</v>
      </c>
      <c r="C196" s="57" t="str">
        <f t="shared" si="273"/>
        <v>住宅地</v>
      </c>
      <c r="D196" s="48"/>
      <c r="E196" s="50" t="str">
        <f t="shared" si="274"/>
        <v>庄内地域</v>
      </c>
      <c r="F196" s="50" t="str">
        <f t="shared" si="275"/>
        <v>余目字興野４７番</v>
      </c>
      <c r="G196" s="50" t="str">
        <f t="shared" si="276"/>
        <v/>
      </c>
      <c r="H196" s="50" t="str">
        <f t="shared" si="277"/>
        <v/>
      </c>
      <c r="I196" s="48" t="str">
        <f t="shared" si="278"/>
        <v/>
      </c>
      <c r="J196" s="48" t="str">
        <f>IFERROR(IF(L196="───── ","",IF(VLOOKUP(A196,kanji001前年データ,19,FALSE)=62,"共同",IF(A196="山形9-3","工業",IF(A196="鶴岡5-2","観光",IF(OR(C196="宅地見込地",C196="工業地"),"",IF(OR(AND(C196="住宅地",M196=2),AND(C196="商業地",M196=1)),"最高",IF(OR(AND(C196="住宅地",COUNTIFS(前年用途区分,C196,前年価格,"&gt;0")=M196),AND(C196="商業地",COUNTIFS(前年用途区分,C196,前年価格,"&gt;0")=M196)),"最低",IF(fals,"")))))))),"")</f>
        <v/>
      </c>
      <c r="K196" s="48" t="str">
        <f ca="1">IFERROR(IF(W196="───── ","",IF(VLOOKUP(A196,kanji001データ,19,FALSE)=62,"共同",IF(A196="山形9-3","工業",IF(A196="鶴岡5-2","観光",IF(OR(C196="宅地見込地",C196="工業地"),"",IF(AND(C196="住宅地",X196=2),"最高",IF(AND(C196="住宅地",COUNTIFS(用途区分,C196,幹事意見価格,"&gt;0")=X196),"最低",IF(AND(C196="商業地",X196=1),"最高",IF(AND(C196="商業地",COUNTIFS(用途区分,C196,幹事意見価格,"&gt;0")=X196),"最低",IF(fals,"")))))))))),"")</f>
        <v/>
      </c>
      <c r="L196" s="51">
        <f t="shared" ref="L196:L199" si="302">IFERROR(IF(A196="","",IF(VLOOKUP(A196,kanji002データ,31,FALSE)=0,"─── ",VLOOKUP(A196,kanji002データ,31,FALSE))),"─── ")</f>
        <v>11500</v>
      </c>
      <c r="M196" s="52">
        <f t="shared" si="279"/>
        <v>94</v>
      </c>
      <c r="N196" s="52">
        <f>IFERROR(IF(A196="","",VALUE(M196&amp;COUNTIFS($M$1:M196,M196))),"─── ")</f>
        <v>941</v>
      </c>
      <c r="O196" s="53">
        <f t="shared" ref="O196:O199" si="303">IFERROR(IF(A196="","",ROUND((VLOOKUP(A196,kanji002データ,31,FALSE)-VLOOKUP(A196,kanji002データ,28,FALSE))/VLOOKUP(A196,kanji002データ,28,FALSE),3)),"─── ")</f>
        <v>0</v>
      </c>
      <c r="P196" s="53">
        <f t="shared" ref="P196:P199" si="304">IFERROR(IF(A196="","",(VLOOKUP(A196,kanji002データ,31,FALSE)-VLOOKUP(A196,kanji002データ,28,FALSE))/VLOOKUP(A196,kanji002データ,28,FALSE)),"─── ")</f>
        <v>0</v>
      </c>
      <c r="Q196" s="52">
        <f t="shared" ref="Q196:Q199" si="305">IF(A196="","",IF(P196="─── ","─── ",COUNTIFS(前年用途区分,C196,前年変動率四捨五入無,"&gt;"&amp;P196)+1))</f>
        <v>59</v>
      </c>
      <c r="R196" s="52">
        <f>IFERROR(IF(A196="","",VALUE(Q196&amp;COUNTIFS($Q$1:Q196,Q196))),"─── ")</f>
        <v>5924</v>
      </c>
      <c r="S196" s="51" t="e">
        <f t="shared" ca="1" si="300"/>
        <v>#REF!</v>
      </c>
      <c r="T196" s="53" t="e">
        <f t="shared" ca="1" si="301"/>
        <v>#REF!</v>
      </c>
      <c r="U196" s="51" t="e">
        <f t="shared" ca="1" si="238"/>
        <v>#REF!</v>
      </c>
      <c r="V196" s="53" t="e">
        <f t="shared" ca="1" si="239"/>
        <v>#REF!</v>
      </c>
      <c r="W196" s="88" t="str">
        <f ca="1">IFERROR(IF(OR($S196="─── ",$U196="─── "),"─── ",IF(#REF!="見込価格",VLOOKUP(A196,見込価格一覧データ,9,FALSE),IF(#REF!="意見価格",VLOOKUP(A196,見込価格一覧データ,11,FALSE)))),"─── ")</f>
        <v xml:space="preserve">─── </v>
      </c>
      <c r="X196" s="52" t="str">
        <f t="shared" ca="1" si="280"/>
        <v xml:space="preserve">─── </v>
      </c>
      <c r="Y196" s="66" t="str">
        <f t="shared" ca="1" si="281"/>
        <v xml:space="preserve">─── </v>
      </c>
      <c r="Z196" s="52" t="str">
        <f t="shared" ca="1" si="282"/>
        <v xml:space="preserve">─── </v>
      </c>
      <c r="AA196" s="52" t="str">
        <f t="shared" ca="1" si="283"/>
        <v xml:space="preserve">─── </v>
      </c>
      <c r="AB196" s="53" t="str">
        <f t="shared" ref="AB196:AB199" ca="1" si="306">IFERROR(IF(A196="","",IF(OR(L196="───── ",W196=""),"─── ",IF(OR(L196="",W196=""),"",ROUND(W196/L196-100%,3)))),"─── ")</f>
        <v xml:space="preserve">─── </v>
      </c>
      <c r="AC196" s="53" t="str">
        <f t="shared" ref="AC196:AC199" ca="1" si="307">IFERROR(IF(A196="","",IF(OR(L196="───── ",W196=""),"─── ",IF(OR(L196="",W196=""),"",W196/L196-100%))),"─── ")</f>
        <v xml:space="preserve">─── </v>
      </c>
      <c r="AD196" s="52" t="str">
        <f t="shared" ca="1" si="284"/>
        <v xml:space="preserve">─── </v>
      </c>
      <c r="AE196" s="66" t="str">
        <f t="shared" ca="1" si="285"/>
        <v xml:space="preserve">─── </v>
      </c>
      <c r="AF196" s="54" t="str">
        <f t="shared" ca="1" si="286"/>
        <v xml:space="preserve">─── </v>
      </c>
      <c r="AG196" s="66" t="str">
        <f t="shared" ca="1" si="287"/>
        <v xml:space="preserve">─── </v>
      </c>
      <c r="AH196" s="54" t="str">
        <f t="shared" ca="1" si="288"/>
        <v xml:space="preserve">─── </v>
      </c>
      <c r="AI196" s="52" t="str">
        <f t="shared" ref="AI196:AI199" ca="1" si="308">IF(A196="","",IF(W196="─── ","─── ",IF(OR(W196="───── ",W196=""),"─── ",COUNTIFS(市町村名,B196,用途区分,C196,幹事意見価格,"&gt;"&amp;W196)+1)))</f>
        <v xml:space="preserve">─── </v>
      </c>
      <c r="AJ196" s="52">
        <f t="shared" si="289"/>
        <v>2</v>
      </c>
      <c r="AK196" s="57" t="str">
        <f t="shared" si="290"/>
        <v>植松　広央</v>
      </c>
      <c r="AL196" s="57" t="str">
        <f t="shared" si="291"/>
        <v>安孫子　直樹</v>
      </c>
      <c r="AM196" s="53">
        <f t="shared" si="292"/>
        <v>0</v>
      </c>
      <c r="AN196" s="55">
        <f t="shared" si="293"/>
        <v>11500</v>
      </c>
      <c r="AO196" s="48" t="str">
        <f t="shared" ref="AO196:AO199" si="309">IFERROR(IF(A196="","",IF(VLOOKUP(A196,kanji001データ,17,FALSE)=2,"○",IF(VLOOKUP(A196,kanji001データ,17,FALSE)=1,"隔",""))),"")</f>
        <v/>
      </c>
      <c r="AP196" s="56">
        <f t="shared" ref="AP196:AP199" si="310">IFERROR(IF(VLOOKUP(A196,kanji003データ,37,FALSE)=0,100,VLOOKUP(A196,kanji003データ,37,FALSE)),"")</f>
        <v>101</v>
      </c>
      <c r="AQ196" s="70" t="str">
        <f t="shared" ca="1" si="294"/>
        <v xml:space="preserve">─── </v>
      </c>
      <c r="AR196" s="62" t="str">
        <f t="shared" ref="AR196:AR199" ca="1" si="311">IFERROR(IF(W196="─── ","─── ",COUNTIFS(幹事意見価格,"&gt;"&amp;W196)+1),"")</f>
        <v xml:space="preserve">─── </v>
      </c>
      <c r="AS196" s="62" t="str">
        <f ca="1">IF(AR196="─── ","─── ",VALUE(AR196&amp;COUNTIFS(AR$1:AR196,AR196)))</f>
        <v xml:space="preserve">─── </v>
      </c>
      <c r="AT196" s="62" t="str">
        <f t="shared" ref="AT196:AT199" ca="1" si="312">IF(A196="","",IF(W196="─── ","─── ",COUNTIFS(本年価格順位コード全用途,"&lt;"&amp;$AS196)+1))</f>
        <v xml:space="preserve">─── </v>
      </c>
      <c r="AU196" s="65" t="str">
        <f t="shared" ca="1" si="295"/>
        <v xml:space="preserve">─── </v>
      </c>
      <c r="AV196" s="62" t="str">
        <f t="shared" ref="AV196:AV199" ca="1" si="313">IFERROR(IF(A196="","",IF(W196="─── ","─── ",COUNTIFS(本年価格降順順位コード全用途,"&lt;"&amp;AU196)+1)),"")</f>
        <v xml:space="preserve">─── </v>
      </c>
      <c r="AW196" s="73" t="str">
        <f t="shared" ref="AW196:AW199" ca="1" si="314">IFERROR(IF(A196="","",IF(AC196="─── ","─── ",COUNTIFS(本年変動率四捨五入無,"&gt;"&amp;AC196)+1)),"")</f>
        <v xml:space="preserve">─── </v>
      </c>
      <c r="AX196" s="74" t="str">
        <f t="shared" ca="1" si="296"/>
        <v xml:space="preserve">─── </v>
      </c>
      <c r="AY196" s="75" t="str">
        <f t="shared" ref="AY196:AY199" ca="1" si="315">IFERROR(IF(A196="","",IF(AX196="─── ","─── ",COUNTIFS(本年度変動率順位コード全用途,"&lt;"&amp;$AX196)+1)),"─── ")</f>
        <v xml:space="preserve">─── </v>
      </c>
      <c r="AZ196" s="76" t="str">
        <f t="shared" ca="1" si="297"/>
        <v xml:space="preserve">─── </v>
      </c>
      <c r="BA196" s="77" t="str">
        <f t="shared" ref="BA196:BA199" ca="1" si="316">IFERROR(IF(A196="","",IF(AZ196="─── ","─── ",COUNTIFS(本年変動率順位降順コード全用途,"&lt;"&amp;AZ196)+1)),"─── ")</f>
        <v xml:space="preserve">─── </v>
      </c>
      <c r="BB196" s="80" t="str">
        <f t="shared" ref="BB196:BB199" ca="1" si="317">IF(AI196="─── ","─── ",IF(AJ196="─── ","─⇒"&amp;AI196,IF(AI196=AJ196,AI196,IF(AI196&lt;AJ196,AJ196&amp;" ⤻ "&amp;AI196,IF(AI196&gt;AJ196,AJ196&amp;" ⤼ "&amp;AI196)))))</f>
        <v xml:space="preserve">─── </v>
      </c>
      <c r="BC196" s="71" t="str">
        <f t="shared" si="298"/>
        <v/>
      </c>
      <c r="BD196" s="2" t="s">
        <v>2124</v>
      </c>
      <c r="BG196" s="2" t="str">
        <f t="shared" ca="1" si="299"/>
        <v xml:space="preserve">─── </v>
      </c>
      <c r="BJ196" s="63">
        <v>197</v>
      </c>
      <c r="BK196" s="63" t="str">
        <f t="shared" ca="1" si="270"/>
        <v/>
      </c>
      <c r="BL196" s="63" t="str">
        <f t="shared" ca="1" si="271"/>
        <v/>
      </c>
    </row>
    <row r="197" spans="1:64">
      <c r="A197" s="85" t="s">
        <v>1463</v>
      </c>
      <c r="B197" s="57" t="str">
        <f t="shared" si="272"/>
        <v>庄内町</v>
      </c>
      <c r="C197" s="57" t="str">
        <f t="shared" si="273"/>
        <v>商業地</v>
      </c>
      <c r="D197" s="48"/>
      <c r="E197" s="50" t="str">
        <f t="shared" si="274"/>
        <v>庄内地域</v>
      </c>
      <c r="F197" s="50" t="str">
        <f t="shared" si="275"/>
        <v>余目字三人谷地２１９番</v>
      </c>
      <c r="G197" s="50" t="str">
        <f t="shared" si="276"/>
        <v/>
      </c>
      <c r="H197" s="50" t="str">
        <f t="shared" si="277"/>
        <v/>
      </c>
      <c r="I197" s="48" t="str">
        <f t="shared" si="278"/>
        <v/>
      </c>
      <c r="J197" s="48" t="str">
        <f>IFERROR(IF(L197="───── ","",IF(VLOOKUP(A197,kanji001前年データ,19,FALSE)=62,"共同",IF(A197="山形9-3","工業",IF(A197="鶴岡5-2","観光",IF(OR(C197="宅地見込地",C197="工業地"),"",IF(OR(AND(C197="住宅地",M197=2),AND(C197="商業地",M197=1)),"最高",IF(OR(AND(C197="住宅地",COUNTIFS(前年用途区分,C197,前年価格,"&gt;0")=M197),AND(C197="商業地",COUNTIFS(前年用途区分,C197,前年価格,"&gt;0")=M197)),"最低",IF(fals,"")))))))),"")</f>
        <v/>
      </c>
      <c r="K197" s="48" t="str">
        <f ca="1">IFERROR(IF(W197="───── ","",IF(VLOOKUP(A197,kanji001データ,19,FALSE)=62,"共同",IF(A197="山形9-3","工業",IF(A197="鶴岡5-2","観光",IF(OR(C197="宅地見込地",C197="工業地"),"",IF(AND(C197="住宅地",X197=2),"最高",IF(AND(C197="住宅地",COUNTIFS(用途区分,C197,幹事意見価格,"&gt;0")=X197),"最低",IF(AND(C197="商業地",X197=1),"最高",IF(AND(C197="商業地",COUNTIFS(用途区分,C197,幹事意見価格,"&gt;0")=X197),"最低",IF(fals,"")))))))))),"")</f>
        <v/>
      </c>
      <c r="L197" s="51">
        <f t="shared" si="302"/>
        <v>20300</v>
      </c>
      <c r="M197" s="52">
        <f t="shared" si="279"/>
        <v>48</v>
      </c>
      <c r="N197" s="52">
        <f>IFERROR(IF(A197="","",VALUE(M197&amp;COUNTIFS($M$1:M197,M197))),"─── ")</f>
        <v>482</v>
      </c>
      <c r="O197" s="53">
        <f t="shared" si="303"/>
        <v>-5.0000000000000001E-3</v>
      </c>
      <c r="P197" s="53">
        <f t="shared" si="304"/>
        <v>-4.9019607843137254E-3</v>
      </c>
      <c r="Q197" s="52">
        <f t="shared" si="305"/>
        <v>44</v>
      </c>
      <c r="R197" s="52">
        <f>IFERROR(IF(A197="","",VALUE(Q197&amp;COUNTIFS($Q$1:Q197,Q197))),"─── ")</f>
        <v>442</v>
      </c>
      <c r="S197" s="51" t="e">
        <f t="shared" ca="1" si="300"/>
        <v>#REF!</v>
      </c>
      <c r="T197" s="53" t="e">
        <f t="shared" ca="1" si="301"/>
        <v>#REF!</v>
      </c>
      <c r="U197" s="51" t="e">
        <f t="shared" ca="1" si="238"/>
        <v>#REF!</v>
      </c>
      <c r="V197" s="53" t="e">
        <f t="shared" ca="1" si="239"/>
        <v>#REF!</v>
      </c>
      <c r="W197" s="88" t="str">
        <f ca="1">IFERROR(IF(OR($S197="─── ",$U197="─── "),"─── ",IF(#REF!="見込価格",VLOOKUP(A197,見込価格一覧データ,9,FALSE),IF(#REF!="意見価格",VLOOKUP(A197,見込価格一覧データ,11,FALSE)))),"─── ")</f>
        <v xml:space="preserve">─── </v>
      </c>
      <c r="X197" s="52" t="str">
        <f t="shared" ca="1" si="280"/>
        <v xml:space="preserve">─── </v>
      </c>
      <c r="Y197" s="66" t="str">
        <f t="shared" ca="1" si="281"/>
        <v xml:space="preserve">─── </v>
      </c>
      <c r="Z197" s="52" t="str">
        <f t="shared" ca="1" si="282"/>
        <v xml:space="preserve">─── </v>
      </c>
      <c r="AA197" s="52" t="str">
        <f t="shared" ca="1" si="283"/>
        <v xml:space="preserve">─── </v>
      </c>
      <c r="AB197" s="53" t="str">
        <f t="shared" ca="1" si="306"/>
        <v xml:space="preserve">─── </v>
      </c>
      <c r="AC197" s="53" t="str">
        <f t="shared" ca="1" si="307"/>
        <v xml:space="preserve">─── </v>
      </c>
      <c r="AD197" s="52" t="str">
        <f t="shared" ca="1" si="284"/>
        <v xml:space="preserve">─── </v>
      </c>
      <c r="AE197" s="66" t="str">
        <f t="shared" ca="1" si="285"/>
        <v xml:space="preserve">─── </v>
      </c>
      <c r="AF197" s="54" t="str">
        <f t="shared" ca="1" si="286"/>
        <v xml:space="preserve">─── </v>
      </c>
      <c r="AG197" s="66" t="str">
        <f t="shared" ca="1" si="287"/>
        <v xml:space="preserve">─── </v>
      </c>
      <c r="AH197" s="54" t="str">
        <f t="shared" ca="1" si="288"/>
        <v xml:space="preserve">─── </v>
      </c>
      <c r="AI197" s="52" t="str">
        <f t="shared" ca="1" si="308"/>
        <v xml:space="preserve">─── </v>
      </c>
      <c r="AJ197" s="52">
        <f t="shared" si="289"/>
        <v>1</v>
      </c>
      <c r="AK197" s="57" t="str">
        <f t="shared" si="290"/>
        <v>植松　広央</v>
      </c>
      <c r="AL197" s="57" t="str">
        <f t="shared" si="291"/>
        <v>安孫子　直樹</v>
      </c>
      <c r="AM197" s="53">
        <f t="shared" si="292"/>
        <v>-5.0000000000000001E-3</v>
      </c>
      <c r="AN197" s="55">
        <f t="shared" si="293"/>
        <v>20300</v>
      </c>
      <c r="AO197" s="48" t="str">
        <f t="shared" si="309"/>
        <v/>
      </c>
      <c r="AP197" s="56">
        <f t="shared" si="310"/>
        <v>100</v>
      </c>
      <c r="AQ197" s="70" t="str">
        <f t="shared" ca="1" si="294"/>
        <v xml:space="preserve">─── </v>
      </c>
      <c r="AR197" s="62" t="str">
        <f t="shared" ca="1" si="311"/>
        <v xml:space="preserve">─── </v>
      </c>
      <c r="AS197" s="62" t="str">
        <f ca="1">IF(AR197="─── ","─── ",VALUE(AR197&amp;COUNTIFS(AR$1:AR197,AR197)))</f>
        <v xml:space="preserve">─── </v>
      </c>
      <c r="AT197" s="62" t="str">
        <f t="shared" ca="1" si="312"/>
        <v xml:space="preserve">─── </v>
      </c>
      <c r="AU197" s="65" t="str">
        <f t="shared" ca="1" si="295"/>
        <v xml:space="preserve">─── </v>
      </c>
      <c r="AV197" s="62" t="str">
        <f t="shared" ca="1" si="313"/>
        <v xml:space="preserve">─── </v>
      </c>
      <c r="AW197" s="73" t="str">
        <f t="shared" ca="1" si="314"/>
        <v xml:space="preserve">─── </v>
      </c>
      <c r="AX197" s="74" t="str">
        <f t="shared" ca="1" si="296"/>
        <v xml:space="preserve">─── </v>
      </c>
      <c r="AY197" s="75" t="str">
        <f t="shared" ca="1" si="315"/>
        <v xml:space="preserve">─── </v>
      </c>
      <c r="AZ197" s="76" t="str">
        <f t="shared" ca="1" si="297"/>
        <v xml:space="preserve">─── </v>
      </c>
      <c r="BA197" s="77" t="str">
        <f t="shared" ca="1" si="316"/>
        <v xml:space="preserve">─── </v>
      </c>
      <c r="BB197" s="80" t="str">
        <f t="shared" ca="1" si="317"/>
        <v xml:space="preserve">─── </v>
      </c>
      <c r="BC197" s="71" t="str">
        <f t="shared" si="298"/>
        <v/>
      </c>
      <c r="BD197" s="2" t="s">
        <v>2124</v>
      </c>
      <c r="BG197" s="2" t="str">
        <f t="shared" ca="1" si="299"/>
        <v xml:space="preserve">─── </v>
      </c>
      <c r="BJ197" s="63">
        <v>198</v>
      </c>
      <c r="BK197" s="63" t="str">
        <f t="shared" ca="1" si="270"/>
        <v/>
      </c>
      <c r="BL197" s="63" t="str">
        <f t="shared" ca="1" si="271"/>
        <v/>
      </c>
    </row>
    <row r="198" spans="1:64">
      <c r="A198" s="85" t="s">
        <v>1588</v>
      </c>
      <c r="B198" s="57" t="str">
        <f t="shared" si="272"/>
        <v>遊佐町</v>
      </c>
      <c r="C198" s="57" t="str">
        <f t="shared" si="273"/>
        <v>住宅地</v>
      </c>
      <c r="D198" s="48"/>
      <c r="E198" s="50" t="str">
        <f t="shared" si="274"/>
        <v>庄内地域</v>
      </c>
      <c r="F198" s="50" t="str">
        <f t="shared" si="275"/>
        <v>遊佐字古川９２番２</v>
      </c>
      <c r="G198" s="50" t="str">
        <f t="shared" si="276"/>
        <v/>
      </c>
      <c r="H198" s="50" t="str">
        <f t="shared" si="277"/>
        <v/>
      </c>
      <c r="I198" s="48" t="str">
        <f t="shared" si="278"/>
        <v>○</v>
      </c>
      <c r="J198" s="48" t="str">
        <f>IFERROR(IF(L198="───── ","",IF(VLOOKUP(A198,kanji001前年データ,19,FALSE)=62,"共同",IF(A198="山形9-3","工業",IF(A198="鶴岡5-2","観光",IF(OR(C198="宅地見込地",C198="工業地"),"",IF(OR(AND(C198="住宅地",M198=2),AND(C198="商業地",M198=1)),"最高",IF(OR(AND(C198="住宅地",COUNTIFS(前年用途区分,C198,前年価格,"&gt;0")=M198),AND(C198="商業地",COUNTIFS(前年用途区分,C198,前年価格,"&gt;0")=M198)),"最低",IF(fals,"")))))))),"")</f>
        <v/>
      </c>
      <c r="K198" s="48" t="str">
        <f ca="1">IFERROR(IF(W198="───── ","",IF(VLOOKUP(A198,kanji001データ,19,FALSE)=62,"共同",IF(A198="山形9-3","工業",IF(A198="鶴岡5-2","観光",IF(OR(C198="宅地見込地",C198="工業地"),"",IF(AND(C198="住宅地",X198=2),"最高",IF(AND(C198="住宅地",COUNTIFS(用途区分,C198,幹事意見価格,"&gt;0")=X198),"最低",IF(AND(C198="商業地",X198=1),"最高",IF(AND(C198="商業地",COUNTIFS(用途区分,C198,幹事意見価格,"&gt;0")=X198),"最低",IF(fals,"")))))))))),"")</f>
        <v/>
      </c>
      <c r="L198" s="51">
        <f t="shared" si="302"/>
        <v>11500</v>
      </c>
      <c r="M198" s="52">
        <f t="shared" si="279"/>
        <v>94</v>
      </c>
      <c r="N198" s="52">
        <f>IFERROR(IF(A198="","",VALUE(M198&amp;COUNTIFS($M$1:M198,M198))),"─── ")</f>
        <v>942</v>
      </c>
      <c r="O198" s="53">
        <f t="shared" si="303"/>
        <v>-8.9999999999999993E-3</v>
      </c>
      <c r="P198" s="53">
        <f t="shared" si="304"/>
        <v>-8.6206896551724137E-3</v>
      </c>
      <c r="Q198" s="52">
        <f t="shared" si="305"/>
        <v>109</v>
      </c>
      <c r="R198" s="52">
        <f>IFERROR(IF(A198="","",VALUE(Q198&amp;COUNTIFS($Q$1:Q198,Q198))),"─── ")</f>
        <v>1091</v>
      </c>
      <c r="S198" s="51" t="e">
        <f t="shared" ca="1" si="300"/>
        <v>#REF!</v>
      </c>
      <c r="T198" s="53" t="e">
        <f t="shared" ca="1" si="301"/>
        <v>#REF!</v>
      </c>
      <c r="U198" s="51" t="e">
        <f t="shared" ref="U198:U199" ca="1" si="318">IF(INDIRECT("見込価格一覧表!H"&amp;ROW(U198)*2-1)="","─── ",INDIRECT("見込価格一覧表!H"&amp;ROW(U198)*2-1))</f>
        <v>#REF!</v>
      </c>
      <c r="V198" s="53" t="e">
        <f t="shared" ref="V198:V199" ca="1" si="319">IF(INDIRECT("見込価格一覧表!I"&amp;ROW(V198)*2-1)="","─── ",INDIRECT("見込価格一覧表!I"&amp;ROW(V198)*2-1))</f>
        <v>#REF!</v>
      </c>
      <c r="W198" s="88" t="str">
        <f ca="1">IFERROR(IF(OR($S198="─── ",$U198="─── "),"─── ",IF(#REF!="見込価格",VLOOKUP(A198,見込価格一覧データ,9,FALSE),IF(#REF!="意見価格",VLOOKUP(A198,見込価格一覧データ,11,FALSE)))),"─── ")</f>
        <v xml:space="preserve">─── </v>
      </c>
      <c r="X198" s="52" t="str">
        <f t="shared" ca="1" si="280"/>
        <v xml:space="preserve">─── </v>
      </c>
      <c r="Y198" s="66" t="str">
        <f t="shared" ca="1" si="281"/>
        <v xml:space="preserve">─── </v>
      </c>
      <c r="Z198" s="52" t="str">
        <f t="shared" ca="1" si="282"/>
        <v xml:space="preserve">─── </v>
      </c>
      <c r="AA198" s="52" t="str">
        <f t="shared" ca="1" si="283"/>
        <v xml:space="preserve">─── </v>
      </c>
      <c r="AB198" s="53" t="str">
        <f t="shared" ca="1" si="306"/>
        <v xml:space="preserve">─── </v>
      </c>
      <c r="AC198" s="53" t="str">
        <f t="shared" ca="1" si="307"/>
        <v xml:space="preserve">─── </v>
      </c>
      <c r="AD198" s="52" t="str">
        <f t="shared" ca="1" si="284"/>
        <v xml:space="preserve">─── </v>
      </c>
      <c r="AE198" s="66" t="str">
        <f t="shared" ca="1" si="285"/>
        <v xml:space="preserve">─── </v>
      </c>
      <c r="AF198" s="54" t="str">
        <f t="shared" ca="1" si="286"/>
        <v xml:space="preserve">─── </v>
      </c>
      <c r="AG198" s="66" t="str">
        <f t="shared" ca="1" si="287"/>
        <v xml:space="preserve">─── </v>
      </c>
      <c r="AH198" s="54" t="str">
        <f t="shared" ca="1" si="288"/>
        <v xml:space="preserve">─── </v>
      </c>
      <c r="AI198" s="52" t="str">
        <f t="shared" ca="1" si="308"/>
        <v xml:space="preserve">─── </v>
      </c>
      <c r="AJ198" s="52">
        <f t="shared" si="289"/>
        <v>1</v>
      </c>
      <c r="AK198" s="57" t="str">
        <f t="shared" si="290"/>
        <v>石川　聡</v>
      </c>
      <c r="AL198" s="57" t="str">
        <f t="shared" si="291"/>
        <v>阿部　和宏</v>
      </c>
      <c r="AM198" s="53">
        <f t="shared" si="292"/>
        <v>-8.9999999999999993E-3</v>
      </c>
      <c r="AN198" s="55">
        <f t="shared" si="293"/>
        <v>11500</v>
      </c>
      <c r="AO198" s="48" t="str">
        <f t="shared" si="309"/>
        <v/>
      </c>
      <c r="AP198" s="56">
        <f t="shared" si="310"/>
        <v>102</v>
      </c>
      <c r="AQ198" s="70" t="str">
        <f t="shared" ca="1" si="294"/>
        <v xml:space="preserve">─── </v>
      </c>
      <c r="AR198" s="62" t="str">
        <f t="shared" ca="1" si="311"/>
        <v xml:space="preserve">─── </v>
      </c>
      <c r="AS198" s="62" t="str">
        <f ca="1">IF(AR198="─── ","─── ",VALUE(AR198&amp;COUNTIFS(AR$1:AR198,AR198)))</f>
        <v xml:space="preserve">─── </v>
      </c>
      <c r="AT198" s="62" t="str">
        <f t="shared" ca="1" si="312"/>
        <v xml:space="preserve">─── </v>
      </c>
      <c r="AU198" s="65" t="str">
        <f t="shared" ca="1" si="295"/>
        <v xml:space="preserve">─── </v>
      </c>
      <c r="AV198" s="62" t="str">
        <f t="shared" ca="1" si="313"/>
        <v xml:space="preserve">─── </v>
      </c>
      <c r="AW198" s="73" t="str">
        <f t="shared" ca="1" si="314"/>
        <v xml:space="preserve">─── </v>
      </c>
      <c r="AX198" s="74" t="str">
        <f t="shared" ca="1" si="296"/>
        <v xml:space="preserve">─── </v>
      </c>
      <c r="AY198" s="75" t="str">
        <f t="shared" ca="1" si="315"/>
        <v xml:space="preserve">─── </v>
      </c>
      <c r="AZ198" s="76" t="str">
        <f t="shared" ca="1" si="297"/>
        <v xml:space="preserve">─── </v>
      </c>
      <c r="BA198" s="77" t="str">
        <f t="shared" ca="1" si="316"/>
        <v xml:space="preserve">─── </v>
      </c>
      <c r="BB198" s="80" t="str">
        <f t="shared" ca="1" si="317"/>
        <v xml:space="preserve">─── </v>
      </c>
      <c r="BC198" s="71" t="str">
        <f t="shared" si="298"/>
        <v/>
      </c>
      <c r="BD198" s="2" t="s">
        <v>2124</v>
      </c>
      <c r="BG198" s="2" t="str">
        <f t="shared" ca="1" si="299"/>
        <v xml:space="preserve">─── </v>
      </c>
      <c r="BJ198" s="63">
        <v>199</v>
      </c>
      <c r="BK198" s="63" t="str">
        <f t="shared" ca="1" si="270"/>
        <v/>
      </c>
      <c r="BL198" s="63" t="str">
        <f t="shared" ca="1" si="271"/>
        <v/>
      </c>
    </row>
    <row r="199" spans="1:64">
      <c r="A199" s="85" t="s">
        <v>1589</v>
      </c>
      <c r="B199" s="57" t="str">
        <f t="shared" si="272"/>
        <v>遊佐町</v>
      </c>
      <c r="C199" s="57" t="str">
        <f t="shared" si="273"/>
        <v>住宅地</v>
      </c>
      <c r="D199" s="48"/>
      <c r="E199" s="50" t="str">
        <f t="shared" si="274"/>
        <v>庄内地域</v>
      </c>
      <c r="F199" s="50" t="str">
        <f t="shared" si="275"/>
        <v>菅里字菅野３０４番４０</v>
      </c>
      <c r="G199" s="50" t="str">
        <f t="shared" si="276"/>
        <v/>
      </c>
      <c r="H199" s="50" t="str">
        <f t="shared" si="277"/>
        <v/>
      </c>
      <c r="I199" s="48" t="str">
        <f t="shared" si="278"/>
        <v/>
      </c>
      <c r="J199" s="48" t="str">
        <f>IFERROR(IF(L199="───── ","",IF(VLOOKUP(A199,kanji001前年データ,19,FALSE)=62,"共同",IF(A199="山形9-3","工業",IF(A199="鶴岡5-2","観光",IF(OR(C199="宅地見込地",C199="工業地"),"",IF(OR(AND(C199="住宅地",M199=2),AND(C199="商業地",M199=1)),"最高",IF(OR(AND(C199="住宅地",COUNTIFS(前年用途区分,C199,前年価格,"&gt;0")=M199),AND(C199="商業地",COUNTIFS(前年用途区分,C199,前年価格,"&gt;0")=M199)),"最低",IF(fals,"")))))))),"")</f>
        <v/>
      </c>
      <c r="K199" s="48" t="str">
        <f ca="1">IFERROR(IF(W199="───── ","",IF(VLOOKUP(A199,kanji001データ,19,FALSE)=62,"共同",IF(A199="山形9-3","工業",IF(A199="鶴岡5-2","観光",IF(OR(C199="宅地見込地",C199="工業地"),"",IF(AND(C199="住宅地",X199=2),"最高",IF(AND(C199="住宅地",COUNTIFS(用途区分,C199,幹事意見価格,"&gt;0")=X199),"最低",IF(AND(C199="商業地",X199=1),"最高",IF(AND(C199="商業地",COUNTIFS(用途区分,C199,幹事意見価格,"&gt;0")=X199),"最低",IF(fals,"")))))))))),"")</f>
        <v/>
      </c>
      <c r="L199" s="51">
        <f t="shared" si="302"/>
        <v>8420</v>
      </c>
      <c r="M199" s="52">
        <f t="shared" si="279"/>
        <v>109</v>
      </c>
      <c r="N199" s="52">
        <f>IFERROR(IF(A199="","",VALUE(M199&amp;COUNTIFS($M$1:M199,M199))),"─── ")</f>
        <v>1091</v>
      </c>
      <c r="O199" s="53">
        <f t="shared" si="303"/>
        <v>-1.0999999999999999E-2</v>
      </c>
      <c r="P199" s="53">
        <f t="shared" si="304"/>
        <v>-1.0575793184488837E-2</v>
      </c>
      <c r="Q199" s="52">
        <f t="shared" si="305"/>
        <v>122</v>
      </c>
      <c r="R199" s="52">
        <f>IFERROR(IF(A199="","",VALUE(Q199&amp;COUNTIFS($Q$1:Q199,Q199))),"─── ")</f>
        <v>1221</v>
      </c>
      <c r="S199" s="51" t="e">
        <f t="shared" ca="1" si="300"/>
        <v>#REF!</v>
      </c>
      <c r="T199" s="53" t="e">
        <f t="shared" ca="1" si="301"/>
        <v>#REF!</v>
      </c>
      <c r="U199" s="51" t="e">
        <f t="shared" ca="1" si="318"/>
        <v>#REF!</v>
      </c>
      <c r="V199" s="53" t="e">
        <f t="shared" ca="1" si="319"/>
        <v>#REF!</v>
      </c>
      <c r="W199" s="88" t="str">
        <f ca="1">IFERROR(IF(OR($S199="─── ",$U199="─── "),"─── ",IF(#REF!="見込価格",VLOOKUP(A199,見込価格一覧データ,9,FALSE),IF(#REF!="意見価格",VLOOKUP(A199,見込価格一覧データ,11,FALSE)))),"─── ")</f>
        <v xml:space="preserve">─── </v>
      </c>
      <c r="X199" s="52" t="str">
        <f t="shared" ca="1" si="280"/>
        <v xml:space="preserve">─── </v>
      </c>
      <c r="Y199" s="66" t="str">
        <f t="shared" ca="1" si="281"/>
        <v xml:space="preserve">─── </v>
      </c>
      <c r="Z199" s="52" t="str">
        <f t="shared" ca="1" si="282"/>
        <v xml:space="preserve">─── </v>
      </c>
      <c r="AA199" s="52" t="str">
        <f t="shared" ca="1" si="283"/>
        <v xml:space="preserve">─── </v>
      </c>
      <c r="AB199" s="53" t="str">
        <f t="shared" ca="1" si="306"/>
        <v xml:space="preserve">─── </v>
      </c>
      <c r="AC199" s="53" t="str">
        <f t="shared" ca="1" si="307"/>
        <v xml:space="preserve">─── </v>
      </c>
      <c r="AD199" s="52" t="str">
        <f t="shared" ca="1" si="284"/>
        <v xml:space="preserve">─── </v>
      </c>
      <c r="AE199" s="66" t="str">
        <f t="shared" ca="1" si="285"/>
        <v xml:space="preserve">─── </v>
      </c>
      <c r="AF199" s="54" t="str">
        <f t="shared" ca="1" si="286"/>
        <v xml:space="preserve">─── </v>
      </c>
      <c r="AG199" s="66" t="str">
        <f t="shared" ca="1" si="287"/>
        <v xml:space="preserve">─── </v>
      </c>
      <c r="AH199" s="54" t="str">
        <f t="shared" ca="1" si="288"/>
        <v xml:space="preserve">─── </v>
      </c>
      <c r="AI199" s="52" t="str">
        <f t="shared" ca="1" si="308"/>
        <v xml:space="preserve">─── </v>
      </c>
      <c r="AJ199" s="52">
        <f t="shared" si="289"/>
        <v>2</v>
      </c>
      <c r="AK199" s="57" t="str">
        <f t="shared" si="290"/>
        <v>石川　聡</v>
      </c>
      <c r="AL199" s="57" t="str">
        <f t="shared" si="291"/>
        <v>阿部　和宏</v>
      </c>
      <c r="AM199" s="53">
        <f t="shared" si="292"/>
        <v>-1.0999999999999999E-2</v>
      </c>
      <c r="AN199" s="55">
        <f t="shared" si="293"/>
        <v>8420</v>
      </c>
      <c r="AO199" s="48" t="str">
        <f t="shared" si="309"/>
        <v/>
      </c>
      <c r="AP199" s="56">
        <f t="shared" si="310"/>
        <v>102</v>
      </c>
      <c r="AQ199" s="70" t="str">
        <f t="shared" ca="1" si="294"/>
        <v xml:space="preserve">─── </v>
      </c>
      <c r="AR199" s="62" t="str">
        <f t="shared" ca="1" si="311"/>
        <v xml:space="preserve">─── </v>
      </c>
      <c r="AS199" s="62" t="str">
        <f ca="1">IF(AR199="─── ","─── ",VALUE(AR199&amp;COUNTIFS(AR$1:AR199,AR199)))</f>
        <v xml:space="preserve">─── </v>
      </c>
      <c r="AT199" s="62" t="str">
        <f t="shared" ca="1" si="312"/>
        <v xml:space="preserve">─── </v>
      </c>
      <c r="AU199" s="65" t="str">
        <f t="shared" ca="1" si="295"/>
        <v xml:space="preserve">─── </v>
      </c>
      <c r="AV199" s="62" t="str">
        <f t="shared" ca="1" si="313"/>
        <v xml:space="preserve">─── </v>
      </c>
      <c r="AW199" s="73" t="str">
        <f t="shared" ca="1" si="314"/>
        <v xml:space="preserve">─── </v>
      </c>
      <c r="AX199" s="74" t="str">
        <f t="shared" ca="1" si="296"/>
        <v xml:space="preserve">─── </v>
      </c>
      <c r="AY199" s="75" t="str">
        <f t="shared" ca="1" si="315"/>
        <v xml:space="preserve">─── </v>
      </c>
      <c r="AZ199" s="76" t="str">
        <f t="shared" ca="1" si="297"/>
        <v xml:space="preserve">─── </v>
      </c>
      <c r="BA199" s="77" t="str">
        <f t="shared" ca="1" si="316"/>
        <v xml:space="preserve">─── </v>
      </c>
      <c r="BB199" s="80" t="str">
        <f t="shared" ca="1" si="317"/>
        <v xml:space="preserve">─── </v>
      </c>
      <c r="BC199" s="71" t="str">
        <f t="shared" si="298"/>
        <v/>
      </c>
      <c r="BD199" s="2" t="s">
        <v>2124</v>
      </c>
      <c r="BG199" s="2" t="str">
        <f t="shared" ca="1" si="299"/>
        <v xml:space="preserve">─── </v>
      </c>
      <c r="BJ199" s="63">
        <v>200</v>
      </c>
      <c r="BK199" s="63" t="str">
        <f t="shared" ca="1" si="270"/>
        <v/>
      </c>
      <c r="BL199" s="63" t="str">
        <f t="shared" ca="1" si="271"/>
        <v/>
      </c>
    </row>
    <row r="200" spans="1:64">
      <c r="A200" s="26"/>
      <c r="B200" s="26"/>
      <c r="C200" s="26"/>
      <c r="D200" s="58"/>
      <c r="E200" s="26"/>
      <c r="F200" s="26"/>
      <c r="G200" s="26"/>
      <c r="H200" s="26"/>
      <c r="I200" s="58"/>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row>
    <row r="201" spans="1:64">
      <c r="A201" s="59" t="str">
        <f>"選択件数:"&amp;SUBTOTAL(3,A2:A199)&amp;"件"</f>
        <v>選択件数:198件</v>
      </c>
      <c r="B201" s="26"/>
      <c r="C201" s="26"/>
      <c r="D201" s="58"/>
      <c r="E201" s="26"/>
      <c r="F201" s="26"/>
      <c r="G201" s="26"/>
      <c r="H201" s="26"/>
      <c r="I201" s="58"/>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row>
    <row r="202" spans="1:64">
      <c r="C202" s="2">
        <f>COUNTIF(C2:C199,"住宅地")</f>
        <v>127</v>
      </c>
    </row>
    <row r="215" spans="10:10">
      <c r="J215" s="2">
        <f>COUNTIFS(前年用途区分,C160,前年価格,"&gt;0")</f>
        <v>124</v>
      </c>
    </row>
  </sheetData>
  <sheetProtection algorithmName="SHA-512" hashValue="3Q5LFlVe7aB+hFVEhs28bfUs6ZcrxPQuwImaYLh7Ot/raAcUXU6o8Sue9A7jIj9bQnKvOdEM4DDv0yE0rVtrqA==" saltValue="TeYABPMzBT/4NJlTxvotWw==" spinCount="100000" sheet="1" autoFilter="0"/>
  <autoFilter ref="A1:BB199" xr:uid="{8DD01ADC-439D-4FD8-8EC3-50D48AE6ECE5}"/>
  <phoneticPr fontId="5"/>
  <dataValidations disablePrompts="1" count="1">
    <dataValidation type="list" allowBlank="1" showInputMessage="1" showErrorMessage="1" sqref="BI1" xr:uid="{330B0014-F67F-4061-83B8-CAE2BE355DE0}">
      <formula1>"価格全降,価格全昇,変動全＋,変動全△"</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39BE-DEF1-4781-A4B9-41D61D150012}">
  <sheetPr codeName="Sheet9">
    <tabColor theme="5" tint="0.39997558519241921"/>
  </sheetPr>
  <dimension ref="A1:CD201"/>
  <sheetViews>
    <sheetView workbookViewId="0">
      <pane xSplit="4" ySplit="1" topLeftCell="E2" activePane="bottomRight" state="frozen"/>
      <selection pane="topRight" activeCell="E1" sqref="E1"/>
      <selection pane="bottomLeft" activeCell="A2" sqref="A2"/>
      <selection pane="bottomRight" activeCell="B1" sqref="B1:CD1048576"/>
    </sheetView>
  </sheetViews>
  <sheetFormatPr defaultRowHeight="18.75"/>
  <sheetData>
    <row r="1" spans="1:82">
      <c r="A1" s="1" t="s">
        <v>0</v>
      </c>
      <c r="B1" t="s">
        <v>429</v>
      </c>
      <c r="C1" t="s">
        <v>239</v>
      </c>
      <c r="D1" t="s">
        <v>240</v>
      </c>
      <c r="E1" t="s">
        <v>241</v>
      </c>
      <c r="F1" t="s">
        <v>242</v>
      </c>
      <c r="G1" t="s">
        <v>243</v>
      </c>
      <c r="H1" t="s">
        <v>430</v>
      </c>
      <c r="I1" t="s">
        <v>431</v>
      </c>
      <c r="J1" t="s">
        <v>432</v>
      </c>
      <c r="K1" t="s">
        <v>433</v>
      </c>
      <c r="L1" t="s">
        <v>434</v>
      </c>
      <c r="M1" t="s">
        <v>244</v>
      </c>
      <c r="N1" t="s">
        <v>435</v>
      </c>
      <c r="O1" t="s">
        <v>436</v>
      </c>
      <c r="P1" t="s">
        <v>437</v>
      </c>
      <c r="Q1" t="s">
        <v>438</v>
      </c>
      <c r="R1" t="s">
        <v>439</v>
      </c>
      <c r="S1" t="s">
        <v>440</v>
      </c>
      <c r="T1" t="s">
        <v>257</v>
      </c>
      <c r="U1" t="s">
        <v>441</v>
      </c>
      <c r="V1" t="s">
        <v>442</v>
      </c>
      <c r="W1" t="s">
        <v>1</v>
      </c>
      <c r="X1" t="s">
        <v>24</v>
      </c>
      <c r="Y1" t="s">
        <v>443</v>
      </c>
      <c r="Z1" t="s">
        <v>444</v>
      </c>
      <c r="AA1" t="s">
        <v>445</v>
      </c>
      <c r="AB1" t="s">
        <v>446</v>
      </c>
      <c r="AC1" t="s">
        <v>447</v>
      </c>
      <c r="AD1" t="s">
        <v>448</v>
      </c>
      <c r="AE1" t="s">
        <v>449</v>
      </c>
      <c r="AF1" t="s">
        <v>450</v>
      </c>
      <c r="AG1" t="s">
        <v>451</v>
      </c>
      <c r="AH1" t="s">
        <v>452</v>
      </c>
      <c r="AI1" t="s">
        <v>453</v>
      </c>
      <c r="AJ1" t="s">
        <v>454</v>
      </c>
      <c r="AK1" t="s">
        <v>455</v>
      </c>
      <c r="AL1" t="s">
        <v>456</v>
      </c>
      <c r="AM1" t="s">
        <v>457</v>
      </c>
      <c r="AN1" t="s">
        <v>458</v>
      </c>
      <c r="AO1" t="s">
        <v>459</v>
      </c>
      <c r="AP1" t="s">
        <v>460</v>
      </c>
      <c r="AQ1" t="s">
        <v>461</v>
      </c>
      <c r="AR1" t="s">
        <v>462</v>
      </c>
      <c r="AS1" t="s">
        <v>463</v>
      </c>
      <c r="AT1" t="s">
        <v>464</v>
      </c>
      <c r="AU1" t="s">
        <v>465</v>
      </c>
      <c r="AV1" t="s">
        <v>466</v>
      </c>
      <c r="AW1" t="s">
        <v>467</v>
      </c>
      <c r="AX1" t="s">
        <v>196</v>
      </c>
      <c r="AY1" t="s">
        <v>468</v>
      </c>
      <c r="AZ1" t="s">
        <v>469</v>
      </c>
      <c r="BA1" t="s">
        <v>218</v>
      </c>
      <c r="BB1" t="s">
        <v>470</v>
      </c>
      <c r="BC1" t="s">
        <v>471</v>
      </c>
      <c r="BD1" t="s">
        <v>472</v>
      </c>
      <c r="BE1" t="s">
        <v>473</v>
      </c>
      <c r="BF1" t="s">
        <v>474</v>
      </c>
      <c r="BG1" t="s">
        <v>475</v>
      </c>
      <c r="BH1" t="s">
        <v>476</v>
      </c>
      <c r="BI1" t="s">
        <v>477</v>
      </c>
      <c r="BJ1" t="s">
        <v>478</v>
      </c>
      <c r="BK1" t="s">
        <v>479</v>
      </c>
      <c r="BL1" t="s">
        <v>480</v>
      </c>
      <c r="BM1" t="s">
        <v>481</v>
      </c>
      <c r="BN1" t="s">
        <v>482</v>
      </c>
      <c r="BO1" t="s">
        <v>483</v>
      </c>
      <c r="BP1" t="s">
        <v>484</v>
      </c>
      <c r="BQ1" t="s">
        <v>485</v>
      </c>
      <c r="BR1" t="s">
        <v>486</v>
      </c>
      <c r="BS1" t="s">
        <v>487</v>
      </c>
      <c r="BT1" t="s">
        <v>488</v>
      </c>
      <c r="BU1" t="s">
        <v>489</v>
      </c>
      <c r="BV1" t="s">
        <v>490</v>
      </c>
      <c r="BW1" t="s">
        <v>491</v>
      </c>
      <c r="BX1" t="s">
        <v>492</v>
      </c>
      <c r="BY1" t="s">
        <v>493</v>
      </c>
      <c r="BZ1" t="s">
        <v>494</v>
      </c>
      <c r="CA1" t="s">
        <v>495</v>
      </c>
      <c r="CB1" t="s">
        <v>496</v>
      </c>
      <c r="CC1" t="s">
        <v>497</v>
      </c>
      <c r="CD1" t="s">
        <v>278</v>
      </c>
    </row>
    <row r="2" spans="1:82">
      <c r="A2" s="1" t="str">
        <f>E2&amp;IF(OR(F2="00",F2=0),"",IF(OR(F2="03",F2=3),3,IF(OR(F2="05",F2=5),5,IF(OR(F2="09",F2=9),9))))&amp;"-"&amp;G2</f>
        <v>山形-2</v>
      </c>
      <c r="B2">
        <v>2026</v>
      </c>
      <c r="C2" t="s">
        <v>2392</v>
      </c>
      <c r="D2">
        <v>201</v>
      </c>
      <c r="E2" t="s">
        <v>279</v>
      </c>
      <c r="F2" t="s">
        <v>2393</v>
      </c>
      <c r="G2">
        <v>2</v>
      </c>
      <c r="H2" t="s">
        <v>2392</v>
      </c>
      <c r="I2">
        <v>201</v>
      </c>
      <c r="J2" t="s">
        <v>279</v>
      </c>
      <c r="K2" t="s">
        <v>2393</v>
      </c>
      <c r="L2">
        <v>2</v>
      </c>
      <c r="M2" t="s">
        <v>2394</v>
      </c>
      <c r="N2" t="s">
        <v>2404</v>
      </c>
      <c r="O2" t="s">
        <v>2408</v>
      </c>
      <c r="P2">
        <v>0</v>
      </c>
      <c r="Q2">
        <v>0</v>
      </c>
      <c r="R2">
        <v>0</v>
      </c>
      <c r="S2">
        <v>63</v>
      </c>
      <c r="T2">
        <v>2</v>
      </c>
      <c r="U2">
        <v>0</v>
      </c>
      <c r="W2" t="s">
        <v>503</v>
      </c>
      <c r="X2" t="s">
        <v>504</v>
      </c>
      <c r="Z2">
        <v>311</v>
      </c>
      <c r="AB2">
        <v>3</v>
      </c>
      <c r="AC2">
        <v>1</v>
      </c>
      <c r="AD2">
        <v>1.2</v>
      </c>
      <c r="AE2" t="s">
        <v>500</v>
      </c>
      <c r="AF2">
        <v>4</v>
      </c>
      <c r="AG2">
        <v>2</v>
      </c>
      <c r="AI2" t="s">
        <v>505</v>
      </c>
      <c r="AJ2">
        <v>1</v>
      </c>
      <c r="AL2">
        <v>6</v>
      </c>
      <c r="AM2">
        <v>1</v>
      </c>
      <c r="AN2">
        <v>31</v>
      </c>
      <c r="AQ2">
        <v>1</v>
      </c>
      <c r="AR2">
        <v>0</v>
      </c>
      <c r="AS2">
        <v>1</v>
      </c>
      <c r="AT2" t="s">
        <v>506</v>
      </c>
      <c r="AU2">
        <v>900</v>
      </c>
      <c r="AW2">
        <v>1</v>
      </c>
      <c r="AX2">
        <v>15</v>
      </c>
      <c r="AY2">
        <v>60</v>
      </c>
      <c r="AZ2">
        <v>200</v>
      </c>
      <c r="BG2" t="s">
        <v>507</v>
      </c>
      <c r="BH2" t="s">
        <v>507</v>
      </c>
      <c r="BK2">
        <v>1</v>
      </c>
      <c r="BM2" t="s">
        <v>506</v>
      </c>
      <c r="BO2">
        <v>900</v>
      </c>
      <c r="BT2">
        <v>2</v>
      </c>
      <c r="BU2">
        <v>52</v>
      </c>
      <c r="BV2">
        <v>38.293253</v>
      </c>
      <c r="BW2">
        <v>140.337503</v>
      </c>
      <c r="BY2" t="s">
        <v>2392</v>
      </c>
      <c r="BZ2">
        <v>201</v>
      </c>
      <c r="CA2" t="s">
        <v>279</v>
      </c>
      <c r="CB2" t="s">
        <v>2393</v>
      </c>
      <c r="CC2">
        <v>2</v>
      </c>
      <c r="CD2">
        <v>0</v>
      </c>
    </row>
    <row r="3" spans="1:82">
      <c r="A3" s="1" t="str">
        <f t="shared" ref="A3:A66" si="0">E3&amp;IF(OR(F3="00",F3=0),"",IF(OR(F3="03",F3=3),3,IF(OR(F3="05",F3=5),5,IF(OR(F3="09",F3=9),9))))&amp;"-"&amp;G3</f>
        <v>山形-3</v>
      </c>
      <c r="B3">
        <v>2026</v>
      </c>
      <c r="C3" t="s">
        <v>2392</v>
      </c>
      <c r="D3">
        <v>201</v>
      </c>
      <c r="E3" t="s">
        <v>279</v>
      </c>
      <c r="F3" t="s">
        <v>2393</v>
      </c>
      <c r="G3">
        <v>3</v>
      </c>
      <c r="M3" t="s">
        <v>2394</v>
      </c>
      <c r="N3" t="s">
        <v>2400</v>
      </c>
      <c r="O3" t="s">
        <v>2395</v>
      </c>
      <c r="P3">
        <v>0</v>
      </c>
      <c r="Q3">
        <v>1</v>
      </c>
      <c r="R3">
        <v>0</v>
      </c>
      <c r="S3">
        <v>63</v>
      </c>
      <c r="T3">
        <v>2</v>
      </c>
      <c r="U3">
        <v>0</v>
      </c>
      <c r="V3">
        <v>20250807</v>
      </c>
      <c r="W3" t="s">
        <v>2257</v>
      </c>
      <c r="Z3">
        <v>270</v>
      </c>
      <c r="AB3">
        <v>3</v>
      </c>
      <c r="AC3">
        <v>1.2</v>
      </c>
      <c r="AD3">
        <v>1</v>
      </c>
      <c r="AE3" t="s">
        <v>500</v>
      </c>
      <c r="AF3">
        <v>4</v>
      </c>
      <c r="AG3">
        <v>2</v>
      </c>
      <c r="AI3" t="s">
        <v>2258</v>
      </c>
      <c r="AJ3">
        <v>2</v>
      </c>
      <c r="AL3">
        <v>6</v>
      </c>
      <c r="AM3">
        <v>1</v>
      </c>
      <c r="AN3">
        <v>31</v>
      </c>
      <c r="AQ3">
        <v>1</v>
      </c>
      <c r="AR3">
        <v>0</v>
      </c>
      <c r="AS3">
        <v>1</v>
      </c>
      <c r="AT3" t="s">
        <v>508</v>
      </c>
      <c r="AU3">
        <v>4900</v>
      </c>
      <c r="AW3">
        <v>1</v>
      </c>
      <c r="AX3">
        <v>12</v>
      </c>
      <c r="AY3">
        <v>50</v>
      </c>
      <c r="AZ3">
        <v>100</v>
      </c>
      <c r="BG3" t="s">
        <v>2259</v>
      </c>
      <c r="BH3" t="s">
        <v>2259</v>
      </c>
      <c r="BK3">
        <v>1</v>
      </c>
      <c r="BL3" t="s">
        <v>509</v>
      </c>
      <c r="BM3" t="s">
        <v>508</v>
      </c>
      <c r="BN3">
        <v>7</v>
      </c>
      <c r="BO3">
        <v>4900</v>
      </c>
      <c r="BT3">
        <v>1</v>
      </c>
      <c r="BU3">
        <v>9</v>
      </c>
      <c r="BV3">
        <v>38.225597</v>
      </c>
      <c r="BW3">
        <v>140.270408</v>
      </c>
      <c r="CD3">
        <v>0</v>
      </c>
    </row>
    <row r="4" spans="1:82">
      <c r="A4" s="1" t="str">
        <f t="shared" si="0"/>
        <v>山形-4</v>
      </c>
      <c r="B4">
        <v>2026</v>
      </c>
      <c r="C4" t="s">
        <v>2392</v>
      </c>
      <c r="D4">
        <v>201</v>
      </c>
      <c r="E4" t="s">
        <v>279</v>
      </c>
      <c r="F4" t="s">
        <v>2393</v>
      </c>
      <c r="G4">
        <v>4</v>
      </c>
      <c r="H4" t="s">
        <v>2392</v>
      </c>
      <c r="I4">
        <v>201</v>
      </c>
      <c r="J4" t="s">
        <v>279</v>
      </c>
      <c r="K4" t="s">
        <v>2393</v>
      </c>
      <c r="L4">
        <v>4</v>
      </c>
      <c r="M4" t="s">
        <v>2394</v>
      </c>
      <c r="N4" t="s">
        <v>2398</v>
      </c>
      <c r="O4" t="s">
        <v>2408</v>
      </c>
      <c r="P4">
        <v>0</v>
      </c>
      <c r="Q4">
        <v>0</v>
      </c>
      <c r="R4">
        <v>0</v>
      </c>
      <c r="S4">
        <v>63</v>
      </c>
      <c r="T4">
        <v>2</v>
      </c>
      <c r="U4">
        <v>0</v>
      </c>
      <c r="W4" t="s">
        <v>510</v>
      </c>
      <c r="X4" t="s">
        <v>511</v>
      </c>
      <c r="Z4">
        <v>231</v>
      </c>
      <c r="AB4">
        <v>3</v>
      </c>
      <c r="AC4">
        <v>1</v>
      </c>
      <c r="AD4">
        <v>2</v>
      </c>
      <c r="AE4" t="s">
        <v>500</v>
      </c>
      <c r="AF4">
        <v>4</v>
      </c>
      <c r="AG4">
        <v>2</v>
      </c>
      <c r="AI4" t="s">
        <v>512</v>
      </c>
      <c r="AJ4">
        <v>2</v>
      </c>
      <c r="AL4">
        <v>6</v>
      </c>
      <c r="AM4">
        <v>1</v>
      </c>
      <c r="AN4">
        <v>31</v>
      </c>
      <c r="AQ4">
        <v>1</v>
      </c>
      <c r="AR4">
        <v>0</v>
      </c>
      <c r="AS4">
        <v>1</v>
      </c>
      <c r="AT4" t="s">
        <v>279</v>
      </c>
      <c r="AU4">
        <v>2200</v>
      </c>
      <c r="AW4">
        <v>1</v>
      </c>
      <c r="AX4">
        <v>11</v>
      </c>
      <c r="AY4">
        <v>50</v>
      </c>
      <c r="AZ4">
        <v>100</v>
      </c>
      <c r="BG4" t="s">
        <v>513</v>
      </c>
      <c r="BH4" t="s">
        <v>513</v>
      </c>
      <c r="BK4">
        <v>1</v>
      </c>
      <c r="BM4" t="s">
        <v>279</v>
      </c>
      <c r="BO4">
        <v>2200</v>
      </c>
      <c r="BT4">
        <v>1</v>
      </c>
      <c r="BU4">
        <v>28</v>
      </c>
      <c r="BV4">
        <v>38.259898999999997</v>
      </c>
      <c r="BW4">
        <v>140.31236200000001</v>
      </c>
      <c r="BY4" t="s">
        <v>2392</v>
      </c>
      <c r="BZ4">
        <v>201</v>
      </c>
      <c r="CA4" t="s">
        <v>279</v>
      </c>
      <c r="CB4" t="s">
        <v>2393</v>
      </c>
      <c r="CC4">
        <v>4</v>
      </c>
      <c r="CD4">
        <v>0</v>
      </c>
    </row>
    <row r="5" spans="1:82">
      <c r="A5" s="1" t="str">
        <f t="shared" si="0"/>
        <v>山形-6</v>
      </c>
      <c r="B5">
        <v>2026</v>
      </c>
      <c r="C5" t="s">
        <v>2392</v>
      </c>
      <c r="D5">
        <v>201</v>
      </c>
      <c r="E5" t="s">
        <v>279</v>
      </c>
      <c r="F5" t="s">
        <v>2393</v>
      </c>
      <c r="G5">
        <v>6</v>
      </c>
      <c r="H5" t="s">
        <v>2392</v>
      </c>
      <c r="I5">
        <v>201</v>
      </c>
      <c r="J5" t="s">
        <v>279</v>
      </c>
      <c r="K5" t="s">
        <v>2393</v>
      </c>
      <c r="L5">
        <v>6</v>
      </c>
      <c r="M5" t="s">
        <v>2394</v>
      </c>
      <c r="N5">
        <v>10357</v>
      </c>
      <c r="O5" t="s">
        <v>2395</v>
      </c>
      <c r="P5">
        <v>0</v>
      </c>
      <c r="Q5">
        <v>0</v>
      </c>
      <c r="R5">
        <v>0</v>
      </c>
      <c r="S5">
        <v>63</v>
      </c>
      <c r="T5">
        <v>1</v>
      </c>
      <c r="U5">
        <v>0</v>
      </c>
      <c r="W5" t="s">
        <v>519</v>
      </c>
      <c r="X5" t="s">
        <v>520</v>
      </c>
      <c r="Z5">
        <v>378</v>
      </c>
      <c r="AB5">
        <v>3</v>
      </c>
      <c r="AC5">
        <v>1</v>
      </c>
      <c r="AD5">
        <v>1.5</v>
      </c>
      <c r="AE5" t="s">
        <v>500</v>
      </c>
      <c r="AF5">
        <v>4</v>
      </c>
      <c r="AG5">
        <v>2</v>
      </c>
      <c r="AI5" t="s">
        <v>521</v>
      </c>
      <c r="AJ5">
        <v>3</v>
      </c>
      <c r="AL5">
        <v>20</v>
      </c>
      <c r="AM5">
        <v>1</v>
      </c>
      <c r="AN5">
        <v>31</v>
      </c>
      <c r="AQ5">
        <v>1</v>
      </c>
      <c r="AR5">
        <v>1</v>
      </c>
      <c r="AS5">
        <v>1</v>
      </c>
      <c r="AT5" t="s">
        <v>279</v>
      </c>
      <c r="AU5">
        <v>1500</v>
      </c>
      <c r="AW5">
        <v>1</v>
      </c>
      <c r="AX5">
        <v>15</v>
      </c>
      <c r="AY5">
        <v>60</v>
      </c>
      <c r="AZ5">
        <v>200</v>
      </c>
      <c r="BG5" t="s">
        <v>522</v>
      </c>
      <c r="BH5" t="s">
        <v>522</v>
      </c>
      <c r="BK5">
        <v>1</v>
      </c>
      <c r="BL5" t="s">
        <v>509</v>
      </c>
      <c r="BM5" t="s">
        <v>279</v>
      </c>
      <c r="BN5">
        <v>1</v>
      </c>
      <c r="BO5">
        <v>1500</v>
      </c>
      <c r="BT5">
        <v>1</v>
      </c>
      <c r="BU5">
        <v>14</v>
      </c>
      <c r="BV5">
        <v>38.246634</v>
      </c>
      <c r="BW5">
        <v>140.34291099999999</v>
      </c>
      <c r="BY5" t="s">
        <v>2392</v>
      </c>
      <c r="BZ5">
        <v>201</v>
      </c>
      <c r="CA5" t="s">
        <v>279</v>
      </c>
      <c r="CB5" t="s">
        <v>2393</v>
      </c>
      <c r="CC5">
        <v>6</v>
      </c>
      <c r="CD5">
        <v>0</v>
      </c>
    </row>
    <row r="6" spans="1:82">
      <c r="A6" s="1" t="str">
        <f t="shared" si="0"/>
        <v>山形-7</v>
      </c>
      <c r="B6">
        <v>2026</v>
      </c>
      <c r="C6" t="s">
        <v>2392</v>
      </c>
      <c r="D6">
        <v>201</v>
      </c>
      <c r="E6" t="s">
        <v>279</v>
      </c>
      <c r="F6" t="s">
        <v>2393</v>
      </c>
      <c r="G6">
        <v>7</v>
      </c>
      <c r="H6" t="s">
        <v>2392</v>
      </c>
      <c r="I6">
        <v>201</v>
      </c>
      <c r="J6" t="s">
        <v>279</v>
      </c>
      <c r="K6" t="s">
        <v>2393</v>
      </c>
      <c r="L6">
        <v>7</v>
      </c>
      <c r="M6" t="s">
        <v>2394</v>
      </c>
      <c r="N6" t="s">
        <v>2396</v>
      </c>
      <c r="O6" t="s">
        <v>2397</v>
      </c>
      <c r="P6">
        <v>0</v>
      </c>
      <c r="Q6">
        <v>0</v>
      </c>
      <c r="R6">
        <v>0</v>
      </c>
      <c r="S6">
        <v>63</v>
      </c>
      <c r="T6">
        <v>2</v>
      </c>
      <c r="U6">
        <v>0</v>
      </c>
      <c r="W6" t="s">
        <v>523</v>
      </c>
      <c r="X6" t="s">
        <v>524</v>
      </c>
      <c r="Z6">
        <v>170</v>
      </c>
      <c r="AB6">
        <v>5</v>
      </c>
      <c r="AC6">
        <v>1</v>
      </c>
      <c r="AD6">
        <v>1.5</v>
      </c>
      <c r="AE6" t="s">
        <v>500</v>
      </c>
      <c r="AF6">
        <v>4</v>
      </c>
      <c r="AG6">
        <v>2</v>
      </c>
      <c r="AI6" t="s">
        <v>525</v>
      </c>
      <c r="AJ6">
        <v>2</v>
      </c>
      <c r="AL6">
        <v>4</v>
      </c>
      <c r="AM6">
        <v>1</v>
      </c>
      <c r="AN6">
        <v>31</v>
      </c>
      <c r="AQ6">
        <v>1</v>
      </c>
      <c r="AR6">
        <v>0</v>
      </c>
      <c r="AS6">
        <v>1</v>
      </c>
      <c r="AT6" t="s">
        <v>526</v>
      </c>
      <c r="AU6">
        <v>2400</v>
      </c>
      <c r="AW6">
        <v>1</v>
      </c>
      <c r="AX6">
        <v>15</v>
      </c>
      <c r="AY6">
        <v>60</v>
      </c>
      <c r="AZ6">
        <v>200</v>
      </c>
      <c r="BG6" t="s">
        <v>527</v>
      </c>
      <c r="BH6" t="s">
        <v>527</v>
      </c>
      <c r="BK6">
        <v>1</v>
      </c>
      <c r="BL6" t="s">
        <v>509</v>
      </c>
      <c r="BM6" t="s">
        <v>526</v>
      </c>
      <c r="BN6">
        <v>1</v>
      </c>
      <c r="BO6">
        <v>2400</v>
      </c>
      <c r="BT6">
        <v>2</v>
      </c>
      <c r="BU6">
        <v>43</v>
      </c>
      <c r="BV6">
        <v>38.264507000000002</v>
      </c>
      <c r="BW6">
        <v>140.350334</v>
      </c>
      <c r="BY6" t="s">
        <v>2392</v>
      </c>
      <c r="BZ6">
        <v>201</v>
      </c>
      <c r="CA6" t="s">
        <v>279</v>
      </c>
      <c r="CB6" t="s">
        <v>2393</v>
      </c>
      <c r="CC6">
        <v>7</v>
      </c>
      <c r="CD6">
        <v>0</v>
      </c>
    </row>
    <row r="7" spans="1:82">
      <c r="A7" s="1" t="str">
        <f t="shared" si="0"/>
        <v>山形-8</v>
      </c>
      <c r="B7">
        <v>2026</v>
      </c>
      <c r="C7" t="s">
        <v>2392</v>
      </c>
      <c r="D7">
        <v>201</v>
      </c>
      <c r="E7" t="s">
        <v>279</v>
      </c>
      <c r="F7" t="s">
        <v>2393</v>
      </c>
      <c r="G7">
        <v>8</v>
      </c>
      <c r="H7" t="s">
        <v>2392</v>
      </c>
      <c r="I7">
        <v>201</v>
      </c>
      <c r="J7" t="s">
        <v>279</v>
      </c>
      <c r="K7" t="s">
        <v>2393</v>
      </c>
      <c r="L7">
        <v>8</v>
      </c>
      <c r="M7" t="s">
        <v>2394</v>
      </c>
      <c r="N7" t="s">
        <v>2398</v>
      </c>
      <c r="O7" t="s">
        <v>2399</v>
      </c>
      <c r="P7">
        <v>0</v>
      </c>
      <c r="Q7">
        <v>0</v>
      </c>
      <c r="R7">
        <v>0</v>
      </c>
      <c r="S7">
        <v>63</v>
      </c>
      <c r="T7">
        <v>1</v>
      </c>
      <c r="U7">
        <v>0</v>
      </c>
      <c r="W7" t="s">
        <v>528</v>
      </c>
      <c r="X7" t="s">
        <v>529</v>
      </c>
      <c r="Z7">
        <v>245</v>
      </c>
      <c r="AB7">
        <v>3</v>
      </c>
      <c r="AC7">
        <v>1</v>
      </c>
      <c r="AD7">
        <v>2</v>
      </c>
      <c r="AE7" t="s">
        <v>500</v>
      </c>
      <c r="AF7">
        <v>4</v>
      </c>
      <c r="AG7">
        <v>2</v>
      </c>
      <c r="AI7" t="s">
        <v>530</v>
      </c>
      <c r="AJ7">
        <v>6</v>
      </c>
      <c r="AL7">
        <v>4</v>
      </c>
      <c r="AM7">
        <v>1</v>
      </c>
      <c r="AN7">
        <v>31</v>
      </c>
      <c r="AQ7">
        <v>1</v>
      </c>
      <c r="AR7">
        <v>1</v>
      </c>
      <c r="AS7">
        <v>1</v>
      </c>
      <c r="AT7" t="s">
        <v>526</v>
      </c>
      <c r="AU7">
        <v>2400</v>
      </c>
      <c r="AW7">
        <v>1</v>
      </c>
      <c r="AX7">
        <v>15</v>
      </c>
      <c r="AY7">
        <v>60</v>
      </c>
      <c r="AZ7">
        <v>200</v>
      </c>
      <c r="BG7" t="s">
        <v>531</v>
      </c>
      <c r="BH7" t="s">
        <v>531</v>
      </c>
      <c r="BK7">
        <v>1</v>
      </c>
      <c r="BL7" t="s">
        <v>509</v>
      </c>
      <c r="BM7" t="s">
        <v>526</v>
      </c>
      <c r="BN7">
        <v>5</v>
      </c>
      <c r="BO7">
        <v>2400</v>
      </c>
      <c r="BT7">
        <v>2</v>
      </c>
      <c r="BU7">
        <v>62</v>
      </c>
      <c r="BV7">
        <v>38.258958999999997</v>
      </c>
      <c r="BW7">
        <v>140.355468</v>
      </c>
      <c r="BY7" t="s">
        <v>2392</v>
      </c>
      <c r="BZ7">
        <v>201</v>
      </c>
      <c r="CA7" t="s">
        <v>279</v>
      </c>
      <c r="CB7" t="s">
        <v>2393</v>
      </c>
      <c r="CC7">
        <v>8</v>
      </c>
      <c r="CD7">
        <v>0</v>
      </c>
    </row>
    <row r="8" spans="1:82">
      <c r="A8" s="1" t="str">
        <f t="shared" si="0"/>
        <v>山形-9</v>
      </c>
      <c r="B8">
        <v>2026</v>
      </c>
      <c r="C8" t="s">
        <v>2392</v>
      </c>
      <c r="D8">
        <v>201</v>
      </c>
      <c r="E8" t="s">
        <v>279</v>
      </c>
      <c r="F8" t="s">
        <v>2393</v>
      </c>
      <c r="G8">
        <v>9</v>
      </c>
      <c r="H8" t="s">
        <v>2392</v>
      </c>
      <c r="I8">
        <v>201</v>
      </c>
      <c r="J8" t="s">
        <v>279</v>
      </c>
      <c r="K8" t="s">
        <v>2393</v>
      </c>
      <c r="L8">
        <v>9</v>
      </c>
      <c r="M8" t="s">
        <v>2394</v>
      </c>
      <c r="N8" t="s">
        <v>2400</v>
      </c>
      <c r="O8" t="s">
        <v>2401</v>
      </c>
      <c r="P8">
        <v>0</v>
      </c>
      <c r="Q8">
        <v>0</v>
      </c>
      <c r="R8">
        <v>0</v>
      </c>
      <c r="S8">
        <v>63</v>
      </c>
      <c r="T8">
        <v>2</v>
      </c>
      <c r="U8">
        <v>0</v>
      </c>
      <c r="W8" t="s">
        <v>532</v>
      </c>
      <c r="Z8">
        <v>286</v>
      </c>
      <c r="AB8">
        <v>1</v>
      </c>
      <c r="AC8">
        <v>1</v>
      </c>
      <c r="AD8">
        <v>1</v>
      </c>
      <c r="AE8" t="s">
        <v>500</v>
      </c>
      <c r="AF8">
        <v>4</v>
      </c>
      <c r="AG8">
        <v>2</v>
      </c>
      <c r="AI8" t="s">
        <v>533</v>
      </c>
      <c r="AJ8">
        <v>6</v>
      </c>
      <c r="AL8">
        <v>6</v>
      </c>
      <c r="AM8">
        <v>1</v>
      </c>
      <c r="AN8">
        <v>31</v>
      </c>
      <c r="AQ8">
        <v>1</v>
      </c>
      <c r="AR8">
        <v>1</v>
      </c>
      <c r="AS8">
        <v>1</v>
      </c>
      <c r="AT8" t="s">
        <v>279</v>
      </c>
      <c r="AU8">
        <v>3800</v>
      </c>
      <c r="AW8">
        <v>1</v>
      </c>
      <c r="AX8">
        <v>11</v>
      </c>
      <c r="AY8">
        <v>50</v>
      </c>
      <c r="AZ8">
        <v>100</v>
      </c>
      <c r="BG8" t="s">
        <v>534</v>
      </c>
      <c r="BH8" t="s">
        <v>534</v>
      </c>
      <c r="BK8">
        <v>1</v>
      </c>
      <c r="BL8" t="s">
        <v>509</v>
      </c>
      <c r="BM8" t="s">
        <v>279</v>
      </c>
      <c r="BN8">
        <v>8</v>
      </c>
      <c r="BO8">
        <v>3800</v>
      </c>
      <c r="BT8">
        <v>1</v>
      </c>
      <c r="BU8">
        <v>4</v>
      </c>
      <c r="BV8">
        <v>38.256170500000003</v>
      </c>
      <c r="BW8">
        <v>140.35964999999999</v>
      </c>
      <c r="BY8" t="s">
        <v>2392</v>
      </c>
      <c r="BZ8">
        <v>201</v>
      </c>
      <c r="CA8" t="s">
        <v>279</v>
      </c>
      <c r="CB8" t="s">
        <v>2393</v>
      </c>
      <c r="CC8">
        <v>9</v>
      </c>
      <c r="CD8">
        <v>0</v>
      </c>
    </row>
    <row r="9" spans="1:82">
      <c r="A9" s="1" t="str">
        <f t="shared" si="0"/>
        <v>山形-10</v>
      </c>
      <c r="B9">
        <v>2026</v>
      </c>
      <c r="C9" t="s">
        <v>2392</v>
      </c>
      <c r="D9">
        <v>201</v>
      </c>
      <c r="E9" t="s">
        <v>279</v>
      </c>
      <c r="F9" t="s">
        <v>2393</v>
      </c>
      <c r="G9">
        <v>10</v>
      </c>
      <c r="H9" t="s">
        <v>2392</v>
      </c>
      <c r="I9">
        <v>201</v>
      </c>
      <c r="J9" t="s">
        <v>279</v>
      </c>
      <c r="K9" t="s">
        <v>2393</v>
      </c>
      <c r="L9">
        <v>10</v>
      </c>
      <c r="M9" t="s">
        <v>2394</v>
      </c>
      <c r="N9" t="s">
        <v>2402</v>
      </c>
      <c r="O9" t="s">
        <v>2396</v>
      </c>
      <c r="P9">
        <v>0</v>
      </c>
      <c r="Q9">
        <v>0</v>
      </c>
      <c r="R9">
        <v>0</v>
      </c>
      <c r="S9">
        <v>63</v>
      </c>
      <c r="T9">
        <v>2</v>
      </c>
      <c r="U9">
        <v>0</v>
      </c>
      <c r="W9" t="s">
        <v>535</v>
      </c>
      <c r="X9" t="s">
        <v>536</v>
      </c>
      <c r="Z9">
        <v>165</v>
      </c>
      <c r="AB9">
        <v>3</v>
      </c>
      <c r="AC9">
        <v>1</v>
      </c>
      <c r="AD9">
        <v>1.2</v>
      </c>
      <c r="AE9" t="s">
        <v>500</v>
      </c>
      <c r="AF9">
        <v>4</v>
      </c>
      <c r="AG9">
        <v>2</v>
      </c>
      <c r="AI9" t="s">
        <v>537</v>
      </c>
      <c r="AJ9">
        <v>1</v>
      </c>
      <c r="AL9">
        <v>6.5</v>
      </c>
      <c r="AM9">
        <v>1</v>
      </c>
      <c r="AN9">
        <v>31</v>
      </c>
      <c r="AQ9">
        <v>1</v>
      </c>
      <c r="AR9">
        <v>0</v>
      </c>
      <c r="AS9">
        <v>1</v>
      </c>
      <c r="AT9" t="s">
        <v>279</v>
      </c>
      <c r="AU9">
        <v>2400</v>
      </c>
      <c r="AW9">
        <v>1</v>
      </c>
      <c r="AX9">
        <v>15</v>
      </c>
      <c r="AY9">
        <v>60</v>
      </c>
      <c r="AZ9">
        <v>200</v>
      </c>
      <c r="BG9" t="s">
        <v>538</v>
      </c>
      <c r="BH9" t="s">
        <v>539</v>
      </c>
      <c r="BK9">
        <v>1</v>
      </c>
      <c r="BL9" t="s">
        <v>509</v>
      </c>
      <c r="BM9" t="s">
        <v>279</v>
      </c>
      <c r="BN9">
        <v>6</v>
      </c>
      <c r="BO9">
        <v>2400</v>
      </c>
      <c r="BT9">
        <v>2</v>
      </c>
      <c r="BU9">
        <v>51</v>
      </c>
      <c r="BV9">
        <v>38.233154999999996</v>
      </c>
      <c r="BW9">
        <v>140.31558899999999</v>
      </c>
      <c r="BY9" t="s">
        <v>2392</v>
      </c>
      <c r="BZ9">
        <v>201</v>
      </c>
      <c r="CA9" t="s">
        <v>279</v>
      </c>
      <c r="CB9" t="s">
        <v>2393</v>
      </c>
      <c r="CC9">
        <v>10</v>
      </c>
      <c r="CD9">
        <v>0</v>
      </c>
    </row>
    <row r="10" spans="1:82">
      <c r="A10" s="1" t="str">
        <f t="shared" si="0"/>
        <v>山形-11</v>
      </c>
      <c r="B10">
        <v>2026</v>
      </c>
      <c r="C10" t="s">
        <v>2392</v>
      </c>
      <c r="D10">
        <v>201</v>
      </c>
      <c r="E10" t="s">
        <v>279</v>
      </c>
      <c r="F10" t="s">
        <v>2393</v>
      </c>
      <c r="G10">
        <v>11</v>
      </c>
      <c r="H10" t="s">
        <v>2392</v>
      </c>
      <c r="I10">
        <v>201</v>
      </c>
      <c r="J10" t="s">
        <v>279</v>
      </c>
      <c r="K10" t="s">
        <v>2393</v>
      </c>
      <c r="L10">
        <v>11</v>
      </c>
      <c r="M10" t="s">
        <v>2394</v>
      </c>
      <c r="N10" t="s">
        <v>2397</v>
      </c>
      <c r="O10" t="s">
        <v>2396</v>
      </c>
      <c r="P10">
        <v>0</v>
      </c>
      <c r="Q10">
        <v>0</v>
      </c>
      <c r="R10">
        <v>0</v>
      </c>
      <c r="S10">
        <v>63</v>
      </c>
      <c r="T10">
        <v>2</v>
      </c>
      <c r="U10">
        <v>0</v>
      </c>
      <c r="W10" t="s">
        <v>540</v>
      </c>
      <c r="X10" t="s">
        <v>541</v>
      </c>
      <c r="Z10">
        <v>231</v>
      </c>
      <c r="AB10">
        <v>3</v>
      </c>
      <c r="AC10">
        <v>1</v>
      </c>
      <c r="AD10">
        <v>1.5</v>
      </c>
      <c r="AE10" t="s">
        <v>500</v>
      </c>
      <c r="AF10">
        <v>6</v>
      </c>
      <c r="AG10">
        <v>2</v>
      </c>
      <c r="AI10" t="s">
        <v>542</v>
      </c>
      <c r="AJ10">
        <v>5</v>
      </c>
      <c r="AL10">
        <v>9</v>
      </c>
      <c r="AM10">
        <v>1</v>
      </c>
      <c r="AN10">
        <v>31</v>
      </c>
      <c r="AQ10">
        <v>1</v>
      </c>
      <c r="AR10">
        <v>1</v>
      </c>
      <c r="AS10">
        <v>1</v>
      </c>
      <c r="AT10" t="s">
        <v>279</v>
      </c>
      <c r="AU10">
        <v>4500</v>
      </c>
      <c r="AW10">
        <v>1</v>
      </c>
      <c r="AX10">
        <v>16</v>
      </c>
      <c r="AY10">
        <v>60</v>
      </c>
      <c r="AZ10">
        <v>200</v>
      </c>
      <c r="BG10" t="s">
        <v>543</v>
      </c>
      <c r="BH10" t="s">
        <v>543</v>
      </c>
      <c r="BK10">
        <v>1</v>
      </c>
      <c r="BM10" t="s">
        <v>279</v>
      </c>
      <c r="BO10">
        <v>4500</v>
      </c>
      <c r="BT10">
        <v>2</v>
      </c>
      <c r="BU10">
        <v>59</v>
      </c>
      <c r="BV10">
        <v>38.212909000000003</v>
      </c>
      <c r="BW10">
        <v>140.32006200000001</v>
      </c>
      <c r="BY10" t="s">
        <v>2392</v>
      </c>
      <c r="BZ10">
        <v>201</v>
      </c>
      <c r="CA10" t="s">
        <v>279</v>
      </c>
      <c r="CB10" t="s">
        <v>2393</v>
      </c>
      <c r="CC10">
        <v>11</v>
      </c>
      <c r="CD10">
        <v>0</v>
      </c>
    </row>
    <row r="11" spans="1:82">
      <c r="A11" s="1" t="str">
        <f t="shared" si="0"/>
        <v>山形-12</v>
      </c>
      <c r="B11">
        <v>2026</v>
      </c>
      <c r="C11" t="s">
        <v>2392</v>
      </c>
      <c r="D11">
        <v>201</v>
      </c>
      <c r="E11" t="s">
        <v>279</v>
      </c>
      <c r="F11" t="s">
        <v>2393</v>
      </c>
      <c r="G11">
        <v>12</v>
      </c>
      <c r="H11" t="s">
        <v>2392</v>
      </c>
      <c r="I11">
        <v>201</v>
      </c>
      <c r="J11" t="s">
        <v>279</v>
      </c>
      <c r="K11" t="s">
        <v>2393</v>
      </c>
      <c r="L11">
        <v>12</v>
      </c>
      <c r="M11" t="s">
        <v>2394</v>
      </c>
      <c r="N11" t="s">
        <v>2398</v>
      </c>
      <c r="O11" t="s">
        <v>2403</v>
      </c>
      <c r="P11">
        <v>0</v>
      </c>
      <c r="Q11">
        <v>0</v>
      </c>
      <c r="R11">
        <v>0</v>
      </c>
      <c r="S11">
        <v>63</v>
      </c>
      <c r="T11">
        <v>1</v>
      </c>
      <c r="U11">
        <v>0</v>
      </c>
      <c r="W11" t="s">
        <v>544</v>
      </c>
      <c r="X11" t="s">
        <v>545</v>
      </c>
      <c r="Z11">
        <v>240</v>
      </c>
      <c r="AB11">
        <v>3</v>
      </c>
      <c r="AC11">
        <v>1</v>
      </c>
      <c r="AD11">
        <v>1.5</v>
      </c>
      <c r="AE11" t="s">
        <v>500</v>
      </c>
      <c r="AF11">
        <v>4</v>
      </c>
      <c r="AG11">
        <v>2</v>
      </c>
      <c r="AI11" t="s">
        <v>546</v>
      </c>
      <c r="AJ11">
        <v>4</v>
      </c>
      <c r="AL11">
        <v>6</v>
      </c>
      <c r="AM11">
        <v>1</v>
      </c>
      <c r="AN11">
        <v>31</v>
      </c>
      <c r="AQ11">
        <v>1</v>
      </c>
      <c r="AR11">
        <v>0</v>
      </c>
      <c r="AS11">
        <v>1</v>
      </c>
      <c r="AT11" t="s">
        <v>279</v>
      </c>
      <c r="AU11">
        <v>1500</v>
      </c>
      <c r="AW11">
        <v>1</v>
      </c>
      <c r="AX11">
        <v>12</v>
      </c>
      <c r="AY11">
        <v>60</v>
      </c>
      <c r="AZ11">
        <v>150</v>
      </c>
      <c r="BG11" t="s">
        <v>547</v>
      </c>
      <c r="BH11" t="s">
        <v>547</v>
      </c>
      <c r="BK11">
        <v>1</v>
      </c>
      <c r="BL11" t="s">
        <v>509</v>
      </c>
      <c r="BM11" t="s">
        <v>279</v>
      </c>
      <c r="BN11">
        <v>3</v>
      </c>
      <c r="BO11">
        <v>1500</v>
      </c>
      <c r="BT11">
        <v>2</v>
      </c>
      <c r="BU11">
        <v>62</v>
      </c>
      <c r="BV11">
        <v>38.246910999999997</v>
      </c>
      <c r="BW11">
        <v>140.31456</v>
      </c>
      <c r="BY11" t="s">
        <v>2392</v>
      </c>
      <c r="BZ11">
        <v>201</v>
      </c>
      <c r="CA11" t="s">
        <v>279</v>
      </c>
      <c r="CB11" t="s">
        <v>2393</v>
      </c>
      <c r="CC11">
        <v>12</v>
      </c>
      <c r="CD11">
        <v>0</v>
      </c>
    </row>
    <row r="12" spans="1:82">
      <c r="A12" s="1" t="str">
        <f t="shared" si="0"/>
        <v>山形-13</v>
      </c>
      <c r="B12">
        <v>2026</v>
      </c>
      <c r="C12" t="s">
        <v>2392</v>
      </c>
      <c r="D12">
        <v>201</v>
      </c>
      <c r="E12" t="s">
        <v>279</v>
      </c>
      <c r="F12" t="s">
        <v>2393</v>
      </c>
      <c r="G12">
        <v>13</v>
      </c>
      <c r="H12" t="s">
        <v>2392</v>
      </c>
      <c r="I12">
        <v>201</v>
      </c>
      <c r="J12" t="s">
        <v>279</v>
      </c>
      <c r="K12" t="s">
        <v>2393</v>
      </c>
      <c r="L12">
        <v>13</v>
      </c>
      <c r="M12" t="s">
        <v>2394</v>
      </c>
      <c r="N12" t="s">
        <v>2397</v>
      </c>
      <c r="O12" t="s">
        <v>2404</v>
      </c>
      <c r="P12">
        <v>0</v>
      </c>
      <c r="Q12">
        <v>0</v>
      </c>
      <c r="R12">
        <v>0</v>
      </c>
      <c r="S12">
        <v>63</v>
      </c>
      <c r="T12">
        <v>2</v>
      </c>
      <c r="U12">
        <v>0</v>
      </c>
      <c r="W12" t="s">
        <v>548</v>
      </c>
      <c r="X12" t="s">
        <v>549</v>
      </c>
      <c r="Z12">
        <v>270</v>
      </c>
      <c r="AB12">
        <v>3</v>
      </c>
      <c r="AC12">
        <v>1</v>
      </c>
      <c r="AD12">
        <v>1.5</v>
      </c>
      <c r="AE12" t="s">
        <v>500</v>
      </c>
      <c r="AF12">
        <v>4</v>
      </c>
      <c r="AG12">
        <v>2</v>
      </c>
      <c r="AI12" t="s">
        <v>550</v>
      </c>
      <c r="AJ12">
        <v>3</v>
      </c>
      <c r="AL12">
        <v>6</v>
      </c>
      <c r="AM12">
        <v>1</v>
      </c>
      <c r="AN12">
        <v>31</v>
      </c>
      <c r="AQ12">
        <v>1</v>
      </c>
      <c r="AR12">
        <v>0</v>
      </c>
      <c r="AS12">
        <v>1</v>
      </c>
      <c r="AT12" t="s">
        <v>551</v>
      </c>
      <c r="AU12">
        <v>800</v>
      </c>
      <c r="AW12">
        <v>1</v>
      </c>
      <c r="AX12">
        <v>12</v>
      </c>
      <c r="AY12">
        <v>60</v>
      </c>
      <c r="AZ12">
        <v>150</v>
      </c>
      <c r="BG12" t="s">
        <v>2299</v>
      </c>
      <c r="BH12" t="s">
        <v>2300</v>
      </c>
      <c r="BK12">
        <v>1</v>
      </c>
      <c r="BM12" t="s">
        <v>551</v>
      </c>
      <c r="BO12">
        <v>800</v>
      </c>
      <c r="BT12">
        <v>2</v>
      </c>
      <c r="BU12">
        <v>55</v>
      </c>
      <c r="BV12">
        <v>38.280866000000003</v>
      </c>
      <c r="BW12">
        <v>140.30855</v>
      </c>
      <c r="BY12" t="s">
        <v>2392</v>
      </c>
      <c r="BZ12">
        <v>201</v>
      </c>
      <c r="CA12" t="s">
        <v>279</v>
      </c>
      <c r="CB12" t="s">
        <v>2393</v>
      </c>
      <c r="CC12">
        <v>13</v>
      </c>
      <c r="CD12">
        <v>0</v>
      </c>
    </row>
    <row r="13" spans="1:82">
      <c r="A13" s="1" t="str">
        <f t="shared" si="0"/>
        <v>山形-14</v>
      </c>
      <c r="B13">
        <v>2026</v>
      </c>
      <c r="C13" t="s">
        <v>2392</v>
      </c>
      <c r="D13">
        <v>201</v>
      </c>
      <c r="E13" t="s">
        <v>279</v>
      </c>
      <c r="F13" t="s">
        <v>2393</v>
      </c>
      <c r="G13">
        <v>14</v>
      </c>
      <c r="H13" t="s">
        <v>2392</v>
      </c>
      <c r="I13">
        <v>201</v>
      </c>
      <c r="J13" t="s">
        <v>279</v>
      </c>
      <c r="K13" t="s">
        <v>2393</v>
      </c>
      <c r="L13">
        <v>14</v>
      </c>
      <c r="M13" t="s">
        <v>2394</v>
      </c>
      <c r="N13" t="s">
        <v>2399</v>
      </c>
      <c r="O13" t="s">
        <v>2405</v>
      </c>
      <c r="P13">
        <v>0</v>
      </c>
      <c r="Q13">
        <v>0</v>
      </c>
      <c r="R13">
        <v>0</v>
      </c>
      <c r="S13">
        <v>64</v>
      </c>
      <c r="T13">
        <v>2</v>
      </c>
      <c r="U13">
        <v>0</v>
      </c>
      <c r="W13" t="s">
        <v>554</v>
      </c>
      <c r="X13" t="s">
        <v>555</v>
      </c>
      <c r="Z13">
        <v>303</v>
      </c>
      <c r="AB13">
        <v>3</v>
      </c>
      <c r="AC13">
        <v>1</v>
      </c>
      <c r="AD13">
        <v>3</v>
      </c>
      <c r="AE13" t="s">
        <v>500</v>
      </c>
      <c r="AF13">
        <v>4</v>
      </c>
      <c r="AG13">
        <v>2</v>
      </c>
      <c r="AI13" t="s">
        <v>556</v>
      </c>
      <c r="AJ13">
        <v>3</v>
      </c>
      <c r="AL13">
        <v>7</v>
      </c>
      <c r="AM13">
        <v>1</v>
      </c>
      <c r="AN13">
        <v>31</v>
      </c>
      <c r="AQ13">
        <v>1</v>
      </c>
      <c r="AR13">
        <v>1</v>
      </c>
      <c r="AS13">
        <v>1</v>
      </c>
      <c r="AT13" t="s">
        <v>526</v>
      </c>
      <c r="AU13">
        <v>850</v>
      </c>
      <c r="AW13">
        <v>1</v>
      </c>
      <c r="AX13" t="s">
        <v>2406</v>
      </c>
      <c r="AY13">
        <v>60</v>
      </c>
      <c r="AZ13">
        <v>200</v>
      </c>
      <c r="BA13">
        <v>2</v>
      </c>
      <c r="BG13" t="s">
        <v>557</v>
      </c>
      <c r="BH13" t="s">
        <v>558</v>
      </c>
      <c r="BK13">
        <v>1</v>
      </c>
      <c r="BL13" t="s">
        <v>509</v>
      </c>
      <c r="BM13" t="s">
        <v>526</v>
      </c>
      <c r="BN13">
        <v>5</v>
      </c>
      <c r="BO13">
        <v>850</v>
      </c>
      <c r="BT13">
        <v>9</v>
      </c>
      <c r="BV13">
        <v>38.262193000000003</v>
      </c>
      <c r="BW13">
        <v>140.339687</v>
      </c>
      <c r="BY13" t="s">
        <v>2392</v>
      </c>
      <c r="BZ13">
        <v>201</v>
      </c>
      <c r="CA13" t="s">
        <v>279</v>
      </c>
      <c r="CB13" t="s">
        <v>2393</v>
      </c>
      <c r="CC13">
        <v>14</v>
      </c>
      <c r="CD13">
        <v>0</v>
      </c>
    </row>
    <row r="14" spans="1:82">
      <c r="A14" s="1" t="str">
        <f t="shared" si="0"/>
        <v>山形-15</v>
      </c>
      <c r="B14">
        <v>2026</v>
      </c>
      <c r="C14" t="s">
        <v>2392</v>
      </c>
      <c r="D14">
        <v>201</v>
      </c>
      <c r="E14" t="s">
        <v>279</v>
      </c>
      <c r="F14" t="s">
        <v>2393</v>
      </c>
      <c r="G14">
        <v>15</v>
      </c>
      <c r="H14" t="s">
        <v>2392</v>
      </c>
      <c r="I14">
        <v>201</v>
      </c>
      <c r="J14" t="s">
        <v>279</v>
      </c>
      <c r="K14" t="s">
        <v>2393</v>
      </c>
      <c r="L14">
        <v>15</v>
      </c>
      <c r="M14" t="s">
        <v>2394</v>
      </c>
      <c r="N14" t="s">
        <v>2404</v>
      </c>
      <c r="O14" t="s">
        <v>2397</v>
      </c>
      <c r="P14">
        <v>0</v>
      </c>
      <c r="Q14">
        <v>0</v>
      </c>
      <c r="R14">
        <v>0</v>
      </c>
      <c r="S14">
        <v>63</v>
      </c>
      <c r="T14">
        <v>2</v>
      </c>
      <c r="U14">
        <v>0</v>
      </c>
      <c r="W14" t="s">
        <v>559</v>
      </c>
      <c r="X14" t="s">
        <v>560</v>
      </c>
      <c r="Z14">
        <v>303</v>
      </c>
      <c r="AB14">
        <v>3</v>
      </c>
      <c r="AC14">
        <v>1</v>
      </c>
      <c r="AD14">
        <v>2</v>
      </c>
      <c r="AE14" t="s">
        <v>500</v>
      </c>
      <c r="AF14">
        <v>4</v>
      </c>
      <c r="AG14">
        <v>2</v>
      </c>
      <c r="AI14" t="s">
        <v>561</v>
      </c>
      <c r="AJ14">
        <v>2</v>
      </c>
      <c r="AL14">
        <v>5.5</v>
      </c>
      <c r="AM14">
        <v>1</v>
      </c>
      <c r="AN14">
        <v>31</v>
      </c>
      <c r="AQ14">
        <v>1</v>
      </c>
      <c r="AR14">
        <v>0</v>
      </c>
      <c r="AS14">
        <v>1</v>
      </c>
      <c r="AT14" t="s">
        <v>279</v>
      </c>
      <c r="AU14">
        <v>3100</v>
      </c>
      <c r="AW14">
        <v>1</v>
      </c>
      <c r="AX14">
        <v>11</v>
      </c>
      <c r="AY14">
        <v>50</v>
      </c>
      <c r="AZ14">
        <v>100</v>
      </c>
      <c r="BG14" t="s">
        <v>562</v>
      </c>
      <c r="BH14" t="s">
        <v>562</v>
      </c>
      <c r="BK14">
        <v>1</v>
      </c>
      <c r="BL14" t="s">
        <v>509</v>
      </c>
      <c r="BM14" t="s">
        <v>279</v>
      </c>
      <c r="BN14">
        <v>6</v>
      </c>
      <c r="BO14">
        <v>3100</v>
      </c>
      <c r="BT14">
        <v>1</v>
      </c>
      <c r="BU14">
        <v>16</v>
      </c>
      <c r="BV14">
        <v>38.234827000000003</v>
      </c>
      <c r="BW14">
        <v>140.304498</v>
      </c>
      <c r="BY14" t="s">
        <v>2392</v>
      </c>
      <c r="BZ14">
        <v>201</v>
      </c>
      <c r="CA14" t="s">
        <v>279</v>
      </c>
      <c r="CB14" t="s">
        <v>2393</v>
      </c>
      <c r="CC14">
        <v>15</v>
      </c>
      <c r="CD14">
        <v>0</v>
      </c>
    </row>
    <row r="15" spans="1:82">
      <c r="A15" s="1" t="str">
        <f t="shared" si="0"/>
        <v>山形-16</v>
      </c>
      <c r="B15">
        <v>2026</v>
      </c>
      <c r="C15" t="s">
        <v>2392</v>
      </c>
      <c r="D15">
        <v>201</v>
      </c>
      <c r="E15" t="s">
        <v>279</v>
      </c>
      <c r="F15" t="s">
        <v>2393</v>
      </c>
      <c r="G15">
        <v>16</v>
      </c>
      <c r="H15" t="s">
        <v>2392</v>
      </c>
      <c r="I15">
        <v>201</v>
      </c>
      <c r="J15" t="s">
        <v>279</v>
      </c>
      <c r="K15" t="s">
        <v>2393</v>
      </c>
      <c r="L15">
        <v>16</v>
      </c>
      <c r="M15" t="s">
        <v>2394</v>
      </c>
      <c r="N15" t="s">
        <v>2405</v>
      </c>
      <c r="O15" t="s">
        <v>2398</v>
      </c>
      <c r="P15">
        <v>0</v>
      </c>
      <c r="Q15">
        <v>0</v>
      </c>
      <c r="R15">
        <v>0</v>
      </c>
      <c r="S15">
        <v>62</v>
      </c>
      <c r="T15">
        <v>0</v>
      </c>
      <c r="U15">
        <v>0</v>
      </c>
      <c r="W15" t="s">
        <v>563</v>
      </c>
      <c r="X15" t="s">
        <v>564</v>
      </c>
      <c r="Z15">
        <v>1109</v>
      </c>
      <c r="AB15">
        <v>7</v>
      </c>
      <c r="AC15">
        <v>1</v>
      </c>
      <c r="AD15">
        <v>3</v>
      </c>
      <c r="AE15" t="s">
        <v>565</v>
      </c>
      <c r="AF15">
        <v>1</v>
      </c>
      <c r="AG15">
        <v>14</v>
      </c>
      <c r="AI15" t="s">
        <v>566</v>
      </c>
      <c r="AJ15">
        <v>4</v>
      </c>
      <c r="AL15">
        <v>8</v>
      </c>
      <c r="AM15">
        <v>1</v>
      </c>
      <c r="AN15">
        <v>31</v>
      </c>
      <c r="AQ15">
        <v>1</v>
      </c>
      <c r="AR15">
        <v>1</v>
      </c>
      <c r="AS15">
        <v>1</v>
      </c>
      <c r="AT15" t="s">
        <v>279</v>
      </c>
      <c r="AU15">
        <v>800</v>
      </c>
      <c r="AW15">
        <v>1</v>
      </c>
      <c r="AX15" t="s">
        <v>2407</v>
      </c>
      <c r="AY15">
        <v>80</v>
      </c>
      <c r="AZ15">
        <v>400</v>
      </c>
      <c r="BA15">
        <v>2</v>
      </c>
      <c r="BG15" t="s">
        <v>567</v>
      </c>
      <c r="BI15" t="s">
        <v>568</v>
      </c>
      <c r="BK15">
        <v>1</v>
      </c>
      <c r="BL15" t="s">
        <v>509</v>
      </c>
      <c r="BM15" t="s">
        <v>279</v>
      </c>
      <c r="BN15">
        <v>2</v>
      </c>
      <c r="BO15">
        <v>800</v>
      </c>
      <c r="BT15">
        <v>1</v>
      </c>
      <c r="BU15">
        <v>11</v>
      </c>
      <c r="BV15">
        <v>38.243394000000002</v>
      </c>
      <c r="BW15">
        <v>140.328484</v>
      </c>
      <c r="BY15" t="s">
        <v>2392</v>
      </c>
      <c r="BZ15">
        <v>201</v>
      </c>
      <c r="CA15" t="s">
        <v>279</v>
      </c>
      <c r="CB15" t="s">
        <v>2393</v>
      </c>
      <c r="CC15">
        <v>16</v>
      </c>
      <c r="CD15">
        <v>0</v>
      </c>
    </row>
    <row r="16" spans="1:82">
      <c r="A16" s="1" t="str">
        <f t="shared" si="0"/>
        <v>山形-17</v>
      </c>
      <c r="B16">
        <v>2026</v>
      </c>
      <c r="C16" t="s">
        <v>2392</v>
      </c>
      <c r="D16">
        <v>201</v>
      </c>
      <c r="E16" t="s">
        <v>279</v>
      </c>
      <c r="F16" t="s">
        <v>2393</v>
      </c>
      <c r="G16">
        <v>17</v>
      </c>
      <c r="H16" t="s">
        <v>2392</v>
      </c>
      <c r="I16">
        <v>201</v>
      </c>
      <c r="J16" t="s">
        <v>279</v>
      </c>
      <c r="K16" t="s">
        <v>2393</v>
      </c>
      <c r="L16">
        <v>17</v>
      </c>
      <c r="M16" t="s">
        <v>2394</v>
      </c>
      <c r="N16" t="s">
        <v>2400</v>
      </c>
      <c r="O16" t="s">
        <v>2396</v>
      </c>
      <c r="P16">
        <v>0</v>
      </c>
      <c r="Q16">
        <v>0</v>
      </c>
      <c r="R16">
        <v>0</v>
      </c>
      <c r="S16">
        <v>63</v>
      </c>
      <c r="T16">
        <v>2</v>
      </c>
      <c r="U16">
        <v>0</v>
      </c>
      <c r="W16" t="s">
        <v>569</v>
      </c>
      <c r="X16" t="s">
        <v>570</v>
      </c>
      <c r="Z16">
        <v>229</v>
      </c>
      <c r="AB16">
        <v>3</v>
      </c>
      <c r="AC16">
        <v>1</v>
      </c>
      <c r="AD16">
        <v>1.2</v>
      </c>
      <c r="AE16" t="s">
        <v>500</v>
      </c>
      <c r="AF16">
        <v>4</v>
      </c>
      <c r="AG16">
        <v>2</v>
      </c>
      <c r="AI16" t="s">
        <v>571</v>
      </c>
      <c r="AJ16">
        <v>1</v>
      </c>
      <c r="AL16">
        <v>6</v>
      </c>
      <c r="AM16">
        <v>1</v>
      </c>
      <c r="AN16">
        <v>31</v>
      </c>
      <c r="AQ16">
        <v>1</v>
      </c>
      <c r="AR16">
        <v>0</v>
      </c>
      <c r="AS16">
        <v>1</v>
      </c>
      <c r="AT16" t="s">
        <v>508</v>
      </c>
      <c r="AU16">
        <v>1300</v>
      </c>
      <c r="AW16">
        <v>1</v>
      </c>
      <c r="AX16">
        <v>15</v>
      </c>
      <c r="AY16">
        <v>60</v>
      </c>
      <c r="AZ16">
        <v>200</v>
      </c>
      <c r="BG16" t="s">
        <v>572</v>
      </c>
      <c r="BH16" t="s">
        <v>572</v>
      </c>
      <c r="BK16">
        <v>1</v>
      </c>
      <c r="BL16" t="s">
        <v>509</v>
      </c>
      <c r="BM16" t="s">
        <v>508</v>
      </c>
      <c r="BN16">
        <v>1</v>
      </c>
      <c r="BO16">
        <v>1300</v>
      </c>
      <c r="BT16">
        <v>2</v>
      </c>
      <c r="BU16">
        <v>58</v>
      </c>
      <c r="BV16">
        <v>38.205012000000004</v>
      </c>
      <c r="BW16">
        <v>140.31714099999999</v>
      </c>
      <c r="BY16" t="s">
        <v>2392</v>
      </c>
      <c r="BZ16">
        <v>201</v>
      </c>
      <c r="CA16" t="s">
        <v>279</v>
      </c>
      <c r="CB16" t="s">
        <v>2393</v>
      </c>
      <c r="CC16">
        <v>17</v>
      </c>
      <c r="CD16">
        <v>0</v>
      </c>
    </row>
    <row r="17" spans="1:82">
      <c r="A17" s="1" t="str">
        <f t="shared" si="0"/>
        <v>山形-18</v>
      </c>
      <c r="B17">
        <v>2026</v>
      </c>
      <c r="C17" t="s">
        <v>2392</v>
      </c>
      <c r="D17">
        <v>201</v>
      </c>
      <c r="E17" t="s">
        <v>279</v>
      </c>
      <c r="F17" t="s">
        <v>2393</v>
      </c>
      <c r="G17">
        <v>18</v>
      </c>
      <c r="H17" t="s">
        <v>2392</v>
      </c>
      <c r="I17">
        <v>201</v>
      </c>
      <c r="J17" t="s">
        <v>279</v>
      </c>
      <c r="K17" t="s">
        <v>2393</v>
      </c>
      <c r="L17">
        <v>18</v>
      </c>
      <c r="M17" t="s">
        <v>2394</v>
      </c>
      <c r="N17" t="s">
        <v>2396</v>
      </c>
      <c r="O17" t="s">
        <v>2397</v>
      </c>
      <c r="P17">
        <v>0</v>
      </c>
      <c r="Q17">
        <v>0</v>
      </c>
      <c r="R17">
        <v>0</v>
      </c>
      <c r="S17">
        <v>61</v>
      </c>
      <c r="T17">
        <v>2</v>
      </c>
      <c r="U17">
        <v>0</v>
      </c>
      <c r="W17" t="s">
        <v>573</v>
      </c>
      <c r="X17" t="s">
        <v>574</v>
      </c>
      <c r="Z17">
        <v>200</v>
      </c>
      <c r="AB17">
        <v>3</v>
      </c>
      <c r="AC17">
        <v>1</v>
      </c>
      <c r="AD17">
        <v>2.5</v>
      </c>
      <c r="AE17" t="s">
        <v>500</v>
      </c>
      <c r="AF17">
        <v>4</v>
      </c>
      <c r="AG17">
        <v>2</v>
      </c>
      <c r="AH17">
        <v>1</v>
      </c>
      <c r="AI17" t="s">
        <v>561</v>
      </c>
      <c r="AJ17">
        <v>2</v>
      </c>
      <c r="AL17">
        <v>6.5</v>
      </c>
      <c r="AM17">
        <v>1</v>
      </c>
      <c r="AN17">
        <v>31</v>
      </c>
      <c r="AQ17">
        <v>1</v>
      </c>
      <c r="AR17">
        <v>0</v>
      </c>
      <c r="AS17">
        <v>1</v>
      </c>
      <c r="AT17" t="s">
        <v>279</v>
      </c>
      <c r="AU17">
        <v>750</v>
      </c>
      <c r="AW17">
        <v>1</v>
      </c>
      <c r="AX17">
        <v>15</v>
      </c>
      <c r="AY17">
        <v>60</v>
      </c>
      <c r="AZ17">
        <v>200</v>
      </c>
      <c r="BG17" t="s">
        <v>575</v>
      </c>
      <c r="BH17" t="s">
        <v>576</v>
      </c>
      <c r="BK17">
        <v>1</v>
      </c>
      <c r="BM17" t="s">
        <v>279</v>
      </c>
      <c r="BN17">
        <v>7</v>
      </c>
      <c r="BO17">
        <v>750</v>
      </c>
      <c r="BT17">
        <v>1</v>
      </c>
      <c r="BU17">
        <v>2</v>
      </c>
      <c r="BV17">
        <v>38.251983000000003</v>
      </c>
      <c r="BW17">
        <v>140.32270399999999</v>
      </c>
      <c r="BY17" t="s">
        <v>2392</v>
      </c>
      <c r="BZ17">
        <v>201</v>
      </c>
      <c r="CA17" t="s">
        <v>279</v>
      </c>
      <c r="CB17" t="s">
        <v>2393</v>
      </c>
      <c r="CC17">
        <v>18</v>
      </c>
      <c r="CD17">
        <v>0</v>
      </c>
    </row>
    <row r="18" spans="1:82">
      <c r="A18" s="1" t="str">
        <f t="shared" si="0"/>
        <v>山形-19</v>
      </c>
      <c r="B18">
        <v>2026</v>
      </c>
      <c r="C18" t="s">
        <v>2392</v>
      </c>
      <c r="D18">
        <v>201</v>
      </c>
      <c r="E18" t="s">
        <v>279</v>
      </c>
      <c r="F18" t="s">
        <v>2393</v>
      </c>
      <c r="G18">
        <v>19</v>
      </c>
      <c r="H18" t="s">
        <v>2392</v>
      </c>
      <c r="I18">
        <v>201</v>
      </c>
      <c r="J18" t="s">
        <v>279</v>
      </c>
      <c r="K18" t="s">
        <v>2393</v>
      </c>
      <c r="L18">
        <v>19</v>
      </c>
      <c r="M18" t="s">
        <v>2394</v>
      </c>
      <c r="N18" t="s">
        <v>2405</v>
      </c>
      <c r="O18" t="s">
        <v>2401</v>
      </c>
      <c r="P18">
        <v>0</v>
      </c>
      <c r="Q18">
        <v>0</v>
      </c>
      <c r="R18">
        <v>0</v>
      </c>
      <c r="S18">
        <v>65</v>
      </c>
      <c r="T18">
        <v>2</v>
      </c>
      <c r="U18">
        <v>0</v>
      </c>
      <c r="W18" t="s">
        <v>592</v>
      </c>
      <c r="Z18">
        <v>648</v>
      </c>
      <c r="AB18">
        <v>3</v>
      </c>
      <c r="AC18">
        <v>1</v>
      </c>
      <c r="AD18">
        <v>1.5</v>
      </c>
      <c r="AE18" t="s">
        <v>500</v>
      </c>
      <c r="AF18">
        <v>4</v>
      </c>
      <c r="AG18">
        <v>2</v>
      </c>
      <c r="AI18" t="s">
        <v>586</v>
      </c>
      <c r="AJ18">
        <v>1</v>
      </c>
      <c r="AL18">
        <v>4</v>
      </c>
      <c r="AM18">
        <v>1</v>
      </c>
      <c r="AN18">
        <v>31</v>
      </c>
      <c r="AQ18">
        <v>1</v>
      </c>
      <c r="AR18">
        <v>0</v>
      </c>
      <c r="AS18">
        <v>1</v>
      </c>
      <c r="AT18" t="s">
        <v>279</v>
      </c>
      <c r="AU18">
        <v>3000</v>
      </c>
      <c r="AW18">
        <v>3</v>
      </c>
      <c r="AY18">
        <v>70</v>
      </c>
      <c r="AZ18">
        <v>200</v>
      </c>
      <c r="BG18" t="s">
        <v>593</v>
      </c>
      <c r="BH18" t="s">
        <v>594</v>
      </c>
      <c r="BK18">
        <v>1</v>
      </c>
      <c r="BL18" t="s">
        <v>509</v>
      </c>
      <c r="BM18" t="s">
        <v>279</v>
      </c>
      <c r="BN18">
        <v>3</v>
      </c>
      <c r="BO18">
        <v>3000</v>
      </c>
      <c r="BT18">
        <v>2</v>
      </c>
      <c r="BU18">
        <v>40</v>
      </c>
      <c r="BV18">
        <v>38.256461000000002</v>
      </c>
      <c r="BW18">
        <v>140.29739900000001</v>
      </c>
      <c r="BY18" t="s">
        <v>2392</v>
      </c>
      <c r="BZ18">
        <v>201</v>
      </c>
      <c r="CA18" t="s">
        <v>279</v>
      </c>
      <c r="CB18" t="s">
        <v>2393</v>
      </c>
      <c r="CC18">
        <v>19</v>
      </c>
      <c r="CD18">
        <v>0</v>
      </c>
    </row>
    <row r="19" spans="1:82">
      <c r="A19" s="1" t="str">
        <f t="shared" si="0"/>
        <v>山形-20</v>
      </c>
      <c r="B19">
        <v>2026</v>
      </c>
      <c r="C19" t="s">
        <v>2392</v>
      </c>
      <c r="D19">
        <v>201</v>
      </c>
      <c r="E19" t="s">
        <v>279</v>
      </c>
      <c r="F19" t="s">
        <v>2393</v>
      </c>
      <c r="G19">
        <v>20</v>
      </c>
      <c r="H19" t="s">
        <v>2392</v>
      </c>
      <c r="I19">
        <v>201</v>
      </c>
      <c r="J19" t="s">
        <v>279</v>
      </c>
      <c r="K19" t="s">
        <v>2393</v>
      </c>
      <c r="L19">
        <v>20</v>
      </c>
      <c r="M19" t="s">
        <v>2394</v>
      </c>
      <c r="N19" t="s">
        <v>2399</v>
      </c>
      <c r="O19" t="s">
        <v>2408</v>
      </c>
      <c r="P19">
        <v>0</v>
      </c>
      <c r="Q19">
        <v>0</v>
      </c>
      <c r="R19">
        <v>0</v>
      </c>
      <c r="S19">
        <v>63</v>
      </c>
      <c r="T19">
        <v>2</v>
      </c>
      <c r="U19">
        <v>0</v>
      </c>
      <c r="W19" t="s">
        <v>577</v>
      </c>
      <c r="X19" t="s">
        <v>578</v>
      </c>
      <c r="Z19">
        <v>214</v>
      </c>
      <c r="AB19">
        <v>3</v>
      </c>
      <c r="AC19">
        <v>1</v>
      </c>
      <c r="AD19">
        <v>2</v>
      </c>
      <c r="AE19" t="s">
        <v>500</v>
      </c>
      <c r="AF19">
        <v>4</v>
      </c>
      <c r="AG19">
        <v>2</v>
      </c>
      <c r="AI19" t="s">
        <v>579</v>
      </c>
      <c r="AJ19">
        <v>1</v>
      </c>
      <c r="AL19">
        <v>6</v>
      </c>
      <c r="AM19">
        <v>1</v>
      </c>
      <c r="AN19">
        <v>31</v>
      </c>
      <c r="AQ19">
        <v>1</v>
      </c>
      <c r="AR19">
        <v>0</v>
      </c>
      <c r="AS19">
        <v>1</v>
      </c>
      <c r="AT19" t="s">
        <v>526</v>
      </c>
      <c r="AU19">
        <v>1800</v>
      </c>
      <c r="AW19">
        <v>1</v>
      </c>
      <c r="AX19">
        <v>12</v>
      </c>
      <c r="AY19">
        <v>60</v>
      </c>
      <c r="AZ19">
        <v>150</v>
      </c>
      <c r="BG19" t="s">
        <v>2244</v>
      </c>
      <c r="BH19" t="s">
        <v>2244</v>
      </c>
      <c r="BK19">
        <v>1</v>
      </c>
      <c r="BL19" t="s">
        <v>509</v>
      </c>
      <c r="BM19" t="s">
        <v>526</v>
      </c>
      <c r="BN19">
        <v>7</v>
      </c>
      <c r="BO19">
        <v>1800</v>
      </c>
      <c r="BT19">
        <v>2</v>
      </c>
      <c r="BU19">
        <v>48</v>
      </c>
      <c r="BV19">
        <v>38.275319000000003</v>
      </c>
      <c r="BW19">
        <v>140.321506</v>
      </c>
      <c r="BY19" t="s">
        <v>2392</v>
      </c>
      <c r="BZ19">
        <v>201</v>
      </c>
      <c r="CA19" t="s">
        <v>279</v>
      </c>
      <c r="CB19" t="s">
        <v>2393</v>
      </c>
      <c r="CC19">
        <v>20</v>
      </c>
      <c r="CD19">
        <v>0</v>
      </c>
    </row>
    <row r="20" spans="1:82">
      <c r="A20" s="1" t="str">
        <f t="shared" si="0"/>
        <v>山形-21</v>
      </c>
      <c r="B20">
        <v>2026</v>
      </c>
      <c r="C20" t="s">
        <v>2392</v>
      </c>
      <c r="D20">
        <v>201</v>
      </c>
      <c r="E20" t="s">
        <v>279</v>
      </c>
      <c r="F20" t="s">
        <v>2393</v>
      </c>
      <c r="G20">
        <v>21</v>
      </c>
      <c r="H20" t="s">
        <v>2392</v>
      </c>
      <c r="I20">
        <v>201</v>
      </c>
      <c r="J20" t="s">
        <v>279</v>
      </c>
      <c r="K20" t="s">
        <v>2393</v>
      </c>
      <c r="L20">
        <v>21</v>
      </c>
      <c r="M20" t="s">
        <v>2394</v>
      </c>
      <c r="N20" t="s">
        <v>2402</v>
      </c>
      <c r="O20" t="s">
        <v>2404</v>
      </c>
      <c r="P20">
        <v>0</v>
      </c>
      <c r="Q20">
        <v>0</v>
      </c>
      <c r="R20">
        <v>0</v>
      </c>
      <c r="S20">
        <v>61</v>
      </c>
      <c r="T20">
        <v>2</v>
      </c>
      <c r="U20">
        <v>0</v>
      </c>
      <c r="W20" t="s">
        <v>580</v>
      </c>
      <c r="X20" t="s">
        <v>581</v>
      </c>
      <c r="Z20">
        <v>257</v>
      </c>
      <c r="AB20">
        <v>3</v>
      </c>
      <c r="AC20">
        <v>1</v>
      </c>
      <c r="AD20">
        <v>2</v>
      </c>
      <c r="AE20" t="s">
        <v>500</v>
      </c>
      <c r="AF20">
        <v>3</v>
      </c>
      <c r="AG20">
        <v>3</v>
      </c>
      <c r="AI20" t="s">
        <v>582</v>
      </c>
      <c r="AJ20">
        <v>3</v>
      </c>
      <c r="AL20">
        <v>6</v>
      </c>
      <c r="AM20">
        <v>1</v>
      </c>
      <c r="AN20">
        <v>31</v>
      </c>
      <c r="AQ20">
        <v>1</v>
      </c>
      <c r="AR20">
        <v>1</v>
      </c>
      <c r="AS20">
        <v>1</v>
      </c>
      <c r="AT20" t="s">
        <v>279</v>
      </c>
      <c r="AU20">
        <v>2700</v>
      </c>
      <c r="AW20">
        <v>1</v>
      </c>
      <c r="AX20">
        <v>14</v>
      </c>
      <c r="AY20">
        <v>60</v>
      </c>
      <c r="AZ20">
        <v>200</v>
      </c>
      <c r="BG20" t="s">
        <v>583</v>
      </c>
      <c r="BH20" t="s">
        <v>584</v>
      </c>
      <c r="BK20">
        <v>1</v>
      </c>
      <c r="BM20" t="s">
        <v>279</v>
      </c>
      <c r="BN20">
        <v>1</v>
      </c>
      <c r="BO20">
        <v>2700</v>
      </c>
      <c r="BT20">
        <v>1</v>
      </c>
      <c r="BU20">
        <v>1</v>
      </c>
      <c r="BV20">
        <v>38.251666</v>
      </c>
      <c r="BW20">
        <v>140.35049900000001</v>
      </c>
      <c r="BY20" t="s">
        <v>2392</v>
      </c>
      <c r="BZ20">
        <v>201</v>
      </c>
      <c r="CA20" t="s">
        <v>279</v>
      </c>
      <c r="CB20" t="s">
        <v>2393</v>
      </c>
      <c r="CC20">
        <v>21</v>
      </c>
      <c r="CD20">
        <v>0</v>
      </c>
    </row>
    <row r="21" spans="1:82">
      <c r="A21" s="1" t="str">
        <f t="shared" si="0"/>
        <v>山形-22</v>
      </c>
      <c r="B21">
        <v>2026</v>
      </c>
      <c r="C21" t="s">
        <v>2392</v>
      </c>
      <c r="D21">
        <v>201</v>
      </c>
      <c r="E21" t="s">
        <v>279</v>
      </c>
      <c r="F21" t="s">
        <v>2393</v>
      </c>
      <c r="G21">
        <v>22</v>
      </c>
      <c r="H21" t="s">
        <v>2392</v>
      </c>
      <c r="I21">
        <v>201</v>
      </c>
      <c r="J21" t="s">
        <v>279</v>
      </c>
      <c r="K21" t="s">
        <v>2393</v>
      </c>
      <c r="L21">
        <v>22</v>
      </c>
      <c r="M21" t="s">
        <v>2394</v>
      </c>
      <c r="N21" t="s">
        <v>2401</v>
      </c>
      <c r="O21" t="s">
        <v>2403</v>
      </c>
      <c r="P21">
        <v>0</v>
      </c>
      <c r="Q21">
        <v>0</v>
      </c>
      <c r="R21">
        <v>0</v>
      </c>
      <c r="S21">
        <v>66</v>
      </c>
      <c r="T21">
        <v>1</v>
      </c>
      <c r="U21">
        <v>0</v>
      </c>
      <c r="W21" t="s">
        <v>585</v>
      </c>
      <c r="Z21">
        <v>1054</v>
      </c>
      <c r="AB21">
        <v>3</v>
      </c>
      <c r="AC21">
        <v>1</v>
      </c>
      <c r="AD21">
        <v>2.5</v>
      </c>
      <c r="AE21" t="s">
        <v>500</v>
      </c>
      <c r="AF21">
        <v>4</v>
      </c>
      <c r="AG21">
        <v>2</v>
      </c>
      <c r="AI21" t="s">
        <v>586</v>
      </c>
      <c r="AJ21">
        <v>2</v>
      </c>
      <c r="AL21">
        <v>4</v>
      </c>
      <c r="AM21">
        <v>1</v>
      </c>
      <c r="AN21">
        <v>31</v>
      </c>
      <c r="AQ21">
        <v>1</v>
      </c>
      <c r="AR21">
        <v>0</v>
      </c>
      <c r="AS21">
        <v>1</v>
      </c>
      <c r="AT21" t="s">
        <v>551</v>
      </c>
      <c r="AU21">
        <v>3800</v>
      </c>
      <c r="AW21">
        <v>3</v>
      </c>
      <c r="AY21">
        <v>70</v>
      </c>
      <c r="AZ21">
        <v>200</v>
      </c>
      <c r="BG21" t="s">
        <v>587</v>
      </c>
      <c r="BH21" t="s">
        <v>587</v>
      </c>
      <c r="BK21">
        <v>1</v>
      </c>
      <c r="BL21" t="s">
        <v>937</v>
      </c>
      <c r="BM21" t="s">
        <v>551</v>
      </c>
      <c r="BN21">
        <v>4</v>
      </c>
      <c r="BO21">
        <v>3800</v>
      </c>
      <c r="BT21">
        <v>2</v>
      </c>
      <c r="BU21">
        <v>56</v>
      </c>
      <c r="BV21">
        <v>38.306787999999997</v>
      </c>
      <c r="BW21">
        <v>140.30523600000001</v>
      </c>
      <c r="BY21" t="s">
        <v>2392</v>
      </c>
      <c r="BZ21">
        <v>201</v>
      </c>
      <c r="CA21" t="s">
        <v>279</v>
      </c>
      <c r="CB21" t="s">
        <v>2393</v>
      </c>
      <c r="CC21">
        <v>22</v>
      </c>
      <c r="CD21">
        <v>0</v>
      </c>
    </row>
    <row r="22" spans="1:82">
      <c r="A22" s="1" t="str">
        <f t="shared" si="0"/>
        <v>山形-23</v>
      </c>
      <c r="B22">
        <v>2026</v>
      </c>
      <c r="C22" t="s">
        <v>2392</v>
      </c>
      <c r="D22">
        <v>201</v>
      </c>
      <c r="E22" t="s">
        <v>279</v>
      </c>
      <c r="F22" t="s">
        <v>2393</v>
      </c>
      <c r="G22">
        <v>23</v>
      </c>
      <c r="H22" t="s">
        <v>2392</v>
      </c>
      <c r="I22">
        <v>201</v>
      </c>
      <c r="J22" t="s">
        <v>279</v>
      </c>
      <c r="K22" t="s">
        <v>2393</v>
      </c>
      <c r="L22">
        <v>23</v>
      </c>
      <c r="M22" t="s">
        <v>2394</v>
      </c>
      <c r="N22" t="s">
        <v>2403</v>
      </c>
      <c r="O22" t="s">
        <v>2398</v>
      </c>
      <c r="P22">
        <v>0</v>
      </c>
      <c r="Q22">
        <v>0</v>
      </c>
      <c r="R22">
        <v>0</v>
      </c>
      <c r="S22">
        <v>63</v>
      </c>
      <c r="T22">
        <v>2</v>
      </c>
      <c r="U22">
        <v>0</v>
      </c>
      <c r="W22" t="s">
        <v>588</v>
      </c>
      <c r="X22" t="s">
        <v>589</v>
      </c>
      <c r="Z22">
        <v>291</v>
      </c>
      <c r="AB22">
        <v>3</v>
      </c>
      <c r="AC22">
        <v>1</v>
      </c>
      <c r="AD22">
        <v>1.5</v>
      </c>
      <c r="AE22" t="s">
        <v>500</v>
      </c>
      <c r="AF22">
        <v>4</v>
      </c>
      <c r="AG22">
        <v>2</v>
      </c>
      <c r="AI22" t="s">
        <v>590</v>
      </c>
      <c r="AJ22">
        <v>1</v>
      </c>
      <c r="AL22">
        <v>6</v>
      </c>
      <c r="AM22">
        <v>1</v>
      </c>
      <c r="AN22">
        <v>31</v>
      </c>
      <c r="AQ22">
        <v>1</v>
      </c>
      <c r="AR22">
        <v>0</v>
      </c>
      <c r="AS22">
        <v>1</v>
      </c>
      <c r="AT22" t="s">
        <v>506</v>
      </c>
      <c r="AU22">
        <v>850</v>
      </c>
      <c r="AW22">
        <v>1</v>
      </c>
      <c r="AX22">
        <v>15</v>
      </c>
      <c r="AY22">
        <v>60</v>
      </c>
      <c r="AZ22">
        <v>200</v>
      </c>
      <c r="BG22" t="s">
        <v>591</v>
      </c>
      <c r="BK22">
        <v>1</v>
      </c>
      <c r="BM22" t="s">
        <v>506</v>
      </c>
      <c r="BO22">
        <v>850</v>
      </c>
      <c r="BT22">
        <v>2</v>
      </c>
      <c r="BU22">
        <v>52</v>
      </c>
      <c r="BV22">
        <v>38.282767</v>
      </c>
      <c r="BW22">
        <v>140.33812499999999</v>
      </c>
      <c r="BY22" t="s">
        <v>2392</v>
      </c>
      <c r="BZ22">
        <v>201</v>
      </c>
      <c r="CA22" t="s">
        <v>279</v>
      </c>
      <c r="CB22" t="s">
        <v>2393</v>
      </c>
      <c r="CC22">
        <v>23</v>
      </c>
      <c r="CD22">
        <v>0</v>
      </c>
    </row>
    <row r="23" spans="1:82">
      <c r="A23" s="1" t="str">
        <f t="shared" si="0"/>
        <v>山形3-1</v>
      </c>
      <c r="B23">
        <v>2026</v>
      </c>
      <c r="C23" t="s">
        <v>2392</v>
      </c>
      <c r="D23">
        <v>201</v>
      </c>
      <c r="E23" t="s">
        <v>279</v>
      </c>
      <c r="F23" t="s">
        <v>2409</v>
      </c>
      <c r="G23">
        <v>1</v>
      </c>
      <c r="H23" t="s">
        <v>2392</v>
      </c>
      <c r="I23">
        <v>201</v>
      </c>
      <c r="J23" t="s">
        <v>279</v>
      </c>
      <c r="K23" t="s">
        <v>2409</v>
      </c>
      <c r="L23">
        <v>1</v>
      </c>
      <c r="M23" t="s">
        <v>2394</v>
      </c>
      <c r="N23">
        <v>10357</v>
      </c>
      <c r="O23" t="s">
        <v>2402</v>
      </c>
      <c r="P23">
        <v>0</v>
      </c>
      <c r="Q23">
        <v>0</v>
      </c>
      <c r="S23">
        <v>41</v>
      </c>
      <c r="T23">
        <v>0</v>
      </c>
      <c r="U23">
        <v>0</v>
      </c>
      <c r="W23" t="s">
        <v>595</v>
      </c>
      <c r="Z23">
        <v>2041</v>
      </c>
      <c r="AB23">
        <v>3</v>
      </c>
      <c r="AC23">
        <v>1</v>
      </c>
      <c r="AD23">
        <v>3</v>
      </c>
      <c r="AE23" t="s">
        <v>596</v>
      </c>
      <c r="AI23" t="s">
        <v>597</v>
      </c>
      <c r="AJ23">
        <v>2</v>
      </c>
      <c r="AL23">
        <v>5.2</v>
      </c>
      <c r="AM23">
        <v>1</v>
      </c>
      <c r="AN23">
        <v>31</v>
      </c>
      <c r="AQ23">
        <v>1</v>
      </c>
      <c r="AR23">
        <v>0</v>
      </c>
      <c r="AS23">
        <v>1</v>
      </c>
      <c r="AT23" t="s">
        <v>279</v>
      </c>
      <c r="AU23">
        <v>2800</v>
      </c>
      <c r="AW23">
        <v>1</v>
      </c>
      <c r="AX23">
        <v>12</v>
      </c>
      <c r="AY23">
        <v>60</v>
      </c>
      <c r="AZ23">
        <v>150</v>
      </c>
      <c r="BG23" t="s">
        <v>598</v>
      </c>
      <c r="BK23">
        <v>0</v>
      </c>
      <c r="BL23" t="s">
        <v>509</v>
      </c>
      <c r="BM23" t="s">
        <v>279</v>
      </c>
      <c r="BN23">
        <v>2</v>
      </c>
      <c r="BO23">
        <v>2800</v>
      </c>
      <c r="BV23">
        <v>38.227713000000001</v>
      </c>
      <c r="BW23">
        <v>140.32298800000001</v>
      </c>
      <c r="BY23" t="s">
        <v>2392</v>
      </c>
      <c r="BZ23">
        <v>201</v>
      </c>
      <c r="CA23" t="s">
        <v>279</v>
      </c>
      <c r="CB23" t="s">
        <v>2409</v>
      </c>
      <c r="CC23">
        <v>1</v>
      </c>
      <c r="CD23">
        <v>0</v>
      </c>
    </row>
    <row r="24" spans="1:82">
      <c r="A24" s="1" t="str">
        <f t="shared" si="0"/>
        <v>山形5-1</v>
      </c>
      <c r="B24">
        <v>2026</v>
      </c>
      <c r="C24" t="s">
        <v>2392</v>
      </c>
      <c r="D24">
        <v>201</v>
      </c>
      <c r="E24" t="s">
        <v>279</v>
      </c>
      <c r="F24" t="s">
        <v>2407</v>
      </c>
      <c r="G24">
        <v>1</v>
      </c>
      <c r="H24" t="s">
        <v>2392</v>
      </c>
      <c r="I24">
        <v>201</v>
      </c>
      <c r="J24" t="s">
        <v>279</v>
      </c>
      <c r="K24" t="s">
        <v>2407</v>
      </c>
      <c r="L24">
        <v>1</v>
      </c>
      <c r="M24" t="s">
        <v>2394</v>
      </c>
      <c r="N24" t="s">
        <v>2404</v>
      </c>
      <c r="O24" t="s">
        <v>2396</v>
      </c>
      <c r="P24">
        <v>0</v>
      </c>
      <c r="Q24">
        <v>0</v>
      </c>
      <c r="R24">
        <v>0</v>
      </c>
      <c r="S24">
        <v>74</v>
      </c>
      <c r="T24">
        <v>1</v>
      </c>
      <c r="U24">
        <v>0</v>
      </c>
      <c r="W24" t="s">
        <v>599</v>
      </c>
      <c r="X24" t="s">
        <v>600</v>
      </c>
      <c r="Z24">
        <v>2476</v>
      </c>
      <c r="AB24">
        <v>3</v>
      </c>
      <c r="AC24">
        <v>1</v>
      </c>
      <c r="AD24">
        <v>1.5</v>
      </c>
      <c r="AE24" t="s">
        <v>601</v>
      </c>
      <c r="AF24">
        <v>1</v>
      </c>
      <c r="AG24">
        <v>8</v>
      </c>
      <c r="AH24">
        <v>2</v>
      </c>
      <c r="AI24" t="s">
        <v>602</v>
      </c>
      <c r="AJ24">
        <v>1</v>
      </c>
      <c r="AL24">
        <v>15</v>
      </c>
      <c r="AM24">
        <v>1</v>
      </c>
      <c r="AN24">
        <v>10</v>
      </c>
      <c r="AP24">
        <v>5</v>
      </c>
      <c r="AQ24">
        <v>1</v>
      </c>
      <c r="AR24">
        <v>1</v>
      </c>
      <c r="AS24">
        <v>1</v>
      </c>
      <c r="AT24" t="s">
        <v>279</v>
      </c>
      <c r="AU24">
        <v>1400</v>
      </c>
      <c r="AW24">
        <v>1</v>
      </c>
      <c r="AX24" t="s">
        <v>2407</v>
      </c>
      <c r="AY24">
        <v>80</v>
      </c>
      <c r="AZ24">
        <v>600</v>
      </c>
      <c r="BA24">
        <v>1</v>
      </c>
      <c r="BG24" t="s">
        <v>603</v>
      </c>
      <c r="BI24" t="s">
        <v>604</v>
      </c>
      <c r="BK24">
        <v>0</v>
      </c>
      <c r="BM24" t="s">
        <v>279</v>
      </c>
      <c r="BO24">
        <v>1400</v>
      </c>
      <c r="BT24">
        <v>2</v>
      </c>
      <c r="BU24">
        <v>62</v>
      </c>
      <c r="BV24">
        <v>38.252021999999997</v>
      </c>
      <c r="BW24">
        <v>140.33803499999999</v>
      </c>
      <c r="BY24" t="s">
        <v>2392</v>
      </c>
      <c r="BZ24">
        <v>201</v>
      </c>
      <c r="CA24" t="s">
        <v>279</v>
      </c>
      <c r="CB24" t="s">
        <v>2407</v>
      </c>
      <c r="CC24">
        <v>1</v>
      </c>
      <c r="CD24">
        <v>0</v>
      </c>
    </row>
    <row r="25" spans="1:82">
      <c r="A25" s="1" t="str">
        <f t="shared" si="0"/>
        <v>山形5-2</v>
      </c>
      <c r="B25">
        <v>2026</v>
      </c>
      <c r="C25" t="s">
        <v>2392</v>
      </c>
      <c r="D25">
        <v>201</v>
      </c>
      <c r="E25" t="s">
        <v>279</v>
      </c>
      <c r="F25" t="s">
        <v>2407</v>
      </c>
      <c r="G25">
        <v>2</v>
      </c>
      <c r="H25" t="s">
        <v>2392</v>
      </c>
      <c r="I25">
        <v>201</v>
      </c>
      <c r="J25" t="s">
        <v>279</v>
      </c>
      <c r="K25" t="s">
        <v>2407</v>
      </c>
      <c r="L25">
        <v>2</v>
      </c>
      <c r="M25" t="s">
        <v>2394</v>
      </c>
      <c r="N25" t="s">
        <v>2404</v>
      </c>
      <c r="O25" t="s">
        <v>2399</v>
      </c>
      <c r="P25">
        <v>0</v>
      </c>
      <c r="Q25">
        <v>0</v>
      </c>
      <c r="R25">
        <v>0</v>
      </c>
      <c r="S25">
        <v>75</v>
      </c>
      <c r="T25">
        <v>2</v>
      </c>
      <c r="U25">
        <v>0</v>
      </c>
      <c r="W25" t="s">
        <v>605</v>
      </c>
      <c r="X25" t="s">
        <v>606</v>
      </c>
      <c r="Z25">
        <v>217</v>
      </c>
      <c r="AB25">
        <v>3</v>
      </c>
      <c r="AC25">
        <v>1</v>
      </c>
      <c r="AD25">
        <v>1.2</v>
      </c>
      <c r="AE25" t="s">
        <v>607</v>
      </c>
      <c r="AF25">
        <v>2</v>
      </c>
      <c r="AG25">
        <v>3</v>
      </c>
      <c r="AI25" t="s">
        <v>608</v>
      </c>
      <c r="AJ25">
        <v>2</v>
      </c>
      <c r="AL25">
        <v>30</v>
      </c>
      <c r="AM25">
        <v>1</v>
      </c>
      <c r="AN25">
        <v>24</v>
      </c>
      <c r="AQ25">
        <v>1</v>
      </c>
      <c r="AR25">
        <v>1</v>
      </c>
      <c r="AS25">
        <v>1</v>
      </c>
      <c r="AT25" t="s">
        <v>279</v>
      </c>
      <c r="AU25">
        <v>600</v>
      </c>
      <c r="AW25">
        <v>1</v>
      </c>
      <c r="AX25" t="s">
        <v>2410</v>
      </c>
      <c r="AY25">
        <v>80</v>
      </c>
      <c r="AZ25">
        <v>300</v>
      </c>
      <c r="BA25">
        <v>2</v>
      </c>
      <c r="BG25" t="s">
        <v>609</v>
      </c>
      <c r="BI25" t="s">
        <v>610</v>
      </c>
      <c r="BK25">
        <v>0</v>
      </c>
      <c r="BM25" t="s">
        <v>279</v>
      </c>
      <c r="BO25">
        <v>600</v>
      </c>
      <c r="BT25">
        <v>1</v>
      </c>
      <c r="BU25">
        <v>17</v>
      </c>
      <c r="BV25">
        <v>38.252504999999999</v>
      </c>
      <c r="BW25">
        <v>140.32481999999999</v>
      </c>
      <c r="BY25" t="s">
        <v>2392</v>
      </c>
      <c r="BZ25">
        <v>201</v>
      </c>
      <c r="CA25" t="s">
        <v>279</v>
      </c>
      <c r="CB25" t="s">
        <v>2407</v>
      </c>
      <c r="CC25">
        <v>2</v>
      </c>
      <c r="CD25">
        <v>0</v>
      </c>
    </row>
    <row r="26" spans="1:82">
      <c r="A26" s="1" t="str">
        <f t="shared" si="0"/>
        <v>山形5-3</v>
      </c>
      <c r="B26">
        <v>2026</v>
      </c>
      <c r="C26" t="s">
        <v>2392</v>
      </c>
      <c r="D26">
        <v>201</v>
      </c>
      <c r="E26" t="s">
        <v>279</v>
      </c>
      <c r="F26" t="s">
        <v>2407</v>
      </c>
      <c r="G26">
        <v>3</v>
      </c>
      <c r="H26" t="s">
        <v>2392</v>
      </c>
      <c r="I26">
        <v>201</v>
      </c>
      <c r="J26" t="s">
        <v>279</v>
      </c>
      <c r="K26" t="s">
        <v>2407</v>
      </c>
      <c r="L26">
        <v>3</v>
      </c>
      <c r="M26" t="s">
        <v>2394</v>
      </c>
      <c r="N26" t="s">
        <v>2401</v>
      </c>
      <c r="O26" t="s">
        <v>2403</v>
      </c>
      <c r="P26">
        <v>0</v>
      </c>
      <c r="Q26">
        <v>0</v>
      </c>
      <c r="R26">
        <v>0</v>
      </c>
      <c r="S26">
        <v>76</v>
      </c>
      <c r="T26">
        <v>2</v>
      </c>
      <c r="U26">
        <v>0</v>
      </c>
      <c r="W26" t="s">
        <v>611</v>
      </c>
      <c r="X26" t="s">
        <v>612</v>
      </c>
      <c r="Z26">
        <v>270</v>
      </c>
      <c r="AB26">
        <v>3</v>
      </c>
      <c r="AC26">
        <v>1</v>
      </c>
      <c r="AD26">
        <v>3</v>
      </c>
      <c r="AE26" t="s">
        <v>613</v>
      </c>
      <c r="AF26">
        <v>3</v>
      </c>
      <c r="AG26">
        <v>3</v>
      </c>
      <c r="AI26" t="s">
        <v>614</v>
      </c>
      <c r="AJ26">
        <v>3</v>
      </c>
      <c r="AL26">
        <v>22</v>
      </c>
      <c r="AM26">
        <v>1</v>
      </c>
      <c r="AN26">
        <v>31</v>
      </c>
      <c r="AQ26">
        <v>1</v>
      </c>
      <c r="AR26">
        <v>1</v>
      </c>
      <c r="AS26">
        <v>1</v>
      </c>
      <c r="AT26" t="s">
        <v>526</v>
      </c>
      <c r="AU26">
        <v>750</v>
      </c>
      <c r="AW26">
        <v>1</v>
      </c>
      <c r="AX26" t="s">
        <v>2410</v>
      </c>
      <c r="AY26">
        <v>80</v>
      </c>
      <c r="AZ26">
        <v>300</v>
      </c>
      <c r="BA26">
        <v>2</v>
      </c>
      <c r="BG26" t="s">
        <v>615</v>
      </c>
      <c r="BH26" t="s">
        <v>615</v>
      </c>
      <c r="BI26" t="s">
        <v>616</v>
      </c>
      <c r="BK26">
        <v>0</v>
      </c>
      <c r="BL26" t="s">
        <v>509</v>
      </c>
      <c r="BM26" t="s">
        <v>526</v>
      </c>
      <c r="BN26">
        <v>1</v>
      </c>
      <c r="BO26">
        <v>750</v>
      </c>
      <c r="BT26">
        <v>2</v>
      </c>
      <c r="BU26">
        <v>56</v>
      </c>
      <c r="BV26">
        <v>38.264586999999999</v>
      </c>
      <c r="BW26">
        <v>140.34152900000001</v>
      </c>
      <c r="BY26" t="s">
        <v>2392</v>
      </c>
      <c r="BZ26">
        <v>201</v>
      </c>
      <c r="CA26" t="s">
        <v>279</v>
      </c>
      <c r="CB26" t="s">
        <v>2407</v>
      </c>
      <c r="CC26">
        <v>3</v>
      </c>
      <c r="CD26">
        <v>0</v>
      </c>
    </row>
    <row r="27" spans="1:82">
      <c r="A27" s="1" t="str">
        <f t="shared" si="0"/>
        <v>山形5-4</v>
      </c>
      <c r="B27">
        <v>2026</v>
      </c>
      <c r="C27" t="s">
        <v>2392</v>
      </c>
      <c r="D27">
        <v>201</v>
      </c>
      <c r="E27" t="s">
        <v>279</v>
      </c>
      <c r="F27" t="s">
        <v>2407</v>
      </c>
      <c r="G27">
        <v>4</v>
      </c>
      <c r="H27" t="s">
        <v>2392</v>
      </c>
      <c r="I27">
        <v>201</v>
      </c>
      <c r="J27" t="s">
        <v>279</v>
      </c>
      <c r="K27" t="s">
        <v>2407</v>
      </c>
      <c r="L27">
        <v>4</v>
      </c>
      <c r="M27" t="s">
        <v>2394</v>
      </c>
      <c r="N27" t="s">
        <v>2403</v>
      </c>
      <c r="O27" t="s">
        <v>2401</v>
      </c>
      <c r="P27">
        <v>0</v>
      </c>
      <c r="Q27">
        <v>0</v>
      </c>
      <c r="R27">
        <v>0</v>
      </c>
      <c r="S27">
        <v>74</v>
      </c>
      <c r="T27">
        <v>2</v>
      </c>
      <c r="U27">
        <v>0</v>
      </c>
      <c r="W27" t="s">
        <v>617</v>
      </c>
      <c r="X27" t="s">
        <v>618</v>
      </c>
      <c r="Z27">
        <v>1424</v>
      </c>
      <c r="AB27">
        <v>3</v>
      </c>
      <c r="AC27">
        <v>1</v>
      </c>
      <c r="AD27">
        <v>1.5</v>
      </c>
      <c r="AE27" t="s">
        <v>619</v>
      </c>
      <c r="AF27">
        <v>1</v>
      </c>
      <c r="AG27">
        <v>12</v>
      </c>
      <c r="AH27">
        <v>1</v>
      </c>
      <c r="AI27" t="s">
        <v>620</v>
      </c>
      <c r="AJ27">
        <v>4</v>
      </c>
      <c r="AL27">
        <v>27</v>
      </c>
      <c r="AM27">
        <v>1</v>
      </c>
      <c r="AN27">
        <v>24</v>
      </c>
      <c r="AP27">
        <v>5</v>
      </c>
      <c r="AQ27">
        <v>1</v>
      </c>
      <c r="AR27">
        <v>1</v>
      </c>
      <c r="AS27">
        <v>1</v>
      </c>
      <c r="AT27" t="s">
        <v>279</v>
      </c>
      <c r="AU27">
        <v>400</v>
      </c>
      <c r="AW27">
        <v>1</v>
      </c>
      <c r="AX27" t="s">
        <v>2407</v>
      </c>
      <c r="AY27">
        <v>80</v>
      </c>
      <c r="AZ27">
        <v>600</v>
      </c>
      <c r="BA27">
        <v>1</v>
      </c>
      <c r="BG27" t="s">
        <v>621</v>
      </c>
      <c r="BH27" t="s">
        <v>621</v>
      </c>
      <c r="BI27" t="s">
        <v>622</v>
      </c>
      <c r="BJ27" t="s">
        <v>623</v>
      </c>
      <c r="BK27">
        <v>0</v>
      </c>
      <c r="BL27" t="s">
        <v>509</v>
      </c>
      <c r="BM27" t="s">
        <v>279</v>
      </c>
      <c r="BN27">
        <v>1</v>
      </c>
      <c r="BO27">
        <v>400</v>
      </c>
      <c r="BT27">
        <v>2</v>
      </c>
      <c r="BU27">
        <v>49</v>
      </c>
      <c r="BV27">
        <v>38.246907</v>
      </c>
      <c r="BW27">
        <v>140.330701</v>
      </c>
      <c r="BY27" t="s">
        <v>2392</v>
      </c>
      <c r="BZ27">
        <v>201</v>
      </c>
      <c r="CA27" t="s">
        <v>279</v>
      </c>
      <c r="CB27" t="s">
        <v>2407</v>
      </c>
      <c r="CC27">
        <v>4</v>
      </c>
      <c r="CD27">
        <v>0</v>
      </c>
    </row>
    <row r="28" spans="1:82">
      <c r="A28" s="1" t="str">
        <f t="shared" si="0"/>
        <v>山形5-5</v>
      </c>
      <c r="B28">
        <v>2026</v>
      </c>
      <c r="C28" t="s">
        <v>2392</v>
      </c>
      <c r="D28">
        <v>201</v>
      </c>
      <c r="E28" t="s">
        <v>279</v>
      </c>
      <c r="F28" t="s">
        <v>2407</v>
      </c>
      <c r="G28">
        <v>5</v>
      </c>
      <c r="H28" t="s">
        <v>2392</v>
      </c>
      <c r="I28">
        <v>201</v>
      </c>
      <c r="J28" t="s">
        <v>279</v>
      </c>
      <c r="K28" t="s">
        <v>2407</v>
      </c>
      <c r="L28">
        <v>5</v>
      </c>
      <c r="M28" t="s">
        <v>2394</v>
      </c>
      <c r="N28" t="s">
        <v>2400</v>
      </c>
      <c r="O28" t="s">
        <v>2395</v>
      </c>
      <c r="P28">
        <v>0</v>
      </c>
      <c r="Q28">
        <v>0</v>
      </c>
      <c r="R28">
        <v>0</v>
      </c>
      <c r="S28">
        <v>75</v>
      </c>
      <c r="T28">
        <v>2</v>
      </c>
      <c r="U28">
        <v>0</v>
      </c>
      <c r="W28" t="s">
        <v>624</v>
      </c>
      <c r="X28" t="s">
        <v>625</v>
      </c>
      <c r="Z28">
        <v>499</v>
      </c>
      <c r="AB28">
        <v>3</v>
      </c>
      <c r="AC28">
        <v>1</v>
      </c>
      <c r="AD28">
        <v>3</v>
      </c>
      <c r="AE28" t="s">
        <v>619</v>
      </c>
      <c r="AF28">
        <v>2</v>
      </c>
      <c r="AG28">
        <v>6</v>
      </c>
      <c r="AI28" t="s">
        <v>626</v>
      </c>
      <c r="AJ28">
        <v>1</v>
      </c>
      <c r="AL28">
        <v>15</v>
      </c>
      <c r="AM28">
        <v>1</v>
      </c>
      <c r="AN28">
        <v>10</v>
      </c>
      <c r="AO28">
        <v>2</v>
      </c>
      <c r="AP28">
        <v>1</v>
      </c>
      <c r="AQ28">
        <v>1</v>
      </c>
      <c r="AR28">
        <v>1</v>
      </c>
      <c r="AS28">
        <v>1</v>
      </c>
      <c r="AT28" t="s">
        <v>279</v>
      </c>
      <c r="AU28">
        <v>1000</v>
      </c>
      <c r="AW28">
        <v>1</v>
      </c>
      <c r="AX28" t="s">
        <v>2407</v>
      </c>
      <c r="AY28">
        <v>80</v>
      </c>
      <c r="AZ28">
        <v>400</v>
      </c>
      <c r="BA28">
        <v>2</v>
      </c>
      <c r="BG28" t="s">
        <v>627</v>
      </c>
      <c r="BI28" t="s">
        <v>628</v>
      </c>
      <c r="BK28">
        <v>0</v>
      </c>
      <c r="BL28" t="s">
        <v>509</v>
      </c>
      <c r="BM28" t="s">
        <v>279</v>
      </c>
      <c r="BN28">
        <v>5</v>
      </c>
      <c r="BO28">
        <v>1000</v>
      </c>
      <c r="BT28">
        <v>2</v>
      </c>
      <c r="BU28">
        <v>56</v>
      </c>
      <c r="BV28">
        <v>38.243504000000001</v>
      </c>
      <c r="BW28">
        <v>140.33346499999999</v>
      </c>
      <c r="BY28" t="s">
        <v>2392</v>
      </c>
      <c r="BZ28">
        <v>201</v>
      </c>
      <c r="CA28" t="s">
        <v>279</v>
      </c>
      <c r="CB28" t="s">
        <v>2407</v>
      </c>
      <c r="CC28">
        <v>5</v>
      </c>
      <c r="CD28">
        <v>0</v>
      </c>
    </row>
    <row r="29" spans="1:82">
      <c r="A29" s="1" t="str">
        <f t="shared" si="0"/>
        <v>山形5-6</v>
      </c>
      <c r="B29">
        <v>2026</v>
      </c>
      <c r="C29" t="s">
        <v>2392</v>
      </c>
      <c r="D29">
        <v>201</v>
      </c>
      <c r="E29" t="s">
        <v>279</v>
      </c>
      <c r="F29" t="s">
        <v>2407</v>
      </c>
      <c r="G29">
        <v>6</v>
      </c>
      <c r="H29" t="s">
        <v>2392</v>
      </c>
      <c r="I29">
        <v>201</v>
      </c>
      <c r="J29" t="s">
        <v>279</v>
      </c>
      <c r="K29" t="s">
        <v>2407</v>
      </c>
      <c r="L29">
        <v>6</v>
      </c>
      <c r="M29" t="s">
        <v>2394</v>
      </c>
      <c r="N29" t="s">
        <v>2397</v>
      </c>
      <c r="O29" t="s">
        <v>2395</v>
      </c>
      <c r="P29">
        <v>0</v>
      </c>
      <c r="Q29">
        <v>0</v>
      </c>
      <c r="R29">
        <v>0</v>
      </c>
      <c r="S29">
        <v>75</v>
      </c>
      <c r="T29">
        <v>2</v>
      </c>
      <c r="U29">
        <v>0</v>
      </c>
      <c r="W29" t="s">
        <v>629</v>
      </c>
      <c r="X29" t="s">
        <v>630</v>
      </c>
      <c r="Z29">
        <v>330</v>
      </c>
      <c r="AB29">
        <v>3</v>
      </c>
      <c r="AC29">
        <v>1</v>
      </c>
      <c r="AD29">
        <v>2.5</v>
      </c>
      <c r="AE29" t="s">
        <v>631</v>
      </c>
      <c r="AF29">
        <v>3</v>
      </c>
      <c r="AG29">
        <v>2</v>
      </c>
      <c r="AI29" t="s">
        <v>626</v>
      </c>
      <c r="AJ29">
        <v>5</v>
      </c>
      <c r="AL29">
        <v>18</v>
      </c>
      <c r="AM29">
        <v>1</v>
      </c>
      <c r="AN29">
        <v>31</v>
      </c>
      <c r="AQ29">
        <v>1</v>
      </c>
      <c r="AR29">
        <v>1</v>
      </c>
      <c r="AS29">
        <v>1</v>
      </c>
      <c r="AT29" t="s">
        <v>279</v>
      </c>
      <c r="AU29">
        <v>800</v>
      </c>
      <c r="AW29">
        <v>1</v>
      </c>
      <c r="AX29" t="s">
        <v>2407</v>
      </c>
      <c r="AY29">
        <v>80</v>
      </c>
      <c r="AZ29">
        <v>600</v>
      </c>
      <c r="BA29">
        <v>1</v>
      </c>
      <c r="BG29" t="s">
        <v>632</v>
      </c>
      <c r="BH29" t="s">
        <v>632</v>
      </c>
      <c r="BI29" t="s">
        <v>633</v>
      </c>
      <c r="BK29">
        <v>0</v>
      </c>
      <c r="BM29" t="s">
        <v>279</v>
      </c>
      <c r="BN29">
        <v>8</v>
      </c>
      <c r="BO29">
        <v>800</v>
      </c>
      <c r="BT29">
        <v>2</v>
      </c>
      <c r="BU29">
        <v>46</v>
      </c>
      <c r="BV29">
        <v>38.252482999999998</v>
      </c>
      <c r="BW29">
        <v>140.33257</v>
      </c>
      <c r="BY29" t="s">
        <v>2392</v>
      </c>
      <c r="BZ29">
        <v>201</v>
      </c>
      <c r="CA29" t="s">
        <v>279</v>
      </c>
      <c r="CB29" t="s">
        <v>2407</v>
      </c>
      <c r="CC29">
        <v>6</v>
      </c>
      <c r="CD29">
        <v>0</v>
      </c>
    </row>
    <row r="30" spans="1:82">
      <c r="A30" s="1" t="str">
        <f t="shared" si="0"/>
        <v>山形5-7</v>
      </c>
      <c r="B30">
        <v>2026</v>
      </c>
      <c r="C30" t="s">
        <v>2392</v>
      </c>
      <c r="D30">
        <v>201</v>
      </c>
      <c r="E30" t="s">
        <v>279</v>
      </c>
      <c r="F30" t="s">
        <v>2407</v>
      </c>
      <c r="G30">
        <v>7</v>
      </c>
      <c r="H30" t="s">
        <v>2392</v>
      </c>
      <c r="I30">
        <v>201</v>
      </c>
      <c r="J30" t="s">
        <v>279</v>
      </c>
      <c r="K30" t="s">
        <v>2407</v>
      </c>
      <c r="L30">
        <v>7</v>
      </c>
      <c r="M30" t="s">
        <v>2394</v>
      </c>
      <c r="N30" t="s">
        <v>2399</v>
      </c>
      <c r="O30" t="s">
        <v>2402</v>
      </c>
      <c r="P30">
        <v>0</v>
      </c>
      <c r="Q30">
        <v>0</v>
      </c>
      <c r="R30">
        <v>0</v>
      </c>
      <c r="S30">
        <v>75</v>
      </c>
      <c r="T30">
        <v>1</v>
      </c>
      <c r="U30">
        <v>0</v>
      </c>
      <c r="W30" t="s">
        <v>634</v>
      </c>
      <c r="X30" t="s">
        <v>635</v>
      </c>
      <c r="Z30">
        <v>357</v>
      </c>
      <c r="AB30">
        <v>1</v>
      </c>
      <c r="AC30">
        <v>1</v>
      </c>
      <c r="AD30">
        <v>1</v>
      </c>
      <c r="AE30" t="s">
        <v>636</v>
      </c>
      <c r="AF30">
        <v>3</v>
      </c>
      <c r="AG30">
        <v>3</v>
      </c>
      <c r="AI30" t="s">
        <v>637</v>
      </c>
      <c r="AJ30">
        <v>4</v>
      </c>
      <c r="AL30">
        <v>27</v>
      </c>
      <c r="AM30">
        <v>1</v>
      </c>
      <c r="AN30">
        <v>24</v>
      </c>
      <c r="AQ30">
        <v>1</v>
      </c>
      <c r="AR30">
        <v>1</v>
      </c>
      <c r="AS30">
        <v>1</v>
      </c>
      <c r="AT30" t="s">
        <v>279</v>
      </c>
      <c r="AU30">
        <v>1600</v>
      </c>
      <c r="AW30">
        <v>1</v>
      </c>
      <c r="AX30" t="s">
        <v>2410</v>
      </c>
      <c r="AY30">
        <v>80</v>
      </c>
      <c r="AZ30">
        <v>300</v>
      </c>
      <c r="BA30">
        <v>2</v>
      </c>
      <c r="BG30" t="s">
        <v>638</v>
      </c>
      <c r="BI30" t="s">
        <v>639</v>
      </c>
      <c r="BK30">
        <v>0</v>
      </c>
      <c r="BM30" t="s">
        <v>279</v>
      </c>
      <c r="BN30">
        <v>5</v>
      </c>
      <c r="BO30">
        <v>1600</v>
      </c>
      <c r="BT30">
        <v>1</v>
      </c>
      <c r="BU30">
        <v>5</v>
      </c>
      <c r="BV30">
        <v>38.242832999999997</v>
      </c>
      <c r="BW30">
        <v>140.34421900000001</v>
      </c>
      <c r="BY30" t="s">
        <v>2392</v>
      </c>
      <c r="BZ30">
        <v>201</v>
      </c>
      <c r="CA30" t="s">
        <v>279</v>
      </c>
      <c r="CB30" t="s">
        <v>2407</v>
      </c>
      <c r="CC30">
        <v>7</v>
      </c>
      <c r="CD30">
        <v>0</v>
      </c>
    </row>
    <row r="31" spans="1:82">
      <c r="A31" s="1" t="str">
        <f t="shared" si="0"/>
        <v>山形5-8</v>
      </c>
      <c r="B31">
        <v>2026</v>
      </c>
      <c r="C31" t="s">
        <v>2392</v>
      </c>
      <c r="D31">
        <v>201</v>
      </c>
      <c r="E31" t="s">
        <v>279</v>
      </c>
      <c r="F31" t="s">
        <v>2407</v>
      </c>
      <c r="G31">
        <v>8</v>
      </c>
      <c r="H31" t="s">
        <v>2392</v>
      </c>
      <c r="I31">
        <v>201</v>
      </c>
      <c r="J31" t="s">
        <v>279</v>
      </c>
      <c r="K31" t="s">
        <v>2407</v>
      </c>
      <c r="L31">
        <v>8</v>
      </c>
      <c r="M31" t="s">
        <v>2394</v>
      </c>
      <c r="N31">
        <v>10357</v>
      </c>
      <c r="O31" t="s">
        <v>2397</v>
      </c>
      <c r="P31">
        <v>0</v>
      </c>
      <c r="Q31">
        <v>0</v>
      </c>
      <c r="R31">
        <v>0</v>
      </c>
      <c r="S31">
        <v>76</v>
      </c>
      <c r="T31">
        <v>2</v>
      </c>
      <c r="U31">
        <v>0</v>
      </c>
      <c r="W31" t="s">
        <v>640</v>
      </c>
      <c r="X31" t="s">
        <v>641</v>
      </c>
      <c r="Z31">
        <v>610</v>
      </c>
      <c r="AB31">
        <v>3</v>
      </c>
      <c r="AC31">
        <v>1</v>
      </c>
      <c r="AD31">
        <v>1.2</v>
      </c>
      <c r="AE31" t="s">
        <v>642</v>
      </c>
      <c r="AF31">
        <v>4</v>
      </c>
      <c r="AG31">
        <v>1</v>
      </c>
      <c r="AI31" t="s">
        <v>643</v>
      </c>
      <c r="AJ31">
        <v>4</v>
      </c>
      <c r="AL31">
        <v>32</v>
      </c>
      <c r="AM31">
        <v>1</v>
      </c>
      <c r="AN31">
        <v>10</v>
      </c>
      <c r="AQ31">
        <v>1</v>
      </c>
      <c r="AR31">
        <v>1</v>
      </c>
      <c r="AS31">
        <v>1</v>
      </c>
      <c r="AT31" t="s">
        <v>279</v>
      </c>
      <c r="AU31">
        <v>3900</v>
      </c>
      <c r="AW31">
        <v>1</v>
      </c>
      <c r="AX31">
        <v>17</v>
      </c>
      <c r="AY31">
        <v>60</v>
      </c>
      <c r="AZ31">
        <v>200</v>
      </c>
      <c r="BG31" t="s">
        <v>644</v>
      </c>
      <c r="BI31" t="s">
        <v>645</v>
      </c>
      <c r="BK31">
        <v>0</v>
      </c>
      <c r="BM31" t="s">
        <v>279</v>
      </c>
      <c r="BO31">
        <v>3900</v>
      </c>
      <c r="BT31">
        <v>2</v>
      </c>
      <c r="BU31">
        <v>60</v>
      </c>
      <c r="BV31">
        <v>38.239991000000003</v>
      </c>
      <c r="BW31">
        <v>140.36934600000001</v>
      </c>
      <c r="BY31" t="s">
        <v>2392</v>
      </c>
      <c r="BZ31">
        <v>201</v>
      </c>
      <c r="CA31" t="s">
        <v>279</v>
      </c>
      <c r="CB31" t="s">
        <v>2407</v>
      </c>
      <c r="CC31">
        <v>8</v>
      </c>
      <c r="CD31">
        <v>0</v>
      </c>
    </row>
    <row r="32" spans="1:82">
      <c r="A32" s="1" t="str">
        <f t="shared" si="0"/>
        <v>山形5-9</v>
      </c>
      <c r="B32">
        <v>2026</v>
      </c>
      <c r="C32" t="s">
        <v>2392</v>
      </c>
      <c r="D32">
        <v>201</v>
      </c>
      <c r="E32" t="s">
        <v>279</v>
      </c>
      <c r="F32" t="s">
        <v>2407</v>
      </c>
      <c r="G32">
        <v>9</v>
      </c>
      <c r="H32" t="s">
        <v>2392</v>
      </c>
      <c r="I32">
        <v>201</v>
      </c>
      <c r="J32" t="s">
        <v>279</v>
      </c>
      <c r="K32" t="s">
        <v>2407</v>
      </c>
      <c r="L32">
        <v>9</v>
      </c>
      <c r="M32" t="s">
        <v>2394</v>
      </c>
      <c r="N32" t="s">
        <v>2396</v>
      </c>
      <c r="O32" t="s">
        <v>2404</v>
      </c>
      <c r="P32">
        <v>0</v>
      </c>
      <c r="Q32">
        <v>0</v>
      </c>
      <c r="R32">
        <v>0</v>
      </c>
      <c r="S32">
        <v>77</v>
      </c>
      <c r="T32">
        <v>2</v>
      </c>
      <c r="U32">
        <v>0</v>
      </c>
      <c r="W32" t="s">
        <v>646</v>
      </c>
      <c r="X32" t="s">
        <v>647</v>
      </c>
      <c r="Z32">
        <v>3050</v>
      </c>
      <c r="AB32">
        <v>3</v>
      </c>
      <c r="AC32">
        <v>1.2</v>
      </c>
      <c r="AD32">
        <v>1</v>
      </c>
      <c r="AE32" t="s">
        <v>642</v>
      </c>
      <c r="AF32">
        <v>3</v>
      </c>
      <c r="AG32">
        <v>1</v>
      </c>
      <c r="AI32" t="s">
        <v>648</v>
      </c>
      <c r="AJ32">
        <v>4</v>
      </c>
      <c r="AL32">
        <v>30</v>
      </c>
      <c r="AM32">
        <v>1</v>
      </c>
      <c r="AN32">
        <v>31</v>
      </c>
      <c r="AP32">
        <v>2</v>
      </c>
      <c r="AQ32">
        <v>1</v>
      </c>
      <c r="AR32">
        <v>1</v>
      </c>
      <c r="AS32">
        <v>1</v>
      </c>
      <c r="AT32" t="s">
        <v>279</v>
      </c>
      <c r="AU32">
        <v>3500</v>
      </c>
      <c r="AW32">
        <v>1</v>
      </c>
      <c r="AX32">
        <v>17</v>
      </c>
      <c r="AY32">
        <v>60</v>
      </c>
      <c r="AZ32">
        <v>200</v>
      </c>
      <c r="BG32" t="s">
        <v>2522</v>
      </c>
      <c r="BI32" t="s">
        <v>649</v>
      </c>
      <c r="BK32">
        <v>0</v>
      </c>
      <c r="BM32" t="s">
        <v>279</v>
      </c>
      <c r="BO32">
        <v>3500</v>
      </c>
      <c r="BT32">
        <v>1</v>
      </c>
      <c r="BU32">
        <v>13</v>
      </c>
      <c r="BV32">
        <v>38.225993000000003</v>
      </c>
      <c r="BW32">
        <v>140.311036</v>
      </c>
      <c r="BY32" t="s">
        <v>2392</v>
      </c>
      <c r="BZ32">
        <v>201</v>
      </c>
      <c r="CA32" t="s">
        <v>279</v>
      </c>
      <c r="CB32" t="s">
        <v>2407</v>
      </c>
      <c r="CC32">
        <v>9</v>
      </c>
      <c r="CD32">
        <v>0</v>
      </c>
    </row>
    <row r="33" spans="1:82">
      <c r="A33" s="1" t="str">
        <f t="shared" si="0"/>
        <v>山形5-10</v>
      </c>
      <c r="B33">
        <v>2026</v>
      </c>
      <c r="C33" t="s">
        <v>2392</v>
      </c>
      <c r="D33">
        <v>201</v>
      </c>
      <c r="E33" t="s">
        <v>279</v>
      </c>
      <c r="F33" t="s">
        <v>2407</v>
      </c>
      <c r="G33">
        <v>10</v>
      </c>
      <c r="H33" t="s">
        <v>2392</v>
      </c>
      <c r="I33">
        <v>201</v>
      </c>
      <c r="J33" t="s">
        <v>279</v>
      </c>
      <c r="K33" t="s">
        <v>2407</v>
      </c>
      <c r="L33">
        <v>10</v>
      </c>
      <c r="M33" t="s">
        <v>2394</v>
      </c>
      <c r="N33" t="s">
        <v>2405</v>
      </c>
      <c r="O33" t="s">
        <v>2408</v>
      </c>
      <c r="P33">
        <v>0</v>
      </c>
      <c r="Q33">
        <v>0</v>
      </c>
      <c r="R33">
        <v>0</v>
      </c>
      <c r="S33">
        <v>76</v>
      </c>
      <c r="T33">
        <v>2</v>
      </c>
      <c r="U33">
        <v>0</v>
      </c>
      <c r="W33" t="s">
        <v>650</v>
      </c>
      <c r="X33" t="s">
        <v>651</v>
      </c>
      <c r="Z33">
        <v>213</v>
      </c>
      <c r="AB33">
        <v>3</v>
      </c>
      <c r="AC33">
        <v>1</v>
      </c>
      <c r="AD33">
        <v>2</v>
      </c>
      <c r="AE33" t="s">
        <v>631</v>
      </c>
      <c r="AF33">
        <v>4</v>
      </c>
      <c r="AG33">
        <v>2</v>
      </c>
      <c r="AI33" t="s">
        <v>652</v>
      </c>
      <c r="AJ33">
        <v>1</v>
      </c>
      <c r="AL33">
        <v>15</v>
      </c>
      <c r="AM33">
        <v>1</v>
      </c>
      <c r="AN33">
        <v>10</v>
      </c>
      <c r="AQ33">
        <v>1</v>
      </c>
      <c r="AR33">
        <v>1</v>
      </c>
      <c r="AS33">
        <v>1</v>
      </c>
      <c r="AT33" t="s">
        <v>279</v>
      </c>
      <c r="AU33">
        <v>1600</v>
      </c>
      <c r="AW33">
        <v>1</v>
      </c>
      <c r="AX33" t="s">
        <v>2410</v>
      </c>
      <c r="AY33">
        <v>80</v>
      </c>
      <c r="AZ33">
        <v>200</v>
      </c>
      <c r="BA33">
        <v>2</v>
      </c>
      <c r="BG33" t="s">
        <v>653</v>
      </c>
      <c r="BH33" t="s">
        <v>653</v>
      </c>
      <c r="BI33" t="s">
        <v>654</v>
      </c>
      <c r="BK33">
        <v>0</v>
      </c>
      <c r="BL33" t="s">
        <v>509</v>
      </c>
      <c r="BM33" t="s">
        <v>279</v>
      </c>
      <c r="BN33">
        <v>5</v>
      </c>
      <c r="BO33">
        <v>1600</v>
      </c>
      <c r="BT33">
        <v>2</v>
      </c>
      <c r="BU33">
        <v>58</v>
      </c>
      <c r="BV33">
        <v>38.237845999999998</v>
      </c>
      <c r="BW33">
        <v>140.33130199999999</v>
      </c>
      <c r="BY33" t="s">
        <v>2392</v>
      </c>
      <c r="BZ33">
        <v>201</v>
      </c>
      <c r="CA33" t="s">
        <v>279</v>
      </c>
      <c r="CB33" t="s">
        <v>2407</v>
      </c>
      <c r="CC33">
        <v>10</v>
      </c>
      <c r="CD33">
        <v>0</v>
      </c>
    </row>
    <row r="34" spans="1:82">
      <c r="A34" s="1" t="str">
        <f t="shared" si="0"/>
        <v>山形5-11</v>
      </c>
      <c r="B34">
        <v>2026</v>
      </c>
      <c r="C34" t="s">
        <v>2392</v>
      </c>
      <c r="D34">
        <v>201</v>
      </c>
      <c r="E34" t="s">
        <v>279</v>
      </c>
      <c r="F34" t="s">
        <v>2407</v>
      </c>
      <c r="G34">
        <v>11</v>
      </c>
      <c r="H34" t="s">
        <v>2392</v>
      </c>
      <c r="I34">
        <v>201</v>
      </c>
      <c r="J34" t="s">
        <v>279</v>
      </c>
      <c r="K34" t="s">
        <v>2407</v>
      </c>
      <c r="L34">
        <v>11</v>
      </c>
      <c r="M34" t="s">
        <v>2394</v>
      </c>
      <c r="N34">
        <v>10357</v>
      </c>
      <c r="O34" t="s">
        <v>2401</v>
      </c>
      <c r="P34">
        <v>0</v>
      </c>
      <c r="Q34">
        <v>0</v>
      </c>
      <c r="R34">
        <v>0</v>
      </c>
      <c r="S34">
        <v>75</v>
      </c>
      <c r="T34">
        <v>0</v>
      </c>
      <c r="U34">
        <v>0</v>
      </c>
      <c r="W34" t="s">
        <v>655</v>
      </c>
      <c r="Z34">
        <v>403</v>
      </c>
      <c r="AB34">
        <v>7</v>
      </c>
      <c r="AC34">
        <v>2</v>
      </c>
      <c r="AD34">
        <v>1</v>
      </c>
      <c r="AE34" t="s">
        <v>656</v>
      </c>
      <c r="AF34">
        <v>4</v>
      </c>
      <c r="AG34">
        <v>2</v>
      </c>
      <c r="AI34" t="s">
        <v>657</v>
      </c>
      <c r="AJ34">
        <v>3</v>
      </c>
      <c r="AL34">
        <v>9</v>
      </c>
      <c r="AM34">
        <v>1</v>
      </c>
      <c r="AN34">
        <v>24</v>
      </c>
      <c r="AQ34">
        <v>1</v>
      </c>
      <c r="AR34">
        <v>1</v>
      </c>
      <c r="AS34">
        <v>1</v>
      </c>
      <c r="AT34" t="s">
        <v>508</v>
      </c>
      <c r="AU34">
        <v>12000</v>
      </c>
      <c r="AW34">
        <v>3</v>
      </c>
      <c r="AY34">
        <v>70</v>
      </c>
      <c r="AZ34">
        <v>400</v>
      </c>
      <c r="BC34">
        <v>24</v>
      </c>
      <c r="BG34" t="s">
        <v>2523</v>
      </c>
      <c r="BH34" t="s">
        <v>658</v>
      </c>
      <c r="BI34" t="s">
        <v>2301</v>
      </c>
      <c r="BK34">
        <v>0</v>
      </c>
      <c r="BM34" t="s">
        <v>508</v>
      </c>
      <c r="BN34">
        <v>5</v>
      </c>
      <c r="BO34">
        <v>12000</v>
      </c>
      <c r="BT34">
        <v>2</v>
      </c>
      <c r="BU34">
        <v>41</v>
      </c>
      <c r="BV34">
        <v>38.163756999999997</v>
      </c>
      <c r="BW34">
        <v>140.39540199999999</v>
      </c>
      <c r="BY34" t="s">
        <v>2392</v>
      </c>
      <c r="BZ34">
        <v>201</v>
      </c>
      <c r="CA34" t="s">
        <v>279</v>
      </c>
      <c r="CB34" t="s">
        <v>2407</v>
      </c>
      <c r="CC34">
        <v>11</v>
      </c>
      <c r="CD34">
        <v>0</v>
      </c>
    </row>
    <row r="35" spans="1:82">
      <c r="A35" s="1" t="str">
        <f t="shared" si="0"/>
        <v>山形5-12</v>
      </c>
      <c r="B35">
        <v>2026</v>
      </c>
      <c r="C35" t="s">
        <v>2392</v>
      </c>
      <c r="D35">
        <v>201</v>
      </c>
      <c r="E35" t="s">
        <v>279</v>
      </c>
      <c r="F35" t="s">
        <v>2407</v>
      </c>
      <c r="G35">
        <v>12</v>
      </c>
      <c r="H35" t="s">
        <v>2392</v>
      </c>
      <c r="I35">
        <v>201</v>
      </c>
      <c r="J35" t="s">
        <v>279</v>
      </c>
      <c r="K35" t="s">
        <v>2407</v>
      </c>
      <c r="L35">
        <v>12</v>
      </c>
      <c r="M35" t="s">
        <v>2394</v>
      </c>
      <c r="N35" t="s">
        <v>2401</v>
      </c>
      <c r="O35" t="s">
        <v>2405</v>
      </c>
      <c r="P35">
        <v>0</v>
      </c>
      <c r="Q35">
        <v>0</v>
      </c>
      <c r="R35">
        <v>0</v>
      </c>
      <c r="S35">
        <v>76</v>
      </c>
      <c r="T35">
        <v>1</v>
      </c>
      <c r="U35">
        <v>0</v>
      </c>
      <c r="W35" t="s">
        <v>660</v>
      </c>
      <c r="X35" t="s">
        <v>661</v>
      </c>
      <c r="Z35">
        <v>253</v>
      </c>
      <c r="AB35">
        <v>3</v>
      </c>
      <c r="AC35">
        <v>1</v>
      </c>
      <c r="AD35">
        <v>2.5</v>
      </c>
      <c r="AE35" t="s">
        <v>631</v>
      </c>
      <c r="AF35">
        <v>4</v>
      </c>
      <c r="AG35">
        <v>2</v>
      </c>
      <c r="AI35" t="s">
        <v>662</v>
      </c>
      <c r="AJ35">
        <v>1</v>
      </c>
      <c r="AL35">
        <v>18</v>
      </c>
      <c r="AM35">
        <v>1</v>
      </c>
      <c r="AN35">
        <v>31</v>
      </c>
      <c r="AQ35">
        <v>1</v>
      </c>
      <c r="AR35">
        <v>1</v>
      </c>
      <c r="AS35">
        <v>1</v>
      </c>
      <c r="AT35" t="s">
        <v>279</v>
      </c>
      <c r="AU35">
        <v>1600</v>
      </c>
      <c r="AW35">
        <v>1</v>
      </c>
      <c r="AX35" t="s">
        <v>2407</v>
      </c>
      <c r="AY35">
        <v>80</v>
      </c>
      <c r="AZ35">
        <v>400</v>
      </c>
      <c r="BA35">
        <v>2</v>
      </c>
      <c r="BG35" t="s">
        <v>663</v>
      </c>
      <c r="BH35" t="s">
        <v>663</v>
      </c>
      <c r="BI35" t="s">
        <v>664</v>
      </c>
      <c r="BK35">
        <v>0</v>
      </c>
      <c r="BL35" t="s">
        <v>509</v>
      </c>
      <c r="BM35" t="s">
        <v>279</v>
      </c>
      <c r="BN35">
        <v>8</v>
      </c>
      <c r="BO35">
        <v>1600</v>
      </c>
      <c r="BT35">
        <v>1</v>
      </c>
      <c r="BU35">
        <v>6</v>
      </c>
      <c r="BV35">
        <v>38.259369</v>
      </c>
      <c r="BW35">
        <v>140.335531</v>
      </c>
      <c r="BY35" t="s">
        <v>2392</v>
      </c>
      <c r="BZ35">
        <v>201</v>
      </c>
      <c r="CA35" t="s">
        <v>279</v>
      </c>
      <c r="CB35" t="s">
        <v>2407</v>
      </c>
      <c r="CC35">
        <v>12</v>
      </c>
      <c r="CD35">
        <v>0</v>
      </c>
    </row>
    <row r="36" spans="1:82">
      <c r="A36" s="1" t="str">
        <f t="shared" si="0"/>
        <v>山形5-13</v>
      </c>
      <c r="B36">
        <v>2026</v>
      </c>
      <c r="C36" t="s">
        <v>2392</v>
      </c>
      <c r="D36">
        <v>201</v>
      </c>
      <c r="E36" t="s">
        <v>279</v>
      </c>
      <c r="F36" t="s">
        <v>2407</v>
      </c>
      <c r="G36">
        <v>13</v>
      </c>
      <c r="H36" t="s">
        <v>2392</v>
      </c>
      <c r="I36">
        <v>201</v>
      </c>
      <c r="J36" t="s">
        <v>279</v>
      </c>
      <c r="K36" t="s">
        <v>2407</v>
      </c>
      <c r="L36">
        <v>13</v>
      </c>
      <c r="M36" t="s">
        <v>2394</v>
      </c>
      <c r="N36" t="s">
        <v>2399</v>
      </c>
      <c r="O36" t="s">
        <v>2398</v>
      </c>
      <c r="P36">
        <v>0</v>
      </c>
      <c r="Q36">
        <v>0</v>
      </c>
      <c r="R36">
        <v>0</v>
      </c>
      <c r="S36">
        <v>77</v>
      </c>
      <c r="T36">
        <v>1</v>
      </c>
      <c r="U36">
        <v>0</v>
      </c>
      <c r="W36" t="s">
        <v>665</v>
      </c>
      <c r="X36" t="s">
        <v>666</v>
      </c>
      <c r="Z36">
        <v>567</v>
      </c>
      <c r="AB36">
        <v>3</v>
      </c>
      <c r="AC36">
        <v>1</v>
      </c>
      <c r="AD36">
        <v>1.5</v>
      </c>
      <c r="AE36" t="s">
        <v>642</v>
      </c>
      <c r="AF36">
        <v>3</v>
      </c>
      <c r="AG36">
        <v>1</v>
      </c>
      <c r="AI36" t="s">
        <v>667</v>
      </c>
      <c r="AJ36">
        <v>1</v>
      </c>
      <c r="AL36">
        <v>25</v>
      </c>
      <c r="AM36">
        <v>1</v>
      </c>
      <c r="AN36">
        <v>31</v>
      </c>
      <c r="AP36">
        <v>5</v>
      </c>
      <c r="AQ36">
        <v>1</v>
      </c>
      <c r="AR36">
        <v>1</v>
      </c>
      <c r="AS36">
        <v>1</v>
      </c>
      <c r="AT36" t="s">
        <v>279</v>
      </c>
      <c r="AU36">
        <v>3300</v>
      </c>
      <c r="AW36">
        <v>1</v>
      </c>
      <c r="AX36">
        <v>17</v>
      </c>
      <c r="AY36">
        <v>60</v>
      </c>
      <c r="AZ36">
        <v>200</v>
      </c>
      <c r="BG36" t="s">
        <v>668</v>
      </c>
      <c r="BI36" t="s">
        <v>669</v>
      </c>
      <c r="BK36">
        <v>0</v>
      </c>
      <c r="BL36" t="s">
        <v>509</v>
      </c>
      <c r="BM36" t="s">
        <v>279</v>
      </c>
      <c r="BN36">
        <v>6</v>
      </c>
      <c r="BO36">
        <v>3300</v>
      </c>
      <c r="BT36">
        <v>1</v>
      </c>
      <c r="BU36">
        <v>5</v>
      </c>
      <c r="BV36">
        <v>38.220627999999998</v>
      </c>
      <c r="BW36">
        <v>140.31929099999999</v>
      </c>
      <c r="BY36" t="s">
        <v>2392</v>
      </c>
      <c r="BZ36">
        <v>201</v>
      </c>
      <c r="CA36" t="s">
        <v>279</v>
      </c>
      <c r="CB36" t="s">
        <v>2407</v>
      </c>
      <c r="CC36">
        <v>13</v>
      </c>
      <c r="CD36">
        <v>0</v>
      </c>
    </row>
    <row r="37" spans="1:82">
      <c r="A37" s="1" t="str">
        <f t="shared" si="0"/>
        <v>山形5-14</v>
      </c>
      <c r="B37">
        <v>2026</v>
      </c>
      <c r="C37" t="s">
        <v>2392</v>
      </c>
      <c r="D37">
        <v>201</v>
      </c>
      <c r="E37" t="s">
        <v>279</v>
      </c>
      <c r="F37" t="s">
        <v>2407</v>
      </c>
      <c r="G37">
        <v>14</v>
      </c>
      <c r="H37" t="s">
        <v>2392</v>
      </c>
      <c r="I37">
        <v>201</v>
      </c>
      <c r="J37" t="s">
        <v>279</v>
      </c>
      <c r="K37" t="s">
        <v>2407</v>
      </c>
      <c r="L37">
        <v>14</v>
      </c>
      <c r="M37" t="s">
        <v>2394</v>
      </c>
      <c r="N37" t="s">
        <v>2400</v>
      </c>
      <c r="O37" t="s">
        <v>2401</v>
      </c>
      <c r="P37">
        <v>0</v>
      </c>
      <c r="Q37">
        <v>0</v>
      </c>
      <c r="R37">
        <v>0</v>
      </c>
      <c r="S37">
        <v>77</v>
      </c>
      <c r="T37">
        <v>2</v>
      </c>
      <c r="U37">
        <v>0</v>
      </c>
      <c r="W37" t="s">
        <v>670</v>
      </c>
      <c r="X37" t="s">
        <v>671</v>
      </c>
      <c r="Z37">
        <v>1316</v>
      </c>
      <c r="AB37">
        <v>7</v>
      </c>
      <c r="AC37">
        <v>1</v>
      </c>
      <c r="AD37">
        <v>1</v>
      </c>
      <c r="AE37" t="s">
        <v>619</v>
      </c>
      <c r="AF37">
        <v>4</v>
      </c>
      <c r="AG37">
        <v>1</v>
      </c>
      <c r="AI37" t="s">
        <v>672</v>
      </c>
      <c r="AJ37">
        <v>1</v>
      </c>
      <c r="AL37">
        <v>27.5</v>
      </c>
      <c r="AM37">
        <v>1</v>
      </c>
      <c r="AN37">
        <v>10</v>
      </c>
      <c r="AQ37">
        <v>1</v>
      </c>
      <c r="AR37">
        <v>0</v>
      </c>
      <c r="AS37">
        <v>1</v>
      </c>
      <c r="AT37" t="s">
        <v>526</v>
      </c>
      <c r="AU37">
        <v>3100</v>
      </c>
      <c r="AW37">
        <v>1</v>
      </c>
      <c r="AX37">
        <v>17</v>
      </c>
      <c r="AY37">
        <v>60</v>
      </c>
      <c r="AZ37">
        <v>200</v>
      </c>
      <c r="BG37" t="s">
        <v>673</v>
      </c>
      <c r="BI37" t="s">
        <v>673</v>
      </c>
      <c r="BK37">
        <v>0</v>
      </c>
      <c r="BM37" t="s">
        <v>526</v>
      </c>
      <c r="BN37">
        <v>1</v>
      </c>
      <c r="BO37">
        <v>3100</v>
      </c>
      <c r="BT37">
        <v>1</v>
      </c>
      <c r="BU37">
        <v>6</v>
      </c>
      <c r="BV37">
        <v>38.264091000000001</v>
      </c>
      <c r="BW37">
        <v>140.36153400000001</v>
      </c>
      <c r="BY37" t="s">
        <v>2392</v>
      </c>
      <c r="BZ37">
        <v>201</v>
      </c>
      <c r="CA37" t="s">
        <v>279</v>
      </c>
      <c r="CB37" t="s">
        <v>2407</v>
      </c>
      <c r="CC37">
        <v>14</v>
      </c>
      <c r="CD37">
        <v>0</v>
      </c>
    </row>
    <row r="38" spans="1:82">
      <c r="A38" s="1" t="str">
        <f t="shared" si="0"/>
        <v>山形5-15</v>
      </c>
      <c r="B38">
        <v>2026</v>
      </c>
      <c r="C38" t="s">
        <v>2392</v>
      </c>
      <c r="D38">
        <v>201</v>
      </c>
      <c r="E38" t="s">
        <v>279</v>
      </c>
      <c r="F38" t="s">
        <v>2407</v>
      </c>
      <c r="G38">
        <v>15</v>
      </c>
      <c r="H38" t="s">
        <v>2392</v>
      </c>
      <c r="I38">
        <v>201</v>
      </c>
      <c r="J38" t="s">
        <v>279</v>
      </c>
      <c r="K38" t="s">
        <v>2407</v>
      </c>
      <c r="L38">
        <v>15</v>
      </c>
      <c r="M38" t="s">
        <v>2394</v>
      </c>
      <c r="N38" t="s">
        <v>2396</v>
      </c>
      <c r="O38" t="s">
        <v>2405</v>
      </c>
      <c r="P38">
        <v>0</v>
      </c>
      <c r="Q38">
        <v>0</v>
      </c>
      <c r="R38">
        <v>0</v>
      </c>
      <c r="S38">
        <v>76</v>
      </c>
      <c r="T38">
        <v>2</v>
      </c>
      <c r="U38">
        <v>0</v>
      </c>
      <c r="W38" t="s">
        <v>674</v>
      </c>
      <c r="X38" t="s">
        <v>675</v>
      </c>
      <c r="Z38">
        <v>495</v>
      </c>
      <c r="AB38">
        <v>3</v>
      </c>
      <c r="AC38">
        <v>1</v>
      </c>
      <c r="AD38">
        <v>1.5</v>
      </c>
      <c r="AE38" t="s">
        <v>676</v>
      </c>
      <c r="AF38">
        <v>3</v>
      </c>
      <c r="AG38">
        <v>3</v>
      </c>
      <c r="AI38" t="s">
        <v>677</v>
      </c>
      <c r="AJ38">
        <v>2</v>
      </c>
      <c r="AL38">
        <v>14.5</v>
      </c>
      <c r="AM38">
        <v>1</v>
      </c>
      <c r="AN38">
        <v>31</v>
      </c>
      <c r="AQ38">
        <v>1</v>
      </c>
      <c r="AR38">
        <v>1</v>
      </c>
      <c r="AS38">
        <v>1</v>
      </c>
      <c r="AT38" t="s">
        <v>526</v>
      </c>
      <c r="AU38">
        <v>1600</v>
      </c>
      <c r="AW38">
        <v>1</v>
      </c>
      <c r="AX38" t="s">
        <v>2406</v>
      </c>
      <c r="AY38">
        <v>60</v>
      </c>
      <c r="AZ38">
        <v>200</v>
      </c>
      <c r="BA38">
        <v>2</v>
      </c>
      <c r="BG38" t="s">
        <v>678</v>
      </c>
      <c r="BI38" t="s">
        <v>678</v>
      </c>
      <c r="BK38">
        <v>0</v>
      </c>
      <c r="BL38" t="s">
        <v>509</v>
      </c>
      <c r="BM38" t="s">
        <v>526</v>
      </c>
      <c r="BN38">
        <v>7</v>
      </c>
      <c r="BO38">
        <v>1600</v>
      </c>
      <c r="BT38">
        <v>1</v>
      </c>
      <c r="BU38">
        <v>9</v>
      </c>
      <c r="BV38">
        <v>38.276325</v>
      </c>
      <c r="BW38">
        <v>140.326753</v>
      </c>
      <c r="BY38" t="s">
        <v>2392</v>
      </c>
      <c r="BZ38">
        <v>201</v>
      </c>
      <c r="CA38" t="s">
        <v>279</v>
      </c>
      <c r="CB38" t="s">
        <v>2407</v>
      </c>
      <c r="CC38">
        <v>15</v>
      </c>
      <c r="CD38">
        <v>0</v>
      </c>
    </row>
    <row r="39" spans="1:82">
      <c r="A39" s="1" t="str">
        <f t="shared" si="0"/>
        <v>山形5-16</v>
      </c>
      <c r="B39">
        <v>2026</v>
      </c>
      <c r="C39" t="s">
        <v>2392</v>
      </c>
      <c r="D39">
        <v>201</v>
      </c>
      <c r="E39" t="s">
        <v>279</v>
      </c>
      <c r="F39" t="s">
        <v>2407</v>
      </c>
      <c r="G39">
        <v>16</v>
      </c>
      <c r="H39" t="s">
        <v>2392</v>
      </c>
      <c r="I39">
        <v>201</v>
      </c>
      <c r="J39" t="s">
        <v>279</v>
      </c>
      <c r="K39" t="s">
        <v>2407</v>
      </c>
      <c r="L39">
        <v>16</v>
      </c>
      <c r="M39" t="s">
        <v>2394</v>
      </c>
      <c r="N39" t="s">
        <v>2398</v>
      </c>
      <c r="O39" t="s">
        <v>2399</v>
      </c>
      <c r="P39">
        <v>0</v>
      </c>
      <c r="Q39">
        <v>0</v>
      </c>
      <c r="R39">
        <v>0</v>
      </c>
      <c r="S39">
        <v>76</v>
      </c>
      <c r="T39">
        <v>2</v>
      </c>
      <c r="U39">
        <v>0</v>
      </c>
      <c r="W39" t="s">
        <v>679</v>
      </c>
      <c r="X39" t="s">
        <v>680</v>
      </c>
      <c r="Z39">
        <v>681</v>
      </c>
      <c r="AB39">
        <v>3</v>
      </c>
      <c r="AC39">
        <v>1</v>
      </c>
      <c r="AD39">
        <v>1.2</v>
      </c>
      <c r="AE39" t="s">
        <v>642</v>
      </c>
      <c r="AF39">
        <v>6</v>
      </c>
      <c r="AG39">
        <v>1</v>
      </c>
      <c r="AI39" t="s">
        <v>681</v>
      </c>
      <c r="AJ39">
        <v>3</v>
      </c>
      <c r="AL39">
        <v>16</v>
      </c>
      <c r="AM39">
        <v>1</v>
      </c>
      <c r="AN39">
        <v>31</v>
      </c>
      <c r="AQ39">
        <v>1</v>
      </c>
      <c r="AR39">
        <v>1</v>
      </c>
      <c r="AS39">
        <v>1</v>
      </c>
      <c r="AT39" t="s">
        <v>279</v>
      </c>
      <c r="AU39">
        <v>2900</v>
      </c>
      <c r="AW39">
        <v>1</v>
      </c>
      <c r="AX39" t="s">
        <v>2406</v>
      </c>
      <c r="AY39">
        <v>60</v>
      </c>
      <c r="AZ39">
        <v>200</v>
      </c>
      <c r="BA39">
        <v>2</v>
      </c>
      <c r="BG39" t="s">
        <v>682</v>
      </c>
      <c r="BI39" t="s">
        <v>683</v>
      </c>
      <c r="BK39">
        <v>0</v>
      </c>
      <c r="BL39" t="s">
        <v>509</v>
      </c>
      <c r="BM39" t="s">
        <v>279</v>
      </c>
      <c r="BN39">
        <v>6</v>
      </c>
      <c r="BO39">
        <v>2900</v>
      </c>
      <c r="BT39">
        <v>1</v>
      </c>
      <c r="BU39">
        <v>4</v>
      </c>
      <c r="BV39">
        <v>38.229168000000001</v>
      </c>
      <c r="BW39">
        <v>140.313785</v>
      </c>
      <c r="BY39" t="s">
        <v>2392</v>
      </c>
      <c r="BZ39">
        <v>201</v>
      </c>
      <c r="CA39" t="s">
        <v>279</v>
      </c>
      <c r="CB39" t="s">
        <v>2407</v>
      </c>
      <c r="CC39">
        <v>16</v>
      </c>
      <c r="CD39">
        <v>0</v>
      </c>
    </row>
    <row r="40" spans="1:82">
      <c r="A40" s="1" t="str">
        <f t="shared" si="0"/>
        <v>山形5-17</v>
      </c>
      <c r="B40">
        <v>2026</v>
      </c>
      <c r="C40" t="s">
        <v>2392</v>
      </c>
      <c r="D40">
        <v>201</v>
      </c>
      <c r="E40" t="s">
        <v>279</v>
      </c>
      <c r="F40" t="s">
        <v>2407</v>
      </c>
      <c r="G40">
        <v>17</v>
      </c>
      <c r="H40" t="s">
        <v>2392</v>
      </c>
      <c r="I40">
        <v>201</v>
      </c>
      <c r="J40" t="s">
        <v>279</v>
      </c>
      <c r="K40" t="s">
        <v>2407</v>
      </c>
      <c r="L40">
        <v>17</v>
      </c>
      <c r="M40" t="s">
        <v>2394</v>
      </c>
      <c r="N40" t="s">
        <v>2403</v>
      </c>
      <c r="O40" t="s">
        <v>2402</v>
      </c>
      <c r="P40">
        <v>0</v>
      </c>
      <c r="Q40">
        <v>0</v>
      </c>
      <c r="R40">
        <v>0</v>
      </c>
      <c r="S40">
        <v>75</v>
      </c>
      <c r="T40">
        <v>2</v>
      </c>
      <c r="U40">
        <v>0</v>
      </c>
      <c r="W40" t="s">
        <v>684</v>
      </c>
      <c r="X40" t="s">
        <v>685</v>
      </c>
      <c r="Z40">
        <v>128</v>
      </c>
      <c r="AB40">
        <v>5</v>
      </c>
      <c r="AC40">
        <v>1</v>
      </c>
      <c r="AD40">
        <v>3</v>
      </c>
      <c r="AE40" t="s">
        <v>631</v>
      </c>
      <c r="AF40">
        <v>4</v>
      </c>
      <c r="AG40">
        <v>2</v>
      </c>
      <c r="AI40" t="s">
        <v>686</v>
      </c>
      <c r="AJ40">
        <v>4</v>
      </c>
      <c r="AL40">
        <v>12</v>
      </c>
      <c r="AM40">
        <v>1</v>
      </c>
      <c r="AN40">
        <v>31</v>
      </c>
      <c r="AQ40">
        <v>1</v>
      </c>
      <c r="AR40">
        <v>1</v>
      </c>
      <c r="AS40">
        <v>1</v>
      </c>
      <c r="AT40" t="s">
        <v>279</v>
      </c>
      <c r="AU40">
        <v>1200</v>
      </c>
      <c r="AW40">
        <v>1</v>
      </c>
      <c r="AX40" t="s">
        <v>2407</v>
      </c>
      <c r="AY40">
        <v>80</v>
      </c>
      <c r="AZ40">
        <v>400</v>
      </c>
      <c r="BA40">
        <v>2</v>
      </c>
      <c r="BG40" t="s">
        <v>2107</v>
      </c>
      <c r="BI40" t="s">
        <v>687</v>
      </c>
      <c r="BK40">
        <v>0</v>
      </c>
      <c r="BM40" t="s">
        <v>279</v>
      </c>
      <c r="BO40">
        <v>1200</v>
      </c>
      <c r="BT40">
        <v>2</v>
      </c>
      <c r="BU40">
        <v>56</v>
      </c>
      <c r="BV40">
        <v>38.254573499999999</v>
      </c>
      <c r="BW40">
        <v>140.33484000000001</v>
      </c>
      <c r="BY40" t="s">
        <v>2392</v>
      </c>
      <c r="BZ40">
        <v>201</v>
      </c>
      <c r="CA40" t="s">
        <v>279</v>
      </c>
      <c r="CB40" t="s">
        <v>2407</v>
      </c>
      <c r="CC40">
        <v>17</v>
      </c>
      <c r="CD40">
        <v>0</v>
      </c>
    </row>
    <row r="41" spans="1:82">
      <c r="A41" s="1" t="str">
        <f t="shared" si="0"/>
        <v>山形5-18</v>
      </c>
      <c r="B41">
        <v>2026</v>
      </c>
      <c r="C41" t="s">
        <v>2392</v>
      </c>
      <c r="D41">
        <v>201</v>
      </c>
      <c r="E41" t="s">
        <v>279</v>
      </c>
      <c r="F41" t="s">
        <v>2407</v>
      </c>
      <c r="G41">
        <v>18</v>
      </c>
      <c r="H41" t="s">
        <v>2392</v>
      </c>
      <c r="I41">
        <v>201</v>
      </c>
      <c r="J41" t="s">
        <v>279</v>
      </c>
      <c r="K41" t="s">
        <v>2407</v>
      </c>
      <c r="L41">
        <v>18</v>
      </c>
      <c r="M41" t="s">
        <v>2394</v>
      </c>
      <c r="N41" t="s">
        <v>2402</v>
      </c>
      <c r="O41" t="s">
        <v>2403</v>
      </c>
      <c r="P41">
        <v>0</v>
      </c>
      <c r="Q41">
        <v>0</v>
      </c>
      <c r="R41">
        <v>0</v>
      </c>
      <c r="S41">
        <v>77</v>
      </c>
      <c r="T41">
        <v>2</v>
      </c>
      <c r="U41">
        <v>0</v>
      </c>
      <c r="W41" t="s">
        <v>688</v>
      </c>
      <c r="X41" t="s">
        <v>689</v>
      </c>
      <c r="Z41">
        <v>885</v>
      </c>
      <c r="AB41">
        <v>3</v>
      </c>
      <c r="AC41">
        <v>1.5</v>
      </c>
      <c r="AD41">
        <v>1</v>
      </c>
      <c r="AE41" t="s">
        <v>642</v>
      </c>
      <c r="AF41">
        <v>3</v>
      </c>
      <c r="AG41">
        <v>1</v>
      </c>
      <c r="AI41" t="s">
        <v>690</v>
      </c>
      <c r="AJ41">
        <v>3</v>
      </c>
      <c r="AL41">
        <v>17</v>
      </c>
      <c r="AM41">
        <v>1</v>
      </c>
      <c r="AN41">
        <v>31</v>
      </c>
      <c r="AO41">
        <v>4</v>
      </c>
      <c r="AP41">
        <v>1</v>
      </c>
      <c r="AQ41">
        <v>1</v>
      </c>
      <c r="AR41">
        <v>1</v>
      </c>
      <c r="AS41">
        <v>1</v>
      </c>
      <c r="AT41" t="s">
        <v>506</v>
      </c>
      <c r="AU41">
        <v>1500</v>
      </c>
      <c r="AW41">
        <v>1</v>
      </c>
      <c r="AX41">
        <v>16</v>
      </c>
      <c r="AY41">
        <v>60</v>
      </c>
      <c r="AZ41">
        <v>200</v>
      </c>
      <c r="BG41" t="s">
        <v>2524</v>
      </c>
      <c r="BI41" t="s">
        <v>692</v>
      </c>
      <c r="BK41">
        <v>0</v>
      </c>
      <c r="BM41" t="s">
        <v>506</v>
      </c>
      <c r="BN41">
        <v>6</v>
      </c>
      <c r="BO41">
        <v>1500</v>
      </c>
      <c r="BT41">
        <v>1</v>
      </c>
      <c r="BU41">
        <v>10</v>
      </c>
      <c r="BV41">
        <v>38.282316000000002</v>
      </c>
      <c r="BW41">
        <v>140.331976</v>
      </c>
      <c r="BY41" t="s">
        <v>2392</v>
      </c>
      <c r="BZ41">
        <v>201</v>
      </c>
      <c r="CA41" t="s">
        <v>279</v>
      </c>
      <c r="CB41" t="s">
        <v>2407</v>
      </c>
      <c r="CC41">
        <v>18</v>
      </c>
      <c r="CD41">
        <v>0</v>
      </c>
    </row>
    <row r="42" spans="1:82">
      <c r="A42" s="1" t="str">
        <f t="shared" si="0"/>
        <v>鶴岡5-6</v>
      </c>
      <c r="B42">
        <v>2026</v>
      </c>
      <c r="C42" t="s">
        <v>2392</v>
      </c>
      <c r="D42">
        <v>203</v>
      </c>
      <c r="E42" t="s">
        <v>299</v>
      </c>
      <c r="F42" t="s">
        <v>2407</v>
      </c>
      <c r="G42">
        <v>6</v>
      </c>
      <c r="H42" t="s">
        <v>2392</v>
      </c>
      <c r="I42">
        <v>203</v>
      </c>
      <c r="J42" t="s">
        <v>299</v>
      </c>
      <c r="K42" t="s">
        <v>2407</v>
      </c>
      <c r="L42">
        <v>6</v>
      </c>
      <c r="M42" t="s">
        <v>2394</v>
      </c>
      <c r="N42" t="s">
        <v>2400</v>
      </c>
      <c r="O42">
        <v>10357</v>
      </c>
      <c r="P42">
        <v>0</v>
      </c>
      <c r="Q42">
        <v>0</v>
      </c>
      <c r="R42">
        <v>0</v>
      </c>
      <c r="S42">
        <v>75</v>
      </c>
      <c r="T42">
        <v>2</v>
      </c>
      <c r="U42">
        <v>0</v>
      </c>
      <c r="W42" t="s">
        <v>812</v>
      </c>
      <c r="X42" t="s">
        <v>813</v>
      </c>
      <c r="Z42">
        <v>181</v>
      </c>
      <c r="AB42">
        <v>3</v>
      </c>
      <c r="AC42">
        <v>1</v>
      </c>
      <c r="AD42">
        <v>3</v>
      </c>
      <c r="AE42" t="s">
        <v>642</v>
      </c>
      <c r="AF42">
        <v>4</v>
      </c>
      <c r="AG42">
        <v>2</v>
      </c>
      <c r="AI42" t="s">
        <v>814</v>
      </c>
      <c r="AJ42">
        <v>3</v>
      </c>
      <c r="AL42">
        <v>14.5</v>
      </c>
      <c r="AM42">
        <v>1</v>
      </c>
      <c r="AN42">
        <v>31</v>
      </c>
      <c r="AQ42">
        <v>1</v>
      </c>
      <c r="AR42">
        <v>1</v>
      </c>
      <c r="AS42">
        <v>1</v>
      </c>
      <c r="AT42" t="s">
        <v>299</v>
      </c>
      <c r="AU42">
        <v>1500</v>
      </c>
      <c r="AW42">
        <v>1</v>
      </c>
      <c r="AX42" t="s">
        <v>2407</v>
      </c>
      <c r="AY42">
        <v>80</v>
      </c>
      <c r="AZ42">
        <v>400</v>
      </c>
      <c r="BA42">
        <v>2</v>
      </c>
      <c r="BG42" t="s">
        <v>815</v>
      </c>
      <c r="BH42" t="s">
        <v>816</v>
      </c>
      <c r="BI42" t="s">
        <v>817</v>
      </c>
      <c r="BJ42" t="s">
        <v>818</v>
      </c>
      <c r="BK42">
        <v>0</v>
      </c>
      <c r="BL42" t="s">
        <v>752</v>
      </c>
      <c r="BM42" t="s">
        <v>299</v>
      </c>
      <c r="BN42">
        <v>2</v>
      </c>
      <c r="BO42">
        <v>1500</v>
      </c>
      <c r="BT42">
        <v>9</v>
      </c>
      <c r="BV42">
        <v>38.727300999999997</v>
      </c>
      <c r="BW42">
        <v>139.83179899999999</v>
      </c>
      <c r="BY42" t="s">
        <v>2392</v>
      </c>
      <c r="BZ42">
        <v>203</v>
      </c>
      <c r="CA42" t="s">
        <v>299</v>
      </c>
      <c r="CB42" t="s">
        <v>2407</v>
      </c>
      <c r="CC42">
        <v>6</v>
      </c>
      <c r="CD42">
        <v>0</v>
      </c>
    </row>
    <row r="43" spans="1:82">
      <c r="A43" s="1" t="str">
        <f t="shared" si="0"/>
        <v>酒田-1</v>
      </c>
      <c r="B43">
        <v>2026</v>
      </c>
      <c r="C43" t="s">
        <v>2392</v>
      </c>
      <c r="D43">
        <v>204</v>
      </c>
      <c r="E43" t="s">
        <v>309</v>
      </c>
      <c r="F43" t="s">
        <v>2393</v>
      </c>
      <c r="G43">
        <v>1</v>
      </c>
      <c r="H43" t="s">
        <v>2392</v>
      </c>
      <c r="I43">
        <v>204</v>
      </c>
      <c r="J43" t="s">
        <v>309</v>
      </c>
      <c r="K43" t="s">
        <v>2393</v>
      </c>
      <c r="L43">
        <v>1</v>
      </c>
      <c r="M43" t="s">
        <v>2394</v>
      </c>
      <c r="N43" t="s">
        <v>2396</v>
      </c>
      <c r="O43" t="s">
        <v>2403</v>
      </c>
      <c r="P43">
        <v>0</v>
      </c>
      <c r="Q43">
        <v>0</v>
      </c>
      <c r="R43">
        <v>0</v>
      </c>
      <c r="S43">
        <v>63</v>
      </c>
      <c r="T43">
        <v>1</v>
      </c>
      <c r="U43">
        <v>0</v>
      </c>
      <c r="W43" t="s">
        <v>819</v>
      </c>
      <c r="X43" t="s">
        <v>820</v>
      </c>
      <c r="Z43">
        <v>170</v>
      </c>
      <c r="AB43">
        <v>3</v>
      </c>
      <c r="AC43">
        <v>1</v>
      </c>
      <c r="AD43">
        <v>3</v>
      </c>
      <c r="AE43" t="s">
        <v>500</v>
      </c>
      <c r="AF43">
        <v>4</v>
      </c>
      <c r="AG43">
        <v>2</v>
      </c>
      <c r="AI43" t="s">
        <v>821</v>
      </c>
      <c r="AJ43">
        <v>3</v>
      </c>
      <c r="AL43">
        <v>6</v>
      </c>
      <c r="AM43">
        <v>1</v>
      </c>
      <c r="AN43">
        <v>31</v>
      </c>
      <c r="AQ43">
        <v>1</v>
      </c>
      <c r="AR43">
        <v>1</v>
      </c>
      <c r="AS43">
        <v>1</v>
      </c>
      <c r="AT43" t="s">
        <v>309</v>
      </c>
      <c r="AU43">
        <v>2100</v>
      </c>
      <c r="AW43">
        <v>1</v>
      </c>
      <c r="AX43">
        <v>13</v>
      </c>
      <c r="AY43">
        <v>60</v>
      </c>
      <c r="AZ43">
        <v>200</v>
      </c>
      <c r="BG43" t="s">
        <v>822</v>
      </c>
      <c r="BH43" t="s">
        <v>822</v>
      </c>
      <c r="BK43">
        <v>1</v>
      </c>
      <c r="BL43" t="s">
        <v>752</v>
      </c>
      <c r="BM43" t="s">
        <v>309</v>
      </c>
      <c r="BN43">
        <v>2</v>
      </c>
      <c r="BO43">
        <v>2100</v>
      </c>
      <c r="BT43">
        <v>2</v>
      </c>
      <c r="BU43">
        <v>41</v>
      </c>
      <c r="BV43">
        <v>38.907114</v>
      </c>
      <c r="BW43">
        <v>139.838651</v>
      </c>
      <c r="BY43" t="s">
        <v>2392</v>
      </c>
      <c r="BZ43">
        <v>204</v>
      </c>
      <c r="CA43" t="s">
        <v>309</v>
      </c>
      <c r="CB43" t="s">
        <v>2393</v>
      </c>
      <c r="CC43">
        <v>1</v>
      </c>
      <c r="CD43">
        <v>0</v>
      </c>
    </row>
    <row r="44" spans="1:82">
      <c r="A44" s="1" t="str">
        <f t="shared" si="0"/>
        <v>酒田-2</v>
      </c>
      <c r="B44">
        <v>2026</v>
      </c>
      <c r="C44" t="s">
        <v>2392</v>
      </c>
      <c r="D44">
        <v>204</v>
      </c>
      <c r="E44" t="s">
        <v>309</v>
      </c>
      <c r="F44" t="s">
        <v>2393</v>
      </c>
      <c r="G44">
        <v>2</v>
      </c>
      <c r="H44" t="s">
        <v>2392</v>
      </c>
      <c r="I44">
        <v>204</v>
      </c>
      <c r="J44" t="s">
        <v>309</v>
      </c>
      <c r="K44" t="s">
        <v>2393</v>
      </c>
      <c r="L44">
        <v>2</v>
      </c>
      <c r="M44" t="s">
        <v>2394</v>
      </c>
      <c r="N44" t="s">
        <v>2399</v>
      </c>
      <c r="O44" t="s">
        <v>2398</v>
      </c>
      <c r="P44">
        <v>0</v>
      </c>
      <c r="Q44">
        <v>0</v>
      </c>
      <c r="R44">
        <v>0</v>
      </c>
      <c r="S44">
        <v>64</v>
      </c>
      <c r="T44">
        <v>2</v>
      </c>
      <c r="U44">
        <v>0</v>
      </c>
      <c r="W44" t="s">
        <v>869</v>
      </c>
      <c r="X44" t="s">
        <v>870</v>
      </c>
      <c r="Z44">
        <v>343</v>
      </c>
      <c r="AB44">
        <v>3</v>
      </c>
      <c r="AC44">
        <v>1</v>
      </c>
      <c r="AD44">
        <v>2</v>
      </c>
      <c r="AE44" t="s">
        <v>500</v>
      </c>
      <c r="AF44">
        <v>4</v>
      </c>
      <c r="AG44">
        <v>2</v>
      </c>
      <c r="AI44" t="s">
        <v>871</v>
      </c>
      <c r="AJ44">
        <v>6</v>
      </c>
      <c r="AL44">
        <v>6</v>
      </c>
      <c r="AM44">
        <v>1</v>
      </c>
      <c r="AN44">
        <v>31</v>
      </c>
      <c r="AQ44">
        <v>1</v>
      </c>
      <c r="AR44">
        <v>1</v>
      </c>
      <c r="AS44">
        <v>1</v>
      </c>
      <c r="AT44" t="s">
        <v>309</v>
      </c>
      <c r="AU44">
        <v>5000</v>
      </c>
      <c r="AW44">
        <v>1</v>
      </c>
      <c r="AX44">
        <v>13</v>
      </c>
      <c r="AY44">
        <v>60</v>
      </c>
      <c r="AZ44">
        <v>200</v>
      </c>
      <c r="BG44" t="s">
        <v>872</v>
      </c>
      <c r="BH44" t="s">
        <v>872</v>
      </c>
      <c r="BK44">
        <v>1</v>
      </c>
      <c r="BL44" t="s">
        <v>752</v>
      </c>
      <c r="BM44" t="s">
        <v>309</v>
      </c>
      <c r="BN44">
        <v>5</v>
      </c>
      <c r="BO44">
        <v>5000</v>
      </c>
      <c r="BT44">
        <v>1</v>
      </c>
      <c r="BU44">
        <v>6</v>
      </c>
      <c r="BV44">
        <v>38.887050500000001</v>
      </c>
      <c r="BW44">
        <v>139.86202399999999</v>
      </c>
      <c r="BY44" t="s">
        <v>2392</v>
      </c>
      <c r="BZ44">
        <v>204</v>
      </c>
      <c r="CA44" t="s">
        <v>309</v>
      </c>
      <c r="CB44" t="s">
        <v>2393</v>
      </c>
      <c r="CC44">
        <v>2</v>
      </c>
      <c r="CD44">
        <v>0</v>
      </c>
    </row>
    <row r="45" spans="1:82">
      <c r="A45" s="1" t="str">
        <f t="shared" si="0"/>
        <v>酒田-4</v>
      </c>
      <c r="B45">
        <v>2026</v>
      </c>
      <c r="C45" t="s">
        <v>2392</v>
      </c>
      <c r="D45">
        <v>204</v>
      </c>
      <c r="E45" t="s">
        <v>309</v>
      </c>
      <c r="F45" t="s">
        <v>2393</v>
      </c>
      <c r="G45">
        <v>4</v>
      </c>
      <c r="H45" t="s">
        <v>2392</v>
      </c>
      <c r="I45">
        <v>204</v>
      </c>
      <c r="J45" t="s">
        <v>309</v>
      </c>
      <c r="K45" t="s">
        <v>2393</v>
      </c>
      <c r="L45">
        <v>4</v>
      </c>
      <c r="M45" t="s">
        <v>2394</v>
      </c>
      <c r="N45" t="s">
        <v>2399</v>
      </c>
      <c r="O45" t="s">
        <v>2404</v>
      </c>
      <c r="P45">
        <v>0</v>
      </c>
      <c r="Q45">
        <v>0</v>
      </c>
      <c r="R45">
        <v>0</v>
      </c>
      <c r="S45">
        <v>63</v>
      </c>
      <c r="T45">
        <v>2</v>
      </c>
      <c r="U45">
        <v>0</v>
      </c>
      <c r="W45" t="s">
        <v>826</v>
      </c>
      <c r="X45" t="s">
        <v>827</v>
      </c>
      <c r="Z45">
        <v>183</v>
      </c>
      <c r="AB45">
        <v>3</v>
      </c>
      <c r="AC45">
        <v>1</v>
      </c>
      <c r="AD45">
        <v>2</v>
      </c>
      <c r="AE45" t="s">
        <v>500</v>
      </c>
      <c r="AF45">
        <v>4</v>
      </c>
      <c r="AG45">
        <v>2</v>
      </c>
      <c r="AI45" t="s">
        <v>828</v>
      </c>
      <c r="AJ45">
        <v>7</v>
      </c>
      <c r="AL45">
        <v>7</v>
      </c>
      <c r="AM45">
        <v>1</v>
      </c>
      <c r="AN45">
        <v>31</v>
      </c>
      <c r="AQ45">
        <v>1</v>
      </c>
      <c r="AR45">
        <v>0</v>
      </c>
      <c r="AS45">
        <v>1</v>
      </c>
      <c r="AT45" t="s">
        <v>309</v>
      </c>
      <c r="AU45">
        <v>550</v>
      </c>
      <c r="AW45">
        <v>1</v>
      </c>
      <c r="AX45">
        <v>15</v>
      </c>
      <c r="AY45">
        <v>60</v>
      </c>
      <c r="AZ45">
        <v>200</v>
      </c>
      <c r="BG45" t="s">
        <v>829</v>
      </c>
      <c r="BH45" t="s">
        <v>830</v>
      </c>
      <c r="BK45">
        <v>1</v>
      </c>
      <c r="BL45" t="s">
        <v>752</v>
      </c>
      <c r="BM45" t="s">
        <v>309</v>
      </c>
      <c r="BN45">
        <v>1</v>
      </c>
      <c r="BO45">
        <v>550</v>
      </c>
      <c r="BT45">
        <v>1</v>
      </c>
      <c r="BU45">
        <v>5</v>
      </c>
      <c r="BV45">
        <v>38.922308000000001</v>
      </c>
      <c r="BW45">
        <v>139.850955</v>
      </c>
      <c r="BY45" t="s">
        <v>2392</v>
      </c>
      <c r="BZ45">
        <v>204</v>
      </c>
      <c r="CA45" t="s">
        <v>309</v>
      </c>
      <c r="CB45" t="s">
        <v>2393</v>
      </c>
      <c r="CC45">
        <v>4</v>
      </c>
      <c r="CD45">
        <v>0</v>
      </c>
    </row>
    <row r="46" spans="1:82">
      <c r="A46" s="1" t="str">
        <f t="shared" si="0"/>
        <v>山形9-1</v>
      </c>
      <c r="B46">
        <v>2026</v>
      </c>
      <c r="C46" t="s">
        <v>2392</v>
      </c>
      <c r="D46">
        <v>201</v>
      </c>
      <c r="E46" t="s">
        <v>279</v>
      </c>
      <c r="F46" t="s">
        <v>2411</v>
      </c>
      <c r="G46">
        <v>1</v>
      </c>
      <c r="H46" t="s">
        <v>2392</v>
      </c>
      <c r="I46">
        <v>201</v>
      </c>
      <c r="J46" t="s">
        <v>279</v>
      </c>
      <c r="K46" t="s">
        <v>2411</v>
      </c>
      <c r="L46">
        <v>1</v>
      </c>
      <c r="M46" t="s">
        <v>2394</v>
      </c>
      <c r="N46" t="s">
        <v>2405</v>
      </c>
      <c r="O46" t="s">
        <v>2395</v>
      </c>
      <c r="P46">
        <v>0</v>
      </c>
      <c r="Q46">
        <v>0</v>
      </c>
      <c r="R46">
        <v>0</v>
      </c>
      <c r="S46">
        <v>84</v>
      </c>
      <c r="T46">
        <v>0</v>
      </c>
      <c r="U46">
        <v>0</v>
      </c>
      <c r="W46" t="s">
        <v>693</v>
      </c>
      <c r="Z46">
        <v>1425</v>
      </c>
      <c r="AB46">
        <v>3</v>
      </c>
      <c r="AC46">
        <v>1</v>
      </c>
      <c r="AD46">
        <v>1.2</v>
      </c>
      <c r="AE46" t="s">
        <v>694</v>
      </c>
      <c r="AF46">
        <v>3</v>
      </c>
      <c r="AG46">
        <v>1</v>
      </c>
      <c r="AI46" t="s">
        <v>695</v>
      </c>
      <c r="AJ46">
        <v>5</v>
      </c>
      <c r="AL46">
        <v>8</v>
      </c>
      <c r="AM46">
        <v>1</v>
      </c>
      <c r="AN46">
        <v>31</v>
      </c>
      <c r="AQ46">
        <v>1</v>
      </c>
      <c r="AR46">
        <v>0</v>
      </c>
      <c r="AS46">
        <v>1</v>
      </c>
      <c r="AT46" t="s">
        <v>696</v>
      </c>
      <c r="AU46">
        <v>290</v>
      </c>
      <c r="AW46">
        <v>1</v>
      </c>
      <c r="AX46" t="s">
        <v>2412</v>
      </c>
      <c r="AY46">
        <v>60</v>
      </c>
      <c r="AZ46">
        <v>200</v>
      </c>
      <c r="BA46">
        <v>2</v>
      </c>
      <c r="BG46" t="s">
        <v>697</v>
      </c>
      <c r="BH46" t="s">
        <v>697</v>
      </c>
      <c r="BK46">
        <v>0</v>
      </c>
      <c r="BT46">
        <v>2</v>
      </c>
      <c r="BU46">
        <v>48</v>
      </c>
      <c r="BV46">
        <v>38.273102999999999</v>
      </c>
      <c r="BW46">
        <v>140.33639099999999</v>
      </c>
      <c r="BY46" t="s">
        <v>2392</v>
      </c>
      <c r="BZ46">
        <v>201</v>
      </c>
      <c r="CA46" t="s">
        <v>279</v>
      </c>
      <c r="CB46" t="s">
        <v>2411</v>
      </c>
      <c r="CC46">
        <v>1</v>
      </c>
      <c r="CD46">
        <v>0</v>
      </c>
    </row>
    <row r="47" spans="1:82">
      <c r="A47" s="1" t="str">
        <f t="shared" si="0"/>
        <v>山形9-2</v>
      </c>
      <c r="B47">
        <v>2026</v>
      </c>
      <c r="C47" t="s">
        <v>2392</v>
      </c>
      <c r="D47">
        <v>201</v>
      </c>
      <c r="E47" t="s">
        <v>279</v>
      </c>
      <c r="F47" t="s">
        <v>2411</v>
      </c>
      <c r="G47">
        <v>2</v>
      </c>
      <c r="H47" t="s">
        <v>2392</v>
      </c>
      <c r="I47">
        <v>201</v>
      </c>
      <c r="J47" t="s">
        <v>279</v>
      </c>
      <c r="K47" t="s">
        <v>2411</v>
      </c>
      <c r="L47">
        <v>2</v>
      </c>
      <c r="M47" t="s">
        <v>2394</v>
      </c>
      <c r="N47" t="s">
        <v>2398</v>
      </c>
      <c r="O47" t="s">
        <v>2402</v>
      </c>
      <c r="P47">
        <v>0</v>
      </c>
      <c r="Q47">
        <v>0</v>
      </c>
      <c r="R47">
        <v>0</v>
      </c>
      <c r="S47">
        <v>81</v>
      </c>
      <c r="T47">
        <v>0</v>
      </c>
      <c r="U47">
        <v>0</v>
      </c>
      <c r="W47" t="s">
        <v>698</v>
      </c>
      <c r="Z47">
        <v>3646</v>
      </c>
      <c r="AB47">
        <v>3</v>
      </c>
      <c r="AC47">
        <v>1</v>
      </c>
      <c r="AD47">
        <v>1.5</v>
      </c>
      <c r="AE47" t="s">
        <v>619</v>
      </c>
      <c r="AF47">
        <v>3</v>
      </c>
      <c r="AG47">
        <v>2</v>
      </c>
      <c r="AI47" t="s">
        <v>699</v>
      </c>
      <c r="AJ47">
        <v>3</v>
      </c>
      <c r="AL47">
        <v>16</v>
      </c>
      <c r="AM47">
        <v>1</v>
      </c>
      <c r="AN47">
        <v>31</v>
      </c>
      <c r="AQ47">
        <v>1</v>
      </c>
      <c r="AR47">
        <v>0</v>
      </c>
      <c r="AS47">
        <v>1</v>
      </c>
      <c r="AT47" t="s">
        <v>700</v>
      </c>
      <c r="AU47">
        <v>2000</v>
      </c>
      <c r="AW47">
        <v>1</v>
      </c>
      <c r="AX47" t="s">
        <v>2392</v>
      </c>
      <c r="AY47">
        <v>60</v>
      </c>
      <c r="AZ47">
        <v>200</v>
      </c>
      <c r="BA47">
        <v>2</v>
      </c>
      <c r="BG47" t="s">
        <v>701</v>
      </c>
      <c r="BH47" t="s">
        <v>701</v>
      </c>
      <c r="BI47" t="s">
        <v>701</v>
      </c>
      <c r="BK47">
        <v>0</v>
      </c>
      <c r="BT47">
        <v>2</v>
      </c>
      <c r="BU47">
        <v>53</v>
      </c>
      <c r="BV47">
        <v>38.240217000000001</v>
      </c>
      <c r="BW47">
        <v>140.280047</v>
      </c>
      <c r="BY47" t="s">
        <v>2392</v>
      </c>
      <c r="BZ47">
        <v>201</v>
      </c>
      <c r="CA47" t="s">
        <v>279</v>
      </c>
      <c r="CB47" t="s">
        <v>2411</v>
      </c>
      <c r="CC47">
        <v>2</v>
      </c>
      <c r="CD47">
        <v>0</v>
      </c>
    </row>
    <row r="48" spans="1:82">
      <c r="A48" s="1" t="str">
        <f t="shared" si="0"/>
        <v>山形9-3</v>
      </c>
      <c r="B48">
        <v>2026</v>
      </c>
      <c r="C48" t="s">
        <v>2392</v>
      </c>
      <c r="D48">
        <v>201</v>
      </c>
      <c r="E48" t="s">
        <v>279</v>
      </c>
      <c r="F48" t="s">
        <v>2411</v>
      </c>
      <c r="G48">
        <v>3</v>
      </c>
      <c r="H48" t="s">
        <v>2392</v>
      </c>
      <c r="I48">
        <v>201</v>
      </c>
      <c r="J48" t="s">
        <v>279</v>
      </c>
      <c r="K48" t="s">
        <v>2411</v>
      </c>
      <c r="L48">
        <v>3</v>
      </c>
      <c r="M48" t="s">
        <v>2394</v>
      </c>
      <c r="N48" t="s">
        <v>2397</v>
      </c>
      <c r="O48" t="s">
        <v>2399</v>
      </c>
      <c r="P48">
        <v>0</v>
      </c>
      <c r="Q48">
        <v>0</v>
      </c>
      <c r="R48">
        <v>0</v>
      </c>
      <c r="S48">
        <v>81</v>
      </c>
      <c r="T48">
        <v>0</v>
      </c>
      <c r="U48">
        <v>0</v>
      </c>
      <c r="W48" t="s">
        <v>702</v>
      </c>
      <c r="Z48">
        <v>35757</v>
      </c>
      <c r="AB48">
        <v>3</v>
      </c>
      <c r="AC48">
        <v>1</v>
      </c>
      <c r="AD48">
        <v>2</v>
      </c>
      <c r="AE48" t="s">
        <v>694</v>
      </c>
      <c r="AI48" t="s">
        <v>703</v>
      </c>
      <c r="AJ48">
        <v>4</v>
      </c>
      <c r="AL48">
        <v>20</v>
      </c>
      <c r="AM48">
        <v>1</v>
      </c>
      <c r="AN48">
        <v>31</v>
      </c>
      <c r="AP48">
        <v>2</v>
      </c>
      <c r="AQ48">
        <v>1</v>
      </c>
      <c r="AR48">
        <v>0</v>
      </c>
      <c r="AS48">
        <v>1</v>
      </c>
      <c r="AT48" t="s">
        <v>704</v>
      </c>
      <c r="AU48">
        <v>250</v>
      </c>
      <c r="AW48">
        <v>1</v>
      </c>
      <c r="AX48" t="s">
        <v>2412</v>
      </c>
      <c r="AY48">
        <v>60</v>
      </c>
      <c r="AZ48">
        <v>200</v>
      </c>
      <c r="BA48">
        <v>2</v>
      </c>
      <c r="BG48" t="s">
        <v>705</v>
      </c>
      <c r="BH48" t="s">
        <v>705</v>
      </c>
      <c r="BI48" t="s">
        <v>705</v>
      </c>
      <c r="BK48">
        <v>0</v>
      </c>
      <c r="BL48" t="s">
        <v>509</v>
      </c>
      <c r="BM48" t="s">
        <v>508</v>
      </c>
      <c r="BO48">
        <v>2600</v>
      </c>
      <c r="BT48">
        <v>1</v>
      </c>
      <c r="BU48">
        <v>8</v>
      </c>
      <c r="BV48">
        <v>38.192065999999997</v>
      </c>
      <c r="BW48">
        <v>140.30863299999999</v>
      </c>
      <c r="BY48" t="s">
        <v>2392</v>
      </c>
      <c r="BZ48">
        <v>201</v>
      </c>
      <c r="CA48" t="s">
        <v>279</v>
      </c>
      <c r="CB48" t="s">
        <v>2411</v>
      </c>
      <c r="CC48">
        <v>3</v>
      </c>
      <c r="CD48">
        <v>0</v>
      </c>
    </row>
    <row r="49" spans="1:82">
      <c r="A49" s="1" t="str">
        <f t="shared" si="0"/>
        <v>山形9-4</v>
      </c>
      <c r="B49">
        <v>2026</v>
      </c>
      <c r="C49" t="s">
        <v>2392</v>
      </c>
      <c r="D49">
        <v>201</v>
      </c>
      <c r="E49" t="s">
        <v>279</v>
      </c>
      <c r="F49" t="s">
        <v>2411</v>
      </c>
      <c r="G49">
        <v>4</v>
      </c>
      <c r="H49" t="s">
        <v>2392</v>
      </c>
      <c r="I49">
        <v>201</v>
      </c>
      <c r="J49" t="s">
        <v>279</v>
      </c>
      <c r="K49" t="s">
        <v>2411</v>
      </c>
      <c r="L49">
        <v>4</v>
      </c>
      <c r="M49" t="s">
        <v>2394</v>
      </c>
      <c r="N49" t="s">
        <v>2404</v>
      </c>
      <c r="O49" t="s">
        <v>2403</v>
      </c>
      <c r="P49">
        <v>0</v>
      </c>
      <c r="Q49">
        <v>0</v>
      </c>
      <c r="R49">
        <v>0</v>
      </c>
      <c r="S49">
        <v>85</v>
      </c>
      <c r="T49">
        <v>0</v>
      </c>
      <c r="U49">
        <v>0</v>
      </c>
      <c r="W49" t="s">
        <v>706</v>
      </c>
      <c r="Z49">
        <v>5309</v>
      </c>
      <c r="AB49">
        <v>7</v>
      </c>
      <c r="AC49">
        <v>1</v>
      </c>
      <c r="AD49">
        <v>1.2</v>
      </c>
      <c r="AE49" t="s">
        <v>707</v>
      </c>
      <c r="AF49">
        <v>3</v>
      </c>
      <c r="AG49">
        <v>2</v>
      </c>
      <c r="AI49" t="s">
        <v>708</v>
      </c>
      <c r="AJ49">
        <v>7</v>
      </c>
      <c r="AL49">
        <v>10</v>
      </c>
      <c r="AM49">
        <v>1</v>
      </c>
      <c r="AN49">
        <v>31</v>
      </c>
      <c r="AQ49">
        <v>1</v>
      </c>
      <c r="AR49">
        <v>0</v>
      </c>
      <c r="AS49">
        <v>1</v>
      </c>
      <c r="AT49" t="s">
        <v>704</v>
      </c>
      <c r="AU49">
        <v>600</v>
      </c>
      <c r="AW49">
        <v>3</v>
      </c>
      <c r="AY49">
        <v>70</v>
      </c>
      <c r="AZ49">
        <v>200</v>
      </c>
      <c r="BG49" t="s">
        <v>709</v>
      </c>
      <c r="BI49" t="s">
        <v>710</v>
      </c>
      <c r="BK49">
        <v>0</v>
      </c>
      <c r="BL49" t="s">
        <v>711</v>
      </c>
      <c r="BM49" t="s">
        <v>712</v>
      </c>
      <c r="BN49">
        <v>6</v>
      </c>
      <c r="BO49">
        <v>1600</v>
      </c>
      <c r="BT49">
        <v>1</v>
      </c>
      <c r="BU49">
        <v>3</v>
      </c>
      <c r="BV49">
        <v>38.288704899999999</v>
      </c>
      <c r="BW49">
        <v>140.36396999999999</v>
      </c>
      <c r="BY49" t="s">
        <v>2392</v>
      </c>
      <c r="BZ49">
        <v>201</v>
      </c>
      <c r="CA49" t="s">
        <v>279</v>
      </c>
      <c r="CB49" t="s">
        <v>2411</v>
      </c>
      <c r="CC49">
        <v>4</v>
      </c>
      <c r="CD49">
        <v>0</v>
      </c>
    </row>
    <row r="50" spans="1:82">
      <c r="A50" s="1" t="str">
        <f t="shared" si="0"/>
        <v>米沢-1</v>
      </c>
      <c r="B50">
        <v>2026</v>
      </c>
      <c r="C50" t="s">
        <v>2392</v>
      </c>
      <c r="D50">
        <v>202</v>
      </c>
      <c r="E50" t="s">
        <v>296</v>
      </c>
      <c r="F50" t="s">
        <v>2393</v>
      </c>
      <c r="G50">
        <v>1</v>
      </c>
      <c r="H50" t="s">
        <v>2392</v>
      </c>
      <c r="I50">
        <v>202</v>
      </c>
      <c r="J50" t="s">
        <v>296</v>
      </c>
      <c r="K50" t="s">
        <v>2393</v>
      </c>
      <c r="L50">
        <v>1</v>
      </c>
      <c r="M50" t="s">
        <v>2394</v>
      </c>
      <c r="N50" t="s">
        <v>2404</v>
      </c>
      <c r="O50" t="s">
        <v>2396</v>
      </c>
      <c r="P50">
        <v>0</v>
      </c>
      <c r="Q50">
        <v>0</v>
      </c>
      <c r="R50">
        <v>0</v>
      </c>
      <c r="S50">
        <v>63</v>
      </c>
      <c r="T50">
        <v>1</v>
      </c>
      <c r="U50">
        <v>0</v>
      </c>
      <c r="W50" t="s">
        <v>713</v>
      </c>
      <c r="X50" t="s">
        <v>714</v>
      </c>
      <c r="Z50">
        <v>382</v>
      </c>
      <c r="AB50">
        <v>3</v>
      </c>
      <c r="AC50">
        <v>1</v>
      </c>
      <c r="AD50">
        <v>2</v>
      </c>
      <c r="AE50" t="s">
        <v>500</v>
      </c>
      <c r="AF50">
        <v>4</v>
      </c>
      <c r="AG50">
        <v>2</v>
      </c>
      <c r="AI50" t="s">
        <v>715</v>
      </c>
      <c r="AJ50">
        <v>1</v>
      </c>
      <c r="AL50">
        <v>6</v>
      </c>
      <c r="AM50">
        <v>1</v>
      </c>
      <c r="AN50">
        <v>31</v>
      </c>
      <c r="AQ50">
        <v>1</v>
      </c>
      <c r="AR50">
        <v>0</v>
      </c>
      <c r="AS50">
        <v>1</v>
      </c>
      <c r="AT50" t="s">
        <v>716</v>
      </c>
      <c r="AU50">
        <v>1500</v>
      </c>
      <c r="AW50">
        <v>2</v>
      </c>
      <c r="AX50">
        <v>15</v>
      </c>
      <c r="AY50">
        <v>60</v>
      </c>
      <c r="AZ50">
        <v>200</v>
      </c>
      <c r="BG50" t="s">
        <v>717</v>
      </c>
      <c r="BH50" t="s">
        <v>2525</v>
      </c>
      <c r="BK50">
        <v>1</v>
      </c>
      <c r="BM50" t="s">
        <v>716</v>
      </c>
      <c r="BO50">
        <v>1500</v>
      </c>
      <c r="BT50">
        <v>1</v>
      </c>
      <c r="BU50">
        <v>26</v>
      </c>
      <c r="BV50">
        <v>37.913881000000003</v>
      </c>
      <c r="BW50">
        <v>140.09913399999999</v>
      </c>
      <c r="BY50" t="s">
        <v>2392</v>
      </c>
      <c r="BZ50">
        <v>202</v>
      </c>
      <c r="CA50" t="s">
        <v>296</v>
      </c>
      <c r="CB50" t="s">
        <v>2393</v>
      </c>
      <c r="CC50">
        <v>1</v>
      </c>
      <c r="CD50">
        <v>0</v>
      </c>
    </row>
    <row r="51" spans="1:82">
      <c r="A51" s="1" t="str">
        <f t="shared" si="0"/>
        <v>米沢-2</v>
      </c>
      <c r="B51">
        <v>2026</v>
      </c>
      <c r="C51" t="s">
        <v>2392</v>
      </c>
      <c r="D51">
        <v>202</v>
      </c>
      <c r="E51" t="s">
        <v>296</v>
      </c>
      <c r="F51" t="s">
        <v>2393</v>
      </c>
      <c r="G51">
        <v>2</v>
      </c>
      <c r="H51" t="s">
        <v>2392</v>
      </c>
      <c r="I51">
        <v>202</v>
      </c>
      <c r="J51" t="s">
        <v>296</v>
      </c>
      <c r="K51" t="s">
        <v>2393</v>
      </c>
      <c r="L51">
        <v>2</v>
      </c>
      <c r="M51" t="s">
        <v>2394</v>
      </c>
      <c r="N51" t="s">
        <v>2397</v>
      </c>
      <c r="O51">
        <v>10357</v>
      </c>
      <c r="P51">
        <v>0</v>
      </c>
      <c r="Q51">
        <v>0</v>
      </c>
      <c r="R51">
        <v>0</v>
      </c>
      <c r="S51">
        <v>63</v>
      </c>
      <c r="T51">
        <v>2</v>
      </c>
      <c r="U51">
        <v>0</v>
      </c>
      <c r="W51" t="s">
        <v>718</v>
      </c>
      <c r="X51" t="s">
        <v>719</v>
      </c>
      <c r="Z51">
        <v>330</v>
      </c>
      <c r="AB51">
        <v>3</v>
      </c>
      <c r="AC51">
        <v>1</v>
      </c>
      <c r="AD51">
        <v>1.5</v>
      </c>
      <c r="AE51" t="s">
        <v>500</v>
      </c>
      <c r="AF51">
        <v>4</v>
      </c>
      <c r="AG51">
        <v>2</v>
      </c>
      <c r="AI51" t="s">
        <v>542</v>
      </c>
      <c r="AJ51">
        <v>1</v>
      </c>
      <c r="AL51">
        <v>8</v>
      </c>
      <c r="AM51">
        <v>1</v>
      </c>
      <c r="AN51">
        <v>31</v>
      </c>
      <c r="AQ51">
        <v>1</v>
      </c>
      <c r="AR51">
        <v>0</v>
      </c>
      <c r="AS51">
        <v>1</v>
      </c>
      <c r="AT51" t="s">
        <v>296</v>
      </c>
      <c r="AU51">
        <v>2300</v>
      </c>
      <c r="AW51">
        <v>2</v>
      </c>
      <c r="AX51">
        <v>14</v>
      </c>
      <c r="AY51">
        <v>60</v>
      </c>
      <c r="AZ51">
        <v>200</v>
      </c>
      <c r="BG51" t="s">
        <v>720</v>
      </c>
      <c r="BH51" t="s">
        <v>720</v>
      </c>
      <c r="BK51">
        <v>1</v>
      </c>
      <c r="BL51" t="s">
        <v>509</v>
      </c>
      <c r="BM51" t="s">
        <v>296</v>
      </c>
      <c r="BN51">
        <v>2</v>
      </c>
      <c r="BO51">
        <v>2300</v>
      </c>
      <c r="BT51">
        <v>2</v>
      </c>
      <c r="BU51">
        <v>57</v>
      </c>
      <c r="BV51">
        <v>37.891396999999998</v>
      </c>
      <c r="BW51">
        <v>140.12618599999999</v>
      </c>
      <c r="BY51" t="s">
        <v>2392</v>
      </c>
      <c r="BZ51">
        <v>202</v>
      </c>
      <c r="CA51" t="s">
        <v>296</v>
      </c>
      <c r="CB51" t="s">
        <v>2393</v>
      </c>
      <c r="CC51">
        <v>2</v>
      </c>
      <c r="CD51">
        <v>0</v>
      </c>
    </row>
    <row r="52" spans="1:82">
      <c r="A52" s="1" t="str">
        <f t="shared" si="0"/>
        <v>米沢-3</v>
      </c>
      <c r="B52">
        <v>2026</v>
      </c>
      <c r="C52" t="s">
        <v>2392</v>
      </c>
      <c r="D52">
        <v>202</v>
      </c>
      <c r="E52" t="s">
        <v>296</v>
      </c>
      <c r="F52" t="s">
        <v>2393</v>
      </c>
      <c r="G52">
        <v>3</v>
      </c>
      <c r="H52" t="s">
        <v>2392</v>
      </c>
      <c r="I52">
        <v>202</v>
      </c>
      <c r="J52" t="s">
        <v>296</v>
      </c>
      <c r="K52" t="s">
        <v>2393</v>
      </c>
      <c r="L52">
        <v>3</v>
      </c>
      <c r="M52" t="s">
        <v>2394</v>
      </c>
      <c r="N52" t="s">
        <v>2397</v>
      </c>
      <c r="O52" t="s">
        <v>2396</v>
      </c>
      <c r="P52">
        <v>0</v>
      </c>
      <c r="Q52">
        <v>0</v>
      </c>
      <c r="R52">
        <v>0</v>
      </c>
      <c r="S52">
        <v>63</v>
      </c>
      <c r="T52">
        <v>2</v>
      </c>
      <c r="U52">
        <v>0</v>
      </c>
      <c r="W52" t="s">
        <v>721</v>
      </c>
      <c r="X52" t="s">
        <v>722</v>
      </c>
      <c r="Z52">
        <v>347</v>
      </c>
      <c r="AB52">
        <v>3</v>
      </c>
      <c r="AC52">
        <v>1</v>
      </c>
      <c r="AD52">
        <v>1.5</v>
      </c>
      <c r="AE52" t="s">
        <v>500</v>
      </c>
      <c r="AF52">
        <v>4</v>
      </c>
      <c r="AG52">
        <v>2</v>
      </c>
      <c r="AI52" t="s">
        <v>723</v>
      </c>
      <c r="AJ52">
        <v>3</v>
      </c>
      <c r="AL52">
        <v>10.8</v>
      </c>
      <c r="AM52">
        <v>1</v>
      </c>
      <c r="AN52">
        <v>31</v>
      </c>
      <c r="AQ52">
        <v>1</v>
      </c>
      <c r="AR52">
        <v>0</v>
      </c>
      <c r="AS52">
        <v>1</v>
      </c>
      <c r="AT52" t="s">
        <v>296</v>
      </c>
      <c r="AU52">
        <v>1500</v>
      </c>
      <c r="AW52">
        <v>2</v>
      </c>
      <c r="AX52">
        <v>16</v>
      </c>
      <c r="AY52">
        <v>60</v>
      </c>
      <c r="AZ52">
        <v>200</v>
      </c>
      <c r="BA52">
        <v>2</v>
      </c>
      <c r="BG52" t="s">
        <v>2245</v>
      </c>
      <c r="BH52" t="s">
        <v>2245</v>
      </c>
      <c r="BK52">
        <v>1</v>
      </c>
      <c r="BL52" t="s">
        <v>509</v>
      </c>
      <c r="BM52" t="s">
        <v>296</v>
      </c>
      <c r="BN52">
        <v>7</v>
      </c>
      <c r="BO52">
        <v>1500</v>
      </c>
      <c r="BT52">
        <v>2</v>
      </c>
      <c r="BU52">
        <v>55</v>
      </c>
      <c r="BV52">
        <v>37.913862999999999</v>
      </c>
      <c r="BW52">
        <v>140.11563799999999</v>
      </c>
      <c r="BY52" t="s">
        <v>2392</v>
      </c>
      <c r="BZ52">
        <v>202</v>
      </c>
      <c r="CA52" t="s">
        <v>296</v>
      </c>
      <c r="CB52" t="s">
        <v>2393</v>
      </c>
      <c r="CC52">
        <v>3</v>
      </c>
      <c r="CD52">
        <v>0</v>
      </c>
    </row>
    <row r="53" spans="1:82">
      <c r="A53" s="1" t="str">
        <f t="shared" si="0"/>
        <v>米沢-4</v>
      </c>
      <c r="B53">
        <v>2026</v>
      </c>
      <c r="C53" t="s">
        <v>2392</v>
      </c>
      <c r="D53">
        <v>202</v>
      </c>
      <c r="E53" t="s">
        <v>296</v>
      </c>
      <c r="F53" t="s">
        <v>2393</v>
      </c>
      <c r="G53">
        <v>4</v>
      </c>
      <c r="H53" t="s">
        <v>2392</v>
      </c>
      <c r="I53">
        <v>202</v>
      </c>
      <c r="J53" t="s">
        <v>296</v>
      </c>
      <c r="K53" t="s">
        <v>2393</v>
      </c>
      <c r="L53">
        <v>4</v>
      </c>
      <c r="M53" t="s">
        <v>2394</v>
      </c>
      <c r="N53" t="s">
        <v>2404</v>
      </c>
      <c r="O53">
        <v>10357</v>
      </c>
      <c r="P53">
        <v>0</v>
      </c>
      <c r="Q53">
        <v>0</v>
      </c>
      <c r="R53">
        <v>0</v>
      </c>
      <c r="S53">
        <v>63</v>
      </c>
      <c r="T53">
        <v>2</v>
      </c>
      <c r="U53">
        <v>0</v>
      </c>
      <c r="W53" t="s">
        <v>724</v>
      </c>
      <c r="Z53">
        <v>292</v>
      </c>
      <c r="AB53">
        <v>3</v>
      </c>
      <c r="AC53">
        <v>1</v>
      </c>
      <c r="AD53">
        <v>1.2</v>
      </c>
      <c r="AE53" t="s">
        <v>500</v>
      </c>
      <c r="AF53">
        <v>4</v>
      </c>
      <c r="AG53">
        <v>2</v>
      </c>
      <c r="AI53" t="s">
        <v>725</v>
      </c>
      <c r="AJ53">
        <v>3</v>
      </c>
      <c r="AL53">
        <v>6</v>
      </c>
      <c r="AM53">
        <v>1</v>
      </c>
      <c r="AN53">
        <v>31</v>
      </c>
      <c r="AQ53">
        <v>1</v>
      </c>
      <c r="AR53">
        <v>0</v>
      </c>
      <c r="AS53">
        <v>0</v>
      </c>
      <c r="AT53" t="s">
        <v>726</v>
      </c>
      <c r="AU53">
        <v>2500</v>
      </c>
      <c r="AW53">
        <v>2</v>
      </c>
      <c r="AX53" t="s">
        <v>2393</v>
      </c>
      <c r="AY53">
        <v>70</v>
      </c>
      <c r="AZ53">
        <v>200</v>
      </c>
      <c r="BG53" t="s">
        <v>727</v>
      </c>
      <c r="BH53" t="s">
        <v>727</v>
      </c>
      <c r="BK53">
        <v>1</v>
      </c>
      <c r="BM53" t="s">
        <v>726</v>
      </c>
      <c r="BN53">
        <v>3</v>
      </c>
      <c r="BO53">
        <v>2500</v>
      </c>
      <c r="BT53">
        <v>1</v>
      </c>
      <c r="BU53">
        <v>6</v>
      </c>
      <c r="BV53">
        <v>37.958398000000003</v>
      </c>
      <c r="BW53">
        <v>140.12484900000001</v>
      </c>
      <c r="BY53" t="s">
        <v>2392</v>
      </c>
      <c r="BZ53">
        <v>202</v>
      </c>
      <c r="CA53" t="s">
        <v>296</v>
      </c>
      <c r="CB53" t="s">
        <v>2393</v>
      </c>
      <c r="CC53">
        <v>4</v>
      </c>
      <c r="CD53">
        <v>0</v>
      </c>
    </row>
    <row r="54" spans="1:82">
      <c r="A54" s="1" t="str">
        <f t="shared" si="0"/>
        <v>米沢-5</v>
      </c>
      <c r="B54">
        <v>2026</v>
      </c>
      <c r="C54" t="s">
        <v>2392</v>
      </c>
      <c r="D54">
        <v>202</v>
      </c>
      <c r="E54" t="s">
        <v>296</v>
      </c>
      <c r="F54" t="s">
        <v>2393</v>
      </c>
      <c r="G54">
        <v>5</v>
      </c>
      <c r="H54" t="s">
        <v>2392</v>
      </c>
      <c r="I54">
        <v>202</v>
      </c>
      <c r="J54" t="s">
        <v>296</v>
      </c>
      <c r="K54" t="s">
        <v>2393</v>
      </c>
      <c r="L54">
        <v>5</v>
      </c>
      <c r="M54" t="s">
        <v>2394</v>
      </c>
      <c r="N54" t="s">
        <v>2404</v>
      </c>
      <c r="O54">
        <v>10357</v>
      </c>
      <c r="P54">
        <v>0</v>
      </c>
      <c r="Q54">
        <v>0</v>
      </c>
      <c r="R54">
        <v>0</v>
      </c>
      <c r="S54">
        <v>63</v>
      </c>
      <c r="T54">
        <v>2</v>
      </c>
      <c r="U54">
        <v>0</v>
      </c>
      <c r="W54" t="s">
        <v>728</v>
      </c>
      <c r="X54" t="s">
        <v>729</v>
      </c>
      <c r="Z54">
        <v>247</v>
      </c>
      <c r="AB54">
        <v>3</v>
      </c>
      <c r="AC54">
        <v>1.2</v>
      </c>
      <c r="AD54">
        <v>1</v>
      </c>
      <c r="AE54" t="s">
        <v>500</v>
      </c>
      <c r="AF54">
        <v>4</v>
      </c>
      <c r="AG54">
        <v>2</v>
      </c>
      <c r="AI54" t="s">
        <v>730</v>
      </c>
      <c r="AJ54">
        <v>3</v>
      </c>
      <c r="AL54">
        <v>6</v>
      </c>
      <c r="AM54">
        <v>1</v>
      </c>
      <c r="AN54">
        <v>31</v>
      </c>
      <c r="AQ54">
        <v>1</v>
      </c>
      <c r="AR54">
        <v>0</v>
      </c>
      <c r="AS54">
        <v>1</v>
      </c>
      <c r="AT54" t="s">
        <v>716</v>
      </c>
      <c r="AU54">
        <v>2100</v>
      </c>
      <c r="AW54">
        <v>2</v>
      </c>
      <c r="AX54">
        <v>13</v>
      </c>
      <c r="AY54">
        <v>60</v>
      </c>
      <c r="AZ54">
        <v>200</v>
      </c>
      <c r="BG54" t="s">
        <v>731</v>
      </c>
      <c r="BH54" t="s">
        <v>731</v>
      </c>
      <c r="BK54">
        <v>1</v>
      </c>
      <c r="BM54" t="s">
        <v>716</v>
      </c>
      <c r="BN54">
        <v>6</v>
      </c>
      <c r="BO54">
        <v>2100</v>
      </c>
      <c r="BT54">
        <v>1</v>
      </c>
      <c r="BU54">
        <v>20</v>
      </c>
      <c r="BV54">
        <v>37.911575999999997</v>
      </c>
      <c r="BW54">
        <v>140.071494</v>
      </c>
      <c r="BY54" t="s">
        <v>2392</v>
      </c>
      <c r="BZ54">
        <v>202</v>
      </c>
      <c r="CA54" t="s">
        <v>296</v>
      </c>
      <c r="CB54" t="s">
        <v>2393</v>
      </c>
      <c r="CC54">
        <v>5</v>
      </c>
      <c r="CD54">
        <v>0</v>
      </c>
    </row>
    <row r="55" spans="1:82">
      <c r="A55" s="1" t="str">
        <f t="shared" si="0"/>
        <v>米沢5-1</v>
      </c>
      <c r="B55">
        <v>2026</v>
      </c>
      <c r="C55" t="s">
        <v>2392</v>
      </c>
      <c r="D55">
        <v>202</v>
      </c>
      <c r="E55" t="s">
        <v>296</v>
      </c>
      <c r="F55" t="s">
        <v>2407</v>
      </c>
      <c r="G55">
        <v>1</v>
      </c>
      <c r="H55" t="s">
        <v>2392</v>
      </c>
      <c r="I55">
        <v>202</v>
      </c>
      <c r="J55" t="s">
        <v>296</v>
      </c>
      <c r="K55" t="s">
        <v>2407</v>
      </c>
      <c r="L55">
        <v>1</v>
      </c>
      <c r="M55" t="s">
        <v>2394</v>
      </c>
      <c r="N55" t="s">
        <v>2397</v>
      </c>
      <c r="O55">
        <v>10357</v>
      </c>
      <c r="P55">
        <v>0</v>
      </c>
      <c r="Q55">
        <v>0</v>
      </c>
      <c r="R55">
        <v>0</v>
      </c>
      <c r="S55">
        <v>75</v>
      </c>
      <c r="T55">
        <v>2</v>
      </c>
      <c r="U55">
        <v>0</v>
      </c>
      <c r="W55" t="s">
        <v>732</v>
      </c>
      <c r="X55" t="s">
        <v>733</v>
      </c>
      <c r="Z55">
        <v>369</v>
      </c>
      <c r="AB55">
        <v>3</v>
      </c>
      <c r="AC55">
        <v>1</v>
      </c>
      <c r="AD55">
        <v>2</v>
      </c>
      <c r="AE55" t="s">
        <v>642</v>
      </c>
      <c r="AF55">
        <v>3</v>
      </c>
      <c r="AG55">
        <v>4</v>
      </c>
      <c r="AI55" t="s">
        <v>734</v>
      </c>
      <c r="AJ55">
        <v>4</v>
      </c>
      <c r="AL55">
        <v>12</v>
      </c>
      <c r="AM55">
        <v>1</v>
      </c>
      <c r="AN55">
        <v>31</v>
      </c>
      <c r="AQ55">
        <v>1</v>
      </c>
      <c r="AR55">
        <v>0</v>
      </c>
      <c r="AS55">
        <v>1</v>
      </c>
      <c r="AT55" t="s">
        <v>296</v>
      </c>
      <c r="AU55">
        <v>1500</v>
      </c>
      <c r="AW55">
        <v>2</v>
      </c>
      <c r="AX55" t="s">
        <v>2407</v>
      </c>
      <c r="AY55">
        <v>80</v>
      </c>
      <c r="AZ55">
        <v>400</v>
      </c>
      <c r="BA55">
        <v>1</v>
      </c>
      <c r="BG55" t="s">
        <v>735</v>
      </c>
      <c r="BH55" t="s">
        <v>735</v>
      </c>
      <c r="BI55" t="s">
        <v>736</v>
      </c>
      <c r="BJ55" t="s">
        <v>737</v>
      </c>
      <c r="BK55">
        <v>0</v>
      </c>
      <c r="BL55" t="s">
        <v>509</v>
      </c>
      <c r="BM55" t="s">
        <v>296</v>
      </c>
      <c r="BN55">
        <v>3</v>
      </c>
      <c r="BO55">
        <v>1500</v>
      </c>
      <c r="BT55">
        <v>2</v>
      </c>
      <c r="BU55">
        <v>53</v>
      </c>
      <c r="BV55">
        <v>37.912050000000001</v>
      </c>
      <c r="BW55">
        <v>140.111231</v>
      </c>
      <c r="BY55" t="s">
        <v>2392</v>
      </c>
      <c r="BZ55">
        <v>202</v>
      </c>
      <c r="CA55" t="s">
        <v>296</v>
      </c>
      <c r="CB55" t="s">
        <v>2407</v>
      </c>
      <c r="CC55">
        <v>1</v>
      </c>
      <c r="CD55">
        <v>0</v>
      </c>
    </row>
    <row r="56" spans="1:82">
      <c r="A56" s="1" t="str">
        <f t="shared" si="0"/>
        <v>米沢5-2</v>
      </c>
      <c r="B56">
        <v>2026</v>
      </c>
      <c r="C56" t="s">
        <v>2392</v>
      </c>
      <c r="D56">
        <v>202</v>
      </c>
      <c r="E56" t="s">
        <v>296</v>
      </c>
      <c r="F56" t="s">
        <v>2407</v>
      </c>
      <c r="G56">
        <v>2</v>
      </c>
      <c r="H56" t="s">
        <v>2392</v>
      </c>
      <c r="I56">
        <v>202</v>
      </c>
      <c r="J56" t="s">
        <v>296</v>
      </c>
      <c r="K56" t="s">
        <v>2407</v>
      </c>
      <c r="L56">
        <v>2</v>
      </c>
      <c r="M56" t="s">
        <v>2394</v>
      </c>
      <c r="N56" t="s">
        <v>2404</v>
      </c>
      <c r="O56" t="s">
        <v>2396</v>
      </c>
      <c r="P56">
        <v>0</v>
      </c>
      <c r="Q56">
        <v>0</v>
      </c>
      <c r="R56">
        <v>0</v>
      </c>
      <c r="S56">
        <v>76</v>
      </c>
      <c r="T56">
        <v>1</v>
      </c>
      <c r="U56">
        <v>0</v>
      </c>
      <c r="W56" t="s">
        <v>738</v>
      </c>
      <c r="X56" t="s">
        <v>739</v>
      </c>
      <c r="Z56">
        <v>207</v>
      </c>
      <c r="AB56">
        <v>3</v>
      </c>
      <c r="AC56">
        <v>1</v>
      </c>
      <c r="AD56">
        <v>2</v>
      </c>
      <c r="AE56" t="s">
        <v>631</v>
      </c>
      <c r="AF56">
        <v>3</v>
      </c>
      <c r="AG56">
        <v>3</v>
      </c>
      <c r="AI56" t="s">
        <v>740</v>
      </c>
      <c r="AJ56">
        <v>4</v>
      </c>
      <c r="AL56">
        <v>11.6</v>
      </c>
      <c r="AM56">
        <v>1</v>
      </c>
      <c r="AN56">
        <v>24</v>
      </c>
      <c r="AQ56">
        <v>1</v>
      </c>
      <c r="AR56">
        <v>0</v>
      </c>
      <c r="AS56">
        <v>1</v>
      </c>
      <c r="AT56" t="s">
        <v>296</v>
      </c>
      <c r="AU56">
        <v>1600</v>
      </c>
      <c r="AW56">
        <v>2</v>
      </c>
      <c r="AX56" t="s">
        <v>2407</v>
      </c>
      <c r="AY56">
        <v>80</v>
      </c>
      <c r="AZ56">
        <v>400</v>
      </c>
      <c r="BA56">
        <v>2</v>
      </c>
      <c r="BG56" t="s">
        <v>2302</v>
      </c>
      <c r="BH56" t="s">
        <v>2303</v>
      </c>
      <c r="BK56">
        <v>0</v>
      </c>
      <c r="BM56" t="s">
        <v>296</v>
      </c>
      <c r="BN56">
        <v>3</v>
      </c>
      <c r="BO56">
        <v>1600</v>
      </c>
      <c r="BT56">
        <v>2</v>
      </c>
      <c r="BU56">
        <v>54</v>
      </c>
      <c r="BV56">
        <v>37.910366000000003</v>
      </c>
      <c r="BW56">
        <v>140.10974400000001</v>
      </c>
      <c r="BY56" t="s">
        <v>2392</v>
      </c>
      <c r="BZ56">
        <v>202</v>
      </c>
      <c r="CA56" t="s">
        <v>296</v>
      </c>
      <c r="CB56" t="s">
        <v>2407</v>
      </c>
      <c r="CC56">
        <v>2</v>
      </c>
      <c r="CD56">
        <v>0</v>
      </c>
    </row>
    <row r="57" spans="1:82">
      <c r="A57" s="1" t="str">
        <f t="shared" si="0"/>
        <v>米沢5-3</v>
      </c>
      <c r="B57">
        <v>2026</v>
      </c>
      <c r="C57" t="s">
        <v>2392</v>
      </c>
      <c r="D57">
        <v>202</v>
      </c>
      <c r="E57" t="s">
        <v>296</v>
      </c>
      <c r="F57" t="s">
        <v>2407</v>
      </c>
      <c r="G57">
        <v>3</v>
      </c>
      <c r="H57" t="s">
        <v>2392</v>
      </c>
      <c r="I57">
        <v>202</v>
      </c>
      <c r="J57" t="s">
        <v>296</v>
      </c>
      <c r="K57" t="s">
        <v>2407</v>
      </c>
      <c r="L57">
        <v>3</v>
      </c>
      <c r="M57" t="s">
        <v>2394</v>
      </c>
      <c r="N57" t="s">
        <v>2397</v>
      </c>
      <c r="O57" t="s">
        <v>2396</v>
      </c>
      <c r="P57">
        <v>0</v>
      </c>
      <c r="Q57">
        <v>0</v>
      </c>
      <c r="R57">
        <v>0</v>
      </c>
      <c r="S57">
        <v>76</v>
      </c>
      <c r="T57">
        <v>2</v>
      </c>
      <c r="U57">
        <v>0</v>
      </c>
      <c r="W57" t="s">
        <v>743</v>
      </c>
      <c r="X57" t="s">
        <v>744</v>
      </c>
      <c r="Z57">
        <v>326</v>
      </c>
      <c r="AB57">
        <v>3</v>
      </c>
      <c r="AC57">
        <v>1</v>
      </c>
      <c r="AD57">
        <v>2</v>
      </c>
      <c r="AE57" t="s">
        <v>631</v>
      </c>
      <c r="AF57">
        <v>3</v>
      </c>
      <c r="AG57">
        <v>2</v>
      </c>
      <c r="AI57" t="s">
        <v>2246</v>
      </c>
      <c r="AJ57">
        <v>2</v>
      </c>
      <c r="AL57">
        <v>10.5</v>
      </c>
      <c r="AM57">
        <v>1</v>
      </c>
      <c r="AN57">
        <v>24</v>
      </c>
      <c r="AQ57">
        <v>1</v>
      </c>
      <c r="AR57">
        <v>0</v>
      </c>
      <c r="AS57">
        <v>1</v>
      </c>
      <c r="AT57" t="s">
        <v>296</v>
      </c>
      <c r="AU57">
        <v>2500</v>
      </c>
      <c r="AW57">
        <v>2</v>
      </c>
      <c r="AX57" t="s">
        <v>2410</v>
      </c>
      <c r="AY57">
        <v>80</v>
      </c>
      <c r="AZ57">
        <v>300</v>
      </c>
      <c r="BA57">
        <v>2</v>
      </c>
      <c r="BG57" t="s">
        <v>745</v>
      </c>
      <c r="BH57" t="s">
        <v>746</v>
      </c>
      <c r="BI57" t="s">
        <v>747</v>
      </c>
      <c r="BK57">
        <v>0</v>
      </c>
      <c r="BL57" t="s">
        <v>509</v>
      </c>
      <c r="BM57" t="s">
        <v>296</v>
      </c>
      <c r="BN57">
        <v>7</v>
      </c>
      <c r="BO57">
        <v>2500</v>
      </c>
      <c r="BT57">
        <v>2</v>
      </c>
      <c r="BU57">
        <v>44</v>
      </c>
      <c r="BV57">
        <v>37.919404999999998</v>
      </c>
      <c r="BW57">
        <v>140.106325</v>
      </c>
      <c r="BY57" t="s">
        <v>2392</v>
      </c>
      <c r="BZ57">
        <v>202</v>
      </c>
      <c r="CA57" t="s">
        <v>296</v>
      </c>
      <c r="CB57" t="s">
        <v>2407</v>
      </c>
      <c r="CC57">
        <v>3</v>
      </c>
      <c r="CD57">
        <v>0</v>
      </c>
    </row>
    <row r="58" spans="1:82">
      <c r="A58" s="1" t="str">
        <f t="shared" si="0"/>
        <v>鶴岡-1</v>
      </c>
      <c r="B58">
        <v>2026</v>
      </c>
      <c r="C58" t="s">
        <v>2392</v>
      </c>
      <c r="D58">
        <v>203</v>
      </c>
      <c r="E58" t="s">
        <v>299</v>
      </c>
      <c r="F58" t="s">
        <v>2393</v>
      </c>
      <c r="G58">
        <v>1</v>
      </c>
      <c r="H58" t="s">
        <v>2392</v>
      </c>
      <c r="I58">
        <v>203</v>
      </c>
      <c r="J58" t="s">
        <v>299</v>
      </c>
      <c r="K58" t="s">
        <v>2393</v>
      </c>
      <c r="L58">
        <v>1</v>
      </c>
      <c r="M58" t="s">
        <v>2394</v>
      </c>
      <c r="N58" t="s">
        <v>2403</v>
      </c>
      <c r="O58" t="s">
        <v>2401</v>
      </c>
      <c r="P58">
        <v>0</v>
      </c>
      <c r="Q58">
        <v>0</v>
      </c>
      <c r="R58">
        <v>0</v>
      </c>
      <c r="S58">
        <v>63</v>
      </c>
      <c r="T58">
        <v>2</v>
      </c>
      <c r="U58">
        <v>0</v>
      </c>
      <c r="W58" t="s">
        <v>2108</v>
      </c>
      <c r="X58" t="s">
        <v>748</v>
      </c>
      <c r="Z58">
        <v>249</v>
      </c>
      <c r="AB58">
        <v>3</v>
      </c>
      <c r="AC58">
        <v>1</v>
      </c>
      <c r="AD58">
        <v>1.5</v>
      </c>
      <c r="AE58" t="s">
        <v>500</v>
      </c>
      <c r="AF58">
        <v>4</v>
      </c>
      <c r="AG58">
        <v>2</v>
      </c>
      <c r="AI58" t="s">
        <v>749</v>
      </c>
      <c r="AJ58">
        <v>4</v>
      </c>
      <c r="AL58">
        <v>5.3</v>
      </c>
      <c r="AM58">
        <v>1</v>
      </c>
      <c r="AN58">
        <v>31</v>
      </c>
      <c r="AQ58">
        <v>1</v>
      </c>
      <c r="AR58">
        <v>1</v>
      </c>
      <c r="AS58">
        <v>1</v>
      </c>
      <c r="AT58" t="s">
        <v>299</v>
      </c>
      <c r="AU58">
        <v>2000</v>
      </c>
      <c r="AW58">
        <v>1</v>
      </c>
      <c r="AX58">
        <v>11</v>
      </c>
      <c r="AY58">
        <v>50</v>
      </c>
      <c r="AZ58">
        <v>80</v>
      </c>
      <c r="BG58" t="s">
        <v>750</v>
      </c>
      <c r="BH58" t="s">
        <v>854</v>
      </c>
      <c r="BK58">
        <v>1</v>
      </c>
      <c r="BL58" t="s">
        <v>752</v>
      </c>
      <c r="BM58" t="s">
        <v>299</v>
      </c>
      <c r="BN58">
        <v>6</v>
      </c>
      <c r="BO58">
        <v>2000</v>
      </c>
      <c r="BT58">
        <v>2</v>
      </c>
      <c r="BU58">
        <v>55</v>
      </c>
      <c r="BV58">
        <v>38.731543000000002</v>
      </c>
      <c r="BW58">
        <v>139.82080300000001</v>
      </c>
      <c r="BY58" t="s">
        <v>2392</v>
      </c>
      <c r="BZ58">
        <v>203</v>
      </c>
      <c r="CA58" t="s">
        <v>299</v>
      </c>
      <c r="CB58" t="s">
        <v>2393</v>
      </c>
      <c r="CC58">
        <v>1</v>
      </c>
      <c r="CD58">
        <v>0</v>
      </c>
    </row>
    <row r="59" spans="1:82">
      <c r="A59" s="1" t="str">
        <f t="shared" si="0"/>
        <v>鶴岡-2</v>
      </c>
      <c r="B59">
        <v>2026</v>
      </c>
      <c r="C59" t="s">
        <v>2392</v>
      </c>
      <c r="D59">
        <v>203</v>
      </c>
      <c r="E59" t="s">
        <v>299</v>
      </c>
      <c r="F59" t="s">
        <v>2393</v>
      </c>
      <c r="G59">
        <v>2</v>
      </c>
      <c r="H59" t="s">
        <v>2392</v>
      </c>
      <c r="I59">
        <v>203</v>
      </c>
      <c r="J59" t="s">
        <v>299</v>
      </c>
      <c r="K59" t="s">
        <v>2393</v>
      </c>
      <c r="L59">
        <v>2</v>
      </c>
      <c r="M59" t="s">
        <v>2394</v>
      </c>
      <c r="N59" t="s">
        <v>2403</v>
      </c>
      <c r="O59" t="s">
        <v>2401</v>
      </c>
      <c r="P59">
        <v>0</v>
      </c>
      <c r="Q59">
        <v>0</v>
      </c>
      <c r="R59">
        <v>0</v>
      </c>
      <c r="S59">
        <v>63</v>
      </c>
      <c r="T59">
        <v>1</v>
      </c>
      <c r="U59">
        <v>0</v>
      </c>
      <c r="W59" t="s">
        <v>753</v>
      </c>
      <c r="X59" t="s">
        <v>754</v>
      </c>
      <c r="Z59">
        <v>231</v>
      </c>
      <c r="AB59">
        <v>1</v>
      </c>
      <c r="AC59">
        <v>1</v>
      </c>
      <c r="AD59">
        <v>1</v>
      </c>
      <c r="AE59" t="s">
        <v>500</v>
      </c>
      <c r="AF59">
        <v>4</v>
      </c>
      <c r="AG59">
        <v>2</v>
      </c>
      <c r="AI59" t="s">
        <v>755</v>
      </c>
      <c r="AJ59">
        <v>5</v>
      </c>
      <c r="AL59">
        <v>6</v>
      </c>
      <c r="AM59">
        <v>1</v>
      </c>
      <c r="AN59">
        <v>31</v>
      </c>
      <c r="AQ59">
        <v>1</v>
      </c>
      <c r="AR59">
        <v>1</v>
      </c>
      <c r="AS59">
        <v>1</v>
      </c>
      <c r="AT59" t="s">
        <v>299</v>
      </c>
      <c r="AU59">
        <v>2500</v>
      </c>
      <c r="AW59">
        <v>1</v>
      </c>
      <c r="AX59">
        <v>14</v>
      </c>
      <c r="AY59">
        <v>60</v>
      </c>
      <c r="AZ59">
        <v>200</v>
      </c>
      <c r="BG59" t="s">
        <v>756</v>
      </c>
      <c r="BH59" t="s">
        <v>756</v>
      </c>
      <c r="BK59">
        <v>1</v>
      </c>
      <c r="BM59" t="s">
        <v>299</v>
      </c>
      <c r="BN59">
        <v>2</v>
      </c>
      <c r="BO59">
        <v>2500</v>
      </c>
      <c r="BT59">
        <v>2</v>
      </c>
      <c r="BU59">
        <v>54</v>
      </c>
      <c r="BV59">
        <v>38.721169000000003</v>
      </c>
      <c r="BW59">
        <v>139.838808</v>
      </c>
      <c r="BY59" t="s">
        <v>2392</v>
      </c>
      <c r="BZ59">
        <v>203</v>
      </c>
      <c r="CA59" t="s">
        <v>299</v>
      </c>
      <c r="CB59" t="s">
        <v>2393</v>
      </c>
      <c r="CC59">
        <v>2</v>
      </c>
      <c r="CD59">
        <v>0</v>
      </c>
    </row>
    <row r="60" spans="1:82">
      <c r="A60" s="1" t="str">
        <f t="shared" si="0"/>
        <v>鶴岡-3</v>
      </c>
      <c r="B60">
        <v>2026</v>
      </c>
      <c r="C60" t="s">
        <v>2392</v>
      </c>
      <c r="D60">
        <v>203</v>
      </c>
      <c r="E60" t="s">
        <v>299</v>
      </c>
      <c r="F60" t="s">
        <v>2393</v>
      </c>
      <c r="G60">
        <v>3</v>
      </c>
      <c r="M60" t="s">
        <v>2394</v>
      </c>
      <c r="N60" t="s">
        <v>2398</v>
      </c>
      <c r="O60">
        <v>10357</v>
      </c>
      <c r="P60">
        <v>0</v>
      </c>
      <c r="Q60">
        <v>1</v>
      </c>
      <c r="R60">
        <v>0</v>
      </c>
      <c r="S60">
        <v>63</v>
      </c>
      <c r="T60">
        <v>0</v>
      </c>
      <c r="U60">
        <v>0</v>
      </c>
      <c r="V60">
        <v>20250901</v>
      </c>
      <c r="W60" t="s">
        <v>2266</v>
      </c>
      <c r="X60" t="s">
        <v>2267</v>
      </c>
      <c r="Z60">
        <v>255</v>
      </c>
      <c r="AB60">
        <v>3</v>
      </c>
      <c r="AC60">
        <v>1</v>
      </c>
      <c r="AD60">
        <v>1.5</v>
      </c>
      <c r="AE60" t="s">
        <v>500</v>
      </c>
      <c r="AF60">
        <v>4</v>
      </c>
      <c r="AG60">
        <v>2</v>
      </c>
      <c r="AI60" t="s">
        <v>571</v>
      </c>
      <c r="AJ60">
        <v>5</v>
      </c>
      <c r="AL60">
        <v>6</v>
      </c>
      <c r="AM60">
        <v>1</v>
      </c>
      <c r="AN60">
        <v>31</v>
      </c>
      <c r="AQ60">
        <v>1</v>
      </c>
      <c r="AR60">
        <v>1</v>
      </c>
      <c r="AS60">
        <v>1</v>
      </c>
      <c r="AT60" t="s">
        <v>299</v>
      </c>
      <c r="AU60">
        <v>3500</v>
      </c>
      <c r="AW60">
        <v>1</v>
      </c>
      <c r="AX60">
        <v>13</v>
      </c>
      <c r="AY60">
        <v>60</v>
      </c>
      <c r="AZ60">
        <v>200</v>
      </c>
      <c r="BG60" t="s">
        <v>2268</v>
      </c>
      <c r="BH60" t="s">
        <v>2268</v>
      </c>
      <c r="BK60">
        <v>1</v>
      </c>
      <c r="BL60" t="s">
        <v>752</v>
      </c>
      <c r="BM60" t="s">
        <v>299</v>
      </c>
      <c r="BO60">
        <v>3500</v>
      </c>
      <c r="BV60">
        <v>38.712332000000004</v>
      </c>
      <c r="BW60">
        <v>139.834733</v>
      </c>
      <c r="CD60">
        <v>0</v>
      </c>
    </row>
    <row r="61" spans="1:82">
      <c r="A61" s="1" t="str">
        <f t="shared" si="0"/>
        <v>鶴岡-4</v>
      </c>
      <c r="B61">
        <v>2026</v>
      </c>
      <c r="C61" t="s">
        <v>2392</v>
      </c>
      <c r="D61">
        <v>203</v>
      </c>
      <c r="E61" t="s">
        <v>299</v>
      </c>
      <c r="F61" t="s">
        <v>2393</v>
      </c>
      <c r="G61">
        <v>4</v>
      </c>
      <c r="H61" t="s">
        <v>2392</v>
      </c>
      <c r="I61">
        <v>203</v>
      </c>
      <c r="J61" t="s">
        <v>299</v>
      </c>
      <c r="K61" t="s">
        <v>2393</v>
      </c>
      <c r="L61">
        <v>4</v>
      </c>
      <c r="M61" t="s">
        <v>2394</v>
      </c>
      <c r="N61" t="s">
        <v>2402</v>
      </c>
      <c r="O61" t="s">
        <v>2405</v>
      </c>
      <c r="P61">
        <v>0</v>
      </c>
      <c r="Q61">
        <v>0</v>
      </c>
      <c r="R61">
        <v>0</v>
      </c>
      <c r="S61">
        <v>63</v>
      </c>
      <c r="T61">
        <v>1</v>
      </c>
      <c r="U61">
        <v>0</v>
      </c>
      <c r="W61" t="s">
        <v>757</v>
      </c>
      <c r="Z61">
        <v>232</v>
      </c>
      <c r="AB61">
        <v>3</v>
      </c>
      <c r="AC61">
        <v>1.2</v>
      </c>
      <c r="AD61">
        <v>1</v>
      </c>
      <c r="AE61" t="s">
        <v>500</v>
      </c>
      <c r="AF61">
        <v>4</v>
      </c>
      <c r="AG61">
        <v>2</v>
      </c>
      <c r="AI61" t="s">
        <v>758</v>
      </c>
      <c r="AJ61">
        <v>3</v>
      </c>
      <c r="AL61">
        <v>6</v>
      </c>
      <c r="AM61">
        <v>1</v>
      </c>
      <c r="AN61">
        <v>31</v>
      </c>
      <c r="AQ61">
        <v>1</v>
      </c>
      <c r="AR61">
        <v>0</v>
      </c>
      <c r="AS61">
        <v>1</v>
      </c>
      <c r="AT61" t="s">
        <v>759</v>
      </c>
      <c r="AU61">
        <v>3500</v>
      </c>
      <c r="AW61">
        <v>3</v>
      </c>
      <c r="AY61">
        <v>70</v>
      </c>
      <c r="AZ61">
        <v>200</v>
      </c>
      <c r="BG61" t="s">
        <v>760</v>
      </c>
      <c r="BH61" t="s">
        <v>760</v>
      </c>
      <c r="BK61">
        <v>1</v>
      </c>
      <c r="BL61" t="s">
        <v>752</v>
      </c>
      <c r="BM61" t="s">
        <v>759</v>
      </c>
      <c r="BN61">
        <v>5</v>
      </c>
      <c r="BO61">
        <v>3500</v>
      </c>
      <c r="BT61">
        <v>1</v>
      </c>
      <c r="BU61">
        <v>8</v>
      </c>
      <c r="BV61">
        <v>38.726646000000002</v>
      </c>
      <c r="BW61">
        <v>139.787216</v>
      </c>
      <c r="BY61" t="s">
        <v>2392</v>
      </c>
      <c r="BZ61">
        <v>203</v>
      </c>
      <c r="CA61" t="s">
        <v>299</v>
      </c>
      <c r="CB61" t="s">
        <v>2393</v>
      </c>
      <c r="CC61">
        <v>4</v>
      </c>
      <c r="CD61">
        <v>0</v>
      </c>
    </row>
    <row r="62" spans="1:82">
      <c r="A62" s="1" t="str">
        <f t="shared" si="0"/>
        <v>鶴岡-5</v>
      </c>
      <c r="B62">
        <v>2026</v>
      </c>
      <c r="C62" t="s">
        <v>2392</v>
      </c>
      <c r="D62">
        <v>203</v>
      </c>
      <c r="E62" t="s">
        <v>299</v>
      </c>
      <c r="F62" t="s">
        <v>2393</v>
      </c>
      <c r="G62">
        <v>5</v>
      </c>
      <c r="H62" t="s">
        <v>2392</v>
      </c>
      <c r="I62">
        <v>203</v>
      </c>
      <c r="J62" t="s">
        <v>299</v>
      </c>
      <c r="K62" t="s">
        <v>2393</v>
      </c>
      <c r="L62">
        <v>5</v>
      </c>
      <c r="M62" t="s">
        <v>2394</v>
      </c>
      <c r="N62" t="s">
        <v>2403</v>
      </c>
      <c r="O62" t="s">
        <v>2401</v>
      </c>
      <c r="P62">
        <v>0</v>
      </c>
      <c r="Q62">
        <v>0</v>
      </c>
      <c r="R62">
        <v>0</v>
      </c>
      <c r="S62">
        <v>63</v>
      </c>
      <c r="T62">
        <v>2</v>
      </c>
      <c r="U62">
        <v>0</v>
      </c>
      <c r="W62" t="s">
        <v>761</v>
      </c>
      <c r="X62" t="s">
        <v>762</v>
      </c>
      <c r="Z62">
        <v>165</v>
      </c>
      <c r="AB62">
        <v>3</v>
      </c>
      <c r="AC62">
        <v>1</v>
      </c>
      <c r="AD62">
        <v>1.2</v>
      </c>
      <c r="AE62" t="s">
        <v>500</v>
      </c>
      <c r="AF62">
        <v>4</v>
      </c>
      <c r="AG62">
        <v>2</v>
      </c>
      <c r="AI62" t="s">
        <v>763</v>
      </c>
      <c r="AJ62">
        <v>5</v>
      </c>
      <c r="AL62">
        <v>6</v>
      </c>
      <c r="AM62">
        <v>1</v>
      </c>
      <c r="AN62">
        <v>31</v>
      </c>
      <c r="AQ62">
        <v>1</v>
      </c>
      <c r="AR62">
        <v>1</v>
      </c>
      <c r="AS62">
        <v>1</v>
      </c>
      <c r="AT62" t="s">
        <v>299</v>
      </c>
      <c r="AU62">
        <v>2000</v>
      </c>
      <c r="AW62">
        <v>1</v>
      </c>
      <c r="AX62">
        <v>14</v>
      </c>
      <c r="AY62">
        <v>60</v>
      </c>
      <c r="AZ62">
        <v>200</v>
      </c>
      <c r="BG62" t="s">
        <v>764</v>
      </c>
      <c r="BH62" t="s">
        <v>764</v>
      </c>
      <c r="BK62">
        <v>1</v>
      </c>
      <c r="BL62" t="s">
        <v>752</v>
      </c>
      <c r="BM62" t="s">
        <v>299</v>
      </c>
      <c r="BN62">
        <v>3</v>
      </c>
      <c r="BO62">
        <v>2000</v>
      </c>
      <c r="BT62">
        <v>2</v>
      </c>
      <c r="BU62">
        <v>60</v>
      </c>
      <c r="BV62">
        <v>38.739652</v>
      </c>
      <c r="BW62">
        <v>139.81918400000001</v>
      </c>
      <c r="BY62" t="s">
        <v>2392</v>
      </c>
      <c r="BZ62">
        <v>203</v>
      </c>
      <c r="CA62" t="s">
        <v>299</v>
      </c>
      <c r="CB62" t="s">
        <v>2393</v>
      </c>
      <c r="CC62">
        <v>5</v>
      </c>
      <c r="CD62">
        <v>0</v>
      </c>
    </row>
    <row r="63" spans="1:82">
      <c r="A63" s="1" t="str">
        <f t="shared" si="0"/>
        <v>鶴岡-6</v>
      </c>
      <c r="B63">
        <v>2026</v>
      </c>
      <c r="C63" t="s">
        <v>2392</v>
      </c>
      <c r="D63">
        <v>203</v>
      </c>
      <c r="E63" t="s">
        <v>299</v>
      </c>
      <c r="F63" t="s">
        <v>2393</v>
      </c>
      <c r="G63">
        <v>6</v>
      </c>
      <c r="H63" t="s">
        <v>2392</v>
      </c>
      <c r="I63">
        <v>203</v>
      </c>
      <c r="J63" t="s">
        <v>299</v>
      </c>
      <c r="K63" t="s">
        <v>2393</v>
      </c>
      <c r="L63">
        <v>6</v>
      </c>
      <c r="M63" t="s">
        <v>2394</v>
      </c>
      <c r="N63" t="s">
        <v>2398</v>
      </c>
      <c r="O63" t="s">
        <v>2408</v>
      </c>
      <c r="P63">
        <v>0</v>
      </c>
      <c r="Q63">
        <v>0</v>
      </c>
      <c r="R63">
        <v>0</v>
      </c>
      <c r="S63">
        <v>65</v>
      </c>
      <c r="T63">
        <v>0</v>
      </c>
      <c r="U63">
        <v>0</v>
      </c>
      <c r="W63" t="s">
        <v>765</v>
      </c>
      <c r="Z63">
        <v>590</v>
      </c>
      <c r="AB63">
        <v>3</v>
      </c>
      <c r="AC63">
        <v>1</v>
      </c>
      <c r="AD63">
        <v>2</v>
      </c>
      <c r="AE63" t="s">
        <v>500</v>
      </c>
      <c r="AF63">
        <v>4</v>
      </c>
      <c r="AG63">
        <v>2</v>
      </c>
      <c r="AI63" t="s">
        <v>766</v>
      </c>
      <c r="AJ63">
        <v>1</v>
      </c>
      <c r="AL63">
        <v>5.5</v>
      </c>
      <c r="AM63">
        <v>1</v>
      </c>
      <c r="AN63">
        <v>31</v>
      </c>
      <c r="AQ63">
        <v>1</v>
      </c>
      <c r="AR63">
        <v>0</v>
      </c>
      <c r="AS63">
        <v>1</v>
      </c>
      <c r="AT63" t="s">
        <v>299</v>
      </c>
      <c r="AU63">
        <v>10000</v>
      </c>
      <c r="AW63">
        <v>3</v>
      </c>
      <c r="AY63">
        <v>70</v>
      </c>
      <c r="AZ63">
        <v>200</v>
      </c>
      <c r="BG63" t="s">
        <v>2109</v>
      </c>
      <c r="BH63" t="s">
        <v>767</v>
      </c>
      <c r="BK63">
        <v>1</v>
      </c>
      <c r="BL63" t="s">
        <v>752</v>
      </c>
      <c r="BM63" t="s">
        <v>299</v>
      </c>
      <c r="BN63">
        <v>2</v>
      </c>
      <c r="BO63">
        <v>10000</v>
      </c>
      <c r="BT63">
        <v>2</v>
      </c>
      <c r="BU63">
        <v>51</v>
      </c>
      <c r="BV63">
        <v>38.652054</v>
      </c>
      <c r="BW63">
        <v>139.84274400000001</v>
      </c>
      <c r="BY63" t="s">
        <v>2392</v>
      </c>
      <c r="BZ63">
        <v>203</v>
      </c>
      <c r="CA63" t="s">
        <v>299</v>
      </c>
      <c r="CB63" t="s">
        <v>2393</v>
      </c>
      <c r="CC63">
        <v>6</v>
      </c>
      <c r="CD63">
        <v>0</v>
      </c>
    </row>
    <row r="64" spans="1:82">
      <c r="A64" s="1" t="str">
        <f t="shared" si="0"/>
        <v>鶴岡-7</v>
      </c>
      <c r="B64">
        <v>2026</v>
      </c>
      <c r="C64" t="s">
        <v>2392</v>
      </c>
      <c r="D64">
        <v>203</v>
      </c>
      <c r="E64" t="s">
        <v>299</v>
      </c>
      <c r="F64" t="s">
        <v>2393</v>
      </c>
      <c r="G64">
        <v>7</v>
      </c>
      <c r="H64" t="s">
        <v>2392</v>
      </c>
      <c r="I64">
        <v>203</v>
      </c>
      <c r="J64" t="s">
        <v>299</v>
      </c>
      <c r="K64" t="s">
        <v>2393</v>
      </c>
      <c r="L64">
        <v>7</v>
      </c>
      <c r="M64" t="s">
        <v>2394</v>
      </c>
      <c r="N64" t="s">
        <v>2403</v>
      </c>
      <c r="O64" t="s">
        <v>2405</v>
      </c>
      <c r="P64">
        <v>0</v>
      </c>
      <c r="Q64">
        <v>0</v>
      </c>
      <c r="R64">
        <v>0</v>
      </c>
      <c r="S64">
        <v>63</v>
      </c>
      <c r="T64">
        <v>2</v>
      </c>
      <c r="U64">
        <v>0</v>
      </c>
      <c r="W64" t="s">
        <v>768</v>
      </c>
      <c r="X64" t="s">
        <v>769</v>
      </c>
      <c r="Z64">
        <v>225</v>
      </c>
      <c r="AB64">
        <v>3</v>
      </c>
      <c r="AC64">
        <v>1</v>
      </c>
      <c r="AD64">
        <v>1.5</v>
      </c>
      <c r="AE64" t="s">
        <v>500</v>
      </c>
      <c r="AF64">
        <v>4</v>
      </c>
      <c r="AG64">
        <v>2</v>
      </c>
      <c r="AI64" t="s">
        <v>770</v>
      </c>
      <c r="AJ64">
        <v>4</v>
      </c>
      <c r="AL64">
        <v>6</v>
      </c>
      <c r="AM64">
        <v>1</v>
      </c>
      <c r="AN64">
        <v>31</v>
      </c>
      <c r="AQ64">
        <v>1</v>
      </c>
      <c r="AR64">
        <v>1</v>
      </c>
      <c r="AS64">
        <v>1</v>
      </c>
      <c r="AT64" t="s">
        <v>299</v>
      </c>
      <c r="AU64">
        <v>1400</v>
      </c>
      <c r="AW64">
        <v>1</v>
      </c>
      <c r="AX64">
        <v>15</v>
      </c>
      <c r="AY64">
        <v>60</v>
      </c>
      <c r="AZ64">
        <v>200</v>
      </c>
      <c r="BG64" t="s">
        <v>771</v>
      </c>
      <c r="BH64" t="s">
        <v>771</v>
      </c>
      <c r="BK64">
        <v>1</v>
      </c>
      <c r="BL64" t="s">
        <v>752</v>
      </c>
      <c r="BM64" t="s">
        <v>299</v>
      </c>
      <c r="BN64">
        <v>8</v>
      </c>
      <c r="BO64">
        <v>1400</v>
      </c>
      <c r="BT64">
        <v>1</v>
      </c>
      <c r="BU64">
        <v>3</v>
      </c>
      <c r="BV64">
        <v>38.742510000000003</v>
      </c>
      <c r="BW64">
        <v>139.84726699999999</v>
      </c>
      <c r="BY64" t="s">
        <v>2392</v>
      </c>
      <c r="BZ64">
        <v>203</v>
      </c>
      <c r="CA64" t="s">
        <v>299</v>
      </c>
      <c r="CB64" t="s">
        <v>2393</v>
      </c>
      <c r="CC64">
        <v>7</v>
      </c>
      <c r="CD64">
        <v>0</v>
      </c>
    </row>
    <row r="65" spans="1:82">
      <c r="A65" s="1" t="str">
        <f t="shared" si="0"/>
        <v>鶴岡-8</v>
      </c>
      <c r="B65">
        <v>2026</v>
      </c>
      <c r="C65" t="s">
        <v>2392</v>
      </c>
      <c r="D65">
        <v>203</v>
      </c>
      <c r="E65" t="s">
        <v>299</v>
      </c>
      <c r="F65" t="s">
        <v>2393</v>
      </c>
      <c r="G65">
        <v>8</v>
      </c>
      <c r="H65" t="s">
        <v>2392</v>
      </c>
      <c r="I65">
        <v>203</v>
      </c>
      <c r="J65" t="s">
        <v>299</v>
      </c>
      <c r="K65" t="s">
        <v>2393</v>
      </c>
      <c r="L65">
        <v>8</v>
      </c>
      <c r="M65" t="s">
        <v>2394</v>
      </c>
      <c r="N65" t="s">
        <v>2400</v>
      </c>
      <c r="O65" t="s">
        <v>2408</v>
      </c>
      <c r="P65">
        <v>0</v>
      </c>
      <c r="Q65">
        <v>0</v>
      </c>
      <c r="R65">
        <v>0</v>
      </c>
      <c r="S65">
        <v>63</v>
      </c>
      <c r="T65">
        <v>2</v>
      </c>
      <c r="U65">
        <v>0</v>
      </c>
      <c r="W65" t="s">
        <v>772</v>
      </c>
      <c r="X65" t="s">
        <v>773</v>
      </c>
      <c r="Z65">
        <v>316</v>
      </c>
      <c r="AB65">
        <v>3</v>
      </c>
      <c r="AC65">
        <v>1</v>
      </c>
      <c r="AD65">
        <v>1.2</v>
      </c>
      <c r="AE65" t="s">
        <v>500</v>
      </c>
      <c r="AF65">
        <v>4</v>
      </c>
      <c r="AG65">
        <v>2</v>
      </c>
      <c r="AI65" t="s">
        <v>774</v>
      </c>
      <c r="AJ65">
        <v>5</v>
      </c>
      <c r="AL65">
        <v>6</v>
      </c>
      <c r="AM65">
        <v>1</v>
      </c>
      <c r="AN65">
        <v>31</v>
      </c>
      <c r="AQ65">
        <v>1</v>
      </c>
      <c r="AR65">
        <v>1</v>
      </c>
      <c r="AS65">
        <v>1</v>
      </c>
      <c r="AT65" t="s">
        <v>299</v>
      </c>
      <c r="AU65">
        <v>3400</v>
      </c>
      <c r="AW65">
        <v>1</v>
      </c>
      <c r="AX65">
        <v>14</v>
      </c>
      <c r="AY65">
        <v>60</v>
      </c>
      <c r="AZ65">
        <v>200</v>
      </c>
      <c r="BG65" t="s">
        <v>775</v>
      </c>
      <c r="BH65" t="s">
        <v>776</v>
      </c>
      <c r="BK65">
        <v>1</v>
      </c>
      <c r="BL65" t="s">
        <v>752</v>
      </c>
      <c r="BM65" t="s">
        <v>299</v>
      </c>
      <c r="BN65">
        <v>3</v>
      </c>
      <c r="BO65">
        <v>3400</v>
      </c>
      <c r="BT65">
        <v>1</v>
      </c>
      <c r="BU65">
        <v>13</v>
      </c>
      <c r="BV65">
        <v>38.736072999999998</v>
      </c>
      <c r="BW65">
        <v>139.80130500000001</v>
      </c>
      <c r="BY65" t="s">
        <v>2392</v>
      </c>
      <c r="BZ65">
        <v>203</v>
      </c>
      <c r="CA65" t="s">
        <v>299</v>
      </c>
      <c r="CB65" t="s">
        <v>2393</v>
      </c>
      <c r="CC65">
        <v>8</v>
      </c>
      <c r="CD65">
        <v>0</v>
      </c>
    </row>
    <row r="66" spans="1:82">
      <c r="A66" s="1" t="str">
        <f t="shared" si="0"/>
        <v>鶴岡-9</v>
      </c>
      <c r="B66">
        <v>2026</v>
      </c>
      <c r="C66" t="s">
        <v>2392</v>
      </c>
      <c r="D66">
        <v>203</v>
      </c>
      <c r="E66" t="s">
        <v>299</v>
      </c>
      <c r="F66" t="s">
        <v>2393</v>
      </c>
      <c r="G66">
        <v>9</v>
      </c>
      <c r="H66" t="s">
        <v>2392</v>
      </c>
      <c r="I66">
        <v>203</v>
      </c>
      <c r="J66" t="s">
        <v>299</v>
      </c>
      <c r="K66" t="s">
        <v>2393</v>
      </c>
      <c r="L66">
        <v>9</v>
      </c>
      <c r="M66" t="s">
        <v>2394</v>
      </c>
      <c r="N66" t="s">
        <v>2402</v>
      </c>
      <c r="O66">
        <v>10357</v>
      </c>
      <c r="P66">
        <v>0</v>
      </c>
      <c r="Q66">
        <v>0</v>
      </c>
      <c r="R66">
        <v>0</v>
      </c>
      <c r="S66">
        <v>63</v>
      </c>
      <c r="T66">
        <v>1</v>
      </c>
      <c r="U66">
        <v>0</v>
      </c>
      <c r="W66" t="s">
        <v>777</v>
      </c>
      <c r="Z66">
        <v>316</v>
      </c>
      <c r="AB66">
        <v>1</v>
      </c>
      <c r="AC66">
        <v>1</v>
      </c>
      <c r="AD66">
        <v>1</v>
      </c>
      <c r="AE66" t="s">
        <v>500</v>
      </c>
      <c r="AF66">
        <v>4</v>
      </c>
      <c r="AG66">
        <v>2</v>
      </c>
      <c r="AI66" t="s">
        <v>778</v>
      </c>
      <c r="AJ66">
        <v>1</v>
      </c>
      <c r="AL66">
        <v>6</v>
      </c>
      <c r="AM66">
        <v>1</v>
      </c>
      <c r="AN66">
        <v>31</v>
      </c>
      <c r="AQ66">
        <v>1</v>
      </c>
      <c r="AR66">
        <v>1</v>
      </c>
      <c r="AS66">
        <v>1</v>
      </c>
      <c r="AT66" t="s">
        <v>779</v>
      </c>
      <c r="AU66">
        <v>1200</v>
      </c>
      <c r="AW66">
        <v>1</v>
      </c>
      <c r="AX66">
        <v>14</v>
      </c>
      <c r="AY66">
        <v>60</v>
      </c>
      <c r="AZ66">
        <v>200</v>
      </c>
      <c r="BG66" t="s">
        <v>780</v>
      </c>
      <c r="BH66" t="s">
        <v>780</v>
      </c>
      <c r="BK66">
        <v>1</v>
      </c>
      <c r="BL66" t="s">
        <v>752</v>
      </c>
      <c r="BM66" t="s">
        <v>779</v>
      </c>
      <c r="BN66">
        <v>1</v>
      </c>
      <c r="BO66">
        <v>1200</v>
      </c>
      <c r="BT66">
        <v>2</v>
      </c>
      <c r="BU66">
        <v>52</v>
      </c>
      <c r="BV66">
        <v>38.767099000000002</v>
      </c>
      <c r="BW66">
        <v>139.90689699999999</v>
      </c>
      <c r="BY66" t="s">
        <v>2392</v>
      </c>
      <c r="BZ66">
        <v>203</v>
      </c>
      <c r="CA66" t="s">
        <v>299</v>
      </c>
      <c r="CB66" t="s">
        <v>2393</v>
      </c>
      <c r="CC66">
        <v>9</v>
      </c>
      <c r="CD66">
        <v>0</v>
      </c>
    </row>
    <row r="67" spans="1:82">
      <c r="A67" s="1" t="str">
        <f t="shared" ref="A67:A130" si="1">E67&amp;IF(OR(F67="00",F67=0),"",IF(OR(F67="03",F67=3),3,IF(OR(F67="05",F67=5),5,IF(OR(F67="09",F67=9),9))))&amp;"-"&amp;G67</f>
        <v>鶴岡-10</v>
      </c>
      <c r="B67">
        <v>2026</v>
      </c>
      <c r="C67" t="s">
        <v>2392</v>
      </c>
      <c r="D67">
        <v>203</v>
      </c>
      <c r="E67" t="s">
        <v>299</v>
      </c>
      <c r="F67" t="s">
        <v>2393</v>
      </c>
      <c r="G67">
        <v>10</v>
      </c>
      <c r="H67" t="s">
        <v>2392</v>
      </c>
      <c r="I67">
        <v>203</v>
      </c>
      <c r="J67" t="s">
        <v>299</v>
      </c>
      <c r="K67" t="s">
        <v>2393</v>
      </c>
      <c r="L67">
        <v>10</v>
      </c>
      <c r="M67" t="s">
        <v>2394</v>
      </c>
      <c r="N67" t="s">
        <v>2400</v>
      </c>
      <c r="O67" t="s">
        <v>2405</v>
      </c>
      <c r="P67">
        <v>0</v>
      </c>
      <c r="Q67">
        <v>0</v>
      </c>
      <c r="R67">
        <v>0</v>
      </c>
      <c r="S67">
        <v>63</v>
      </c>
      <c r="T67">
        <v>0</v>
      </c>
      <c r="U67">
        <v>0</v>
      </c>
      <c r="W67" t="s">
        <v>781</v>
      </c>
      <c r="Z67">
        <v>383</v>
      </c>
      <c r="AB67">
        <v>1</v>
      </c>
      <c r="AC67">
        <v>1</v>
      </c>
      <c r="AD67">
        <v>1</v>
      </c>
      <c r="AE67" t="s">
        <v>500</v>
      </c>
      <c r="AF67">
        <v>4</v>
      </c>
      <c r="AG67">
        <v>2</v>
      </c>
      <c r="AI67" t="s">
        <v>782</v>
      </c>
      <c r="AJ67">
        <v>8</v>
      </c>
      <c r="AL67">
        <v>7</v>
      </c>
      <c r="AM67">
        <v>1</v>
      </c>
      <c r="AN67">
        <v>31</v>
      </c>
      <c r="AQ67">
        <v>1</v>
      </c>
      <c r="AR67">
        <v>0</v>
      </c>
      <c r="AS67">
        <v>1</v>
      </c>
      <c r="AT67" t="s">
        <v>783</v>
      </c>
      <c r="AU67">
        <v>1000</v>
      </c>
      <c r="AW67">
        <v>1</v>
      </c>
      <c r="AX67">
        <v>16</v>
      </c>
      <c r="AY67">
        <v>60</v>
      </c>
      <c r="AZ67">
        <v>200</v>
      </c>
      <c r="BG67" t="s">
        <v>784</v>
      </c>
      <c r="BH67" t="s">
        <v>784</v>
      </c>
      <c r="BK67">
        <v>1</v>
      </c>
      <c r="BL67" t="s">
        <v>752</v>
      </c>
      <c r="BM67" t="s">
        <v>783</v>
      </c>
      <c r="BN67">
        <v>8</v>
      </c>
      <c r="BO67">
        <v>1000</v>
      </c>
      <c r="BT67">
        <v>2</v>
      </c>
      <c r="BU67">
        <v>47</v>
      </c>
      <c r="BV67">
        <v>38.559679000000003</v>
      </c>
      <c r="BW67">
        <v>139.55076500000001</v>
      </c>
      <c r="BY67" t="s">
        <v>2392</v>
      </c>
      <c r="BZ67">
        <v>203</v>
      </c>
      <c r="CA67" t="s">
        <v>299</v>
      </c>
      <c r="CB67" t="s">
        <v>2393</v>
      </c>
      <c r="CC67">
        <v>10</v>
      </c>
      <c r="CD67">
        <v>0</v>
      </c>
    </row>
    <row r="68" spans="1:82">
      <c r="A68" s="1" t="str">
        <f t="shared" si="1"/>
        <v>鶴岡-11</v>
      </c>
      <c r="B68">
        <v>2026</v>
      </c>
      <c r="C68" t="s">
        <v>2392</v>
      </c>
      <c r="D68">
        <v>203</v>
      </c>
      <c r="E68" t="s">
        <v>299</v>
      </c>
      <c r="F68" t="s">
        <v>2393</v>
      </c>
      <c r="G68">
        <v>11</v>
      </c>
      <c r="H68" t="s">
        <v>2392</v>
      </c>
      <c r="I68">
        <v>203</v>
      </c>
      <c r="J68" t="s">
        <v>299</v>
      </c>
      <c r="K68" t="s">
        <v>2393</v>
      </c>
      <c r="L68">
        <v>11</v>
      </c>
      <c r="M68" t="s">
        <v>2394</v>
      </c>
      <c r="N68" t="s">
        <v>2398</v>
      </c>
      <c r="O68" t="s">
        <v>2408</v>
      </c>
      <c r="P68">
        <v>0</v>
      </c>
      <c r="Q68">
        <v>0</v>
      </c>
      <c r="R68">
        <v>0</v>
      </c>
      <c r="S68">
        <v>63</v>
      </c>
      <c r="T68">
        <v>2</v>
      </c>
      <c r="U68">
        <v>1</v>
      </c>
      <c r="W68" t="s">
        <v>785</v>
      </c>
      <c r="Z68">
        <v>350</v>
      </c>
      <c r="AB68">
        <v>1</v>
      </c>
      <c r="AC68">
        <v>1</v>
      </c>
      <c r="AD68">
        <v>1</v>
      </c>
      <c r="AE68" t="s">
        <v>500</v>
      </c>
      <c r="AF68">
        <v>4</v>
      </c>
      <c r="AG68">
        <v>2</v>
      </c>
      <c r="AI68" t="s">
        <v>786</v>
      </c>
      <c r="AJ68">
        <v>3</v>
      </c>
      <c r="AL68">
        <v>6</v>
      </c>
      <c r="AM68">
        <v>1</v>
      </c>
      <c r="AN68">
        <v>31</v>
      </c>
      <c r="AQ68">
        <v>1</v>
      </c>
      <c r="AR68">
        <v>1</v>
      </c>
      <c r="AS68">
        <v>1</v>
      </c>
      <c r="AT68" t="s">
        <v>299</v>
      </c>
      <c r="AU68">
        <v>5500</v>
      </c>
      <c r="AW68">
        <v>3</v>
      </c>
      <c r="AY68">
        <v>70</v>
      </c>
      <c r="AZ68">
        <v>200</v>
      </c>
      <c r="BG68" t="s">
        <v>787</v>
      </c>
      <c r="BH68" t="s">
        <v>787</v>
      </c>
      <c r="BK68">
        <v>1</v>
      </c>
      <c r="BL68" t="s">
        <v>752</v>
      </c>
      <c r="BM68" t="s">
        <v>299</v>
      </c>
      <c r="BN68">
        <v>2</v>
      </c>
      <c r="BO68">
        <v>5500</v>
      </c>
      <c r="BT68">
        <v>2</v>
      </c>
      <c r="BU68">
        <v>63</v>
      </c>
      <c r="BV68">
        <v>38.693725999999998</v>
      </c>
      <c r="BW68">
        <v>139.83647099999999</v>
      </c>
      <c r="BY68" t="s">
        <v>2392</v>
      </c>
      <c r="BZ68">
        <v>203</v>
      </c>
      <c r="CA68" t="s">
        <v>299</v>
      </c>
      <c r="CB68" t="s">
        <v>2393</v>
      </c>
      <c r="CC68">
        <v>11</v>
      </c>
      <c r="CD68">
        <v>0</v>
      </c>
    </row>
    <row r="69" spans="1:82">
      <c r="A69" s="1" t="str">
        <f t="shared" si="1"/>
        <v>鶴岡5-1</v>
      </c>
      <c r="B69">
        <v>2026</v>
      </c>
      <c r="C69" t="s">
        <v>2392</v>
      </c>
      <c r="D69">
        <v>203</v>
      </c>
      <c r="E69" t="s">
        <v>299</v>
      </c>
      <c r="F69" t="s">
        <v>2407</v>
      </c>
      <c r="G69">
        <v>1</v>
      </c>
      <c r="H69" t="s">
        <v>2392</v>
      </c>
      <c r="I69">
        <v>203</v>
      </c>
      <c r="J69" t="s">
        <v>299</v>
      </c>
      <c r="K69" t="s">
        <v>2407</v>
      </c>
      <c r="L69">
        <v>1</v>
      </c>
      <c r="M69" t="s">
        <v>2394</v>
      </c>
      <c r="N69" t="s">
        <v>2398</v>
      </c>
      <c r="O69" t="s">
        <v>2401</v>
      </c>
      <c r="P69">
        <v>0</v>
      </c>
      <c r="Q69">
        <v>0</v>
      </c>
      <c r="R69">
        <v>0</v>
      </c>
      <c r="S69">
        <v>75</v>
      </c>
      <c r="T69">
        <v>1</v>
      </c>
      <c r="U69">
        <v>0</v>
      </c>
      <c r="W69" t="s">
        <v>788</v>
      </c>
      <c r="X69" t="s">
        <v>789</v>
      </c>
      <c r="Z69">
        <v>255</v>
      </c>
      <c r="AB69">
        <v>3</v>
      </c>
      <c r="AC69">
        <v>1</v>
      </c>
      <c r="AD69">
        <v>2</v>
      </c>
      <c r="AE69" t="s">
        <v>631</v>
      </c>
      <c r="AF69">
        <v>4</v>
      </c>
      <c r="AG69">
        <v>2</v>
      </c>
      <c r="AI69" t="s">
        <v>790</v>
      </c>
      <c r="AJ69">
        <v>1</v>
      </c>
      <c r="AL69">
        <v>22</v>
      </c>
      <c r="AM69">
        <v>1</v>
      </c>
      <c r="AN69">
        <v>24</v>
      </c>
      <c r="AQ69">
        <v>1</v>
      </c>
      <c r="AR69">
        <v>1</v>
      </c>
      <c r="AS69">
        <v>1</v>
      </c>
      <c r="AT69" t="s">
        <v>299</v>
      </c>
      <c r="AU69">
        <v>150</v>
      </c>
      <c r="AW69">
        <v>1</v>
      </c>
      <c r="AX69" t="s">
        <v>2407</v>
      </c>
      <c r="AY69">
        <v>80</v>
      </c>
      <c r="AZ69">
        <v>400</v>
      </c>
      <c r="BA69">
        <v>2</v>
      </c>
      <c r="BG69" t="s">
        <v>791</v>
      </c>
      <c r="BH69" t="s">
        <v>791</v>
      </c>
      <c r="BI69" t="s">
        <v>792</v>
      </c>
      <c r="BK69">
        <v>0</v>
      </c>
      <c r="BL69" t="s">
        <v>752</v>
      </c>
      <c r="BM69" t="s">
        <v>299</v>
      </c>
      <c r="BN69">
        <v>2</v>
      </c>
      <c r="BO69">
        <v>150</v>
      </c>
      <c r="BT69">
        <v>9</v>
      </c>
      <c r="BV69">
        <v>38.738323000000001</v>
      </c>
      <c r="BW69">
        <v>139.83560499999999</v>
      </c>
      <c r="BY69" t="s">
        <v>2392</v>
      </c>
      <c r="BZ69">
        <v>203</v>
      </c>
      <c r="CA69" t="s">
        <v>299</v>
      </c>
      <c r="CB69" t="s">
        <v>2407</v>
      </c>
      <c r="CC69">
        <v>1</v>
      </c>
      <c r="CD69">
        <v>0</v>
      </c>
    </row>
    <row r="70" spans="1:82">
      <c r="A70" s="1" t="str">
        <f t="shared" si="1"/>
        <v>鶴岡5-2</v>
      </c>
      <c r="B70">
        <v>2026</v>
      </c>
      <c r="C70" t="s">
        <v>2392</v>
      </c>
      <c r="D70">
        <v>203</v>
      </c>
      <c r="E70" t="s">
        <v>299</v>
      </c>
      <c r="F70" t="s">
        <v>2407</v>
      </c>
      <c r="G70">
        <v>2</v>
      </c>
      <c r="H70" t="s">
        <v>2392</v>
      </c>
      <c r="I70">
        <v>203</v>
      </c>
      <c r="J70" t="s">
        <v>299</v>
      </c>
      <c r="K70" t="s">
        <v>2407</v>
      </c>
      <c r="L70">
        <v>2</v>
      </c>
      <c r="M70" t="s">
        <v>2394</v>
      </c>
      <c r="N70" t="s">
        <v>2400</v>
      </c>
      <c r="O70" t="s">
        <v>2405</v>
      </c>
      <c r="P70">
        <v>0</v>
      </c>
      <c r="Q70">
        <v>0</v>
      </c>
      <c r="R70">
        <v>0</v>
      </c>
      <c r="S70">
        <v>75</v>
      </c>
      <c r="T70">
        <v>0</v>
      </c>
      <c r="U70">
        <v>0</v>
      </c>
      <c r="W70" t="s">
        <v>793</v>
      </c>
      <c r="Z70">
        <v>430</v>
      </c>
      <c r="AB70">
        <v>3</v>
      </c>
      <c r="AC70">
        <v>1</v>
      </c>
      <c r="AD70">
        <v>1.5</v>
      </c>
      <c r="AE70" t="s">
        <v>794</v>
      </c>
      <c r="AF70">
        <v>4</v>
      </c>
      <c r="AG70">
        <v>3</v>
      </c>
      <c r="AI70" t="s">
        <v>795</v>
      </c>
      <c r="AJ70">
        <v>4</v>
      </c>
      <c r="AL70">
        <v>13</v>
      </c>
      <c r="AM70">
        <v>1</v>
      </c>
      <c r="AN70">
        <v>24</v>
      </c>
      <c r="AQ70">
        <v>1</v>
      </c>
      <c r="AR70">
        <v>0</v>
      </c>
      <c r="AS70">
        <v>1</v>
      </c>
      <c r="AT70" t="s">
        <v>796</v>
      </c>
      <c r="AU70">
        <v>2600</v>
      </c>
      <c r="AW70">
        <v>1</v>
      </c>
      <c r="AX70" t="s">
        <v>2407</v>
      </c>
      <c r="AY70">
        <v>80</v>
      </c>
      <c r="AZ70">
        <v>400</v>
      </c>
      <c r="BC70">
        <v>64</v>
      </c>
      <c r="BG70" t="s">
        <v>797</v>
      </c>
      <c r="BH70" t="s">
        <v>798</v>
      </c>
      <c r="BK70">
        <v>0</v>
      </c>
      <c r="BL70" t="s">
        <v>752</v>
      </c>
      <c r="BM70" t="s">
        <v>796</v>
      </c>
      <c r="BN70">
        <v>5</v>
      </c>
      <c r="BO70">
        <v>2600</v>
      </c>
      <c r="BT70">
        <v>9</v>
      </c>
      <c r="BV70">
        <v>38.616104999999997</v>
      </c>
      <c r="BW70">
        <v>139.60916399999999</v>
      </c>
      <c r="BY70" t="s">
        <v>2392</v>
      </c>
      <c r="BZ70">
        <v>203</v>
      </c>
      <c r="CA70" t="s">
        <v>299</v>
      </c>
      <c r="CB70" t="s">
        <v>2407</v>
      </c>
      <c r="CC70">
        <v>2</v>
      </c>
      <c r="CD70">
        <v>0</v>
      </c>
    </row>
    <row r="71" spans="1:82">
      <c r="A71" s="1" t="str">
        <f t="shared" si="1"/>
        <v>鶴岡5-3</v>
      </c>
      <c r="B71">
        <v>2026</v>
      </c>
      <c r="C71" t="s">
        <v>2392</v>
      </c>
      <c r="D71">
        <v>203</v>
      </c>
      <c r="E71" t="s">
        <v>299</v>
      </c>
      <c r="F71" t="s">
        <v>2407</v>
      </c>
      <c r="G71">
        <v>3</v>
      </c>
      <c r="H71" t="s">
        <v>2392</v>
      </c>
      <c r="I71">
        <v>203</v>
      </c>
      <c r="J71" t="s">
        <v>299</v>
      </c>
      <c r="K71" t="s">
        <v>2407</v>
      </c>
      <c r="L71">
        <v>3</v>
      </c>
      <c r="M71" t="s">
        <v>2394</v>
      </c>
      <c r="N71" t="s">
        <v>2402</v>
      </c>
      <c r="O71" t="s">
        <v>2408</v>
      </c>
      <c r="P71">
        <v>0</v>
      </c>
      <c r="Q71">
        <v>0</v>
      </c>
      <c r="R71">
        <v>0</v>
      </c>
      <c r="S71">
        <v>77</v>
      </c>
      <c r="T71">
        <v>2</v>
      </c>
      <c r="U71">
        <v>0</v>
      </c>
      <c r="W71" t="s">
        <v>799</v>
      </c>
      <c r="X71" t="s">
        <v>800</v>
      </c>
      <c r="Z71">
        <v>1491</v>
      </c>
      <c r="AB71">
        <v>3</v>
      </c>
      <c r="AC71">
        <v>1</v>
      </c>
      <c r="AD71">
        <v>2</v>
      </c>
      <c r="AE71" t="s">
        <v>801</v>
      </c>
      <c r="AF71">
        <v>3</v>
      </c>
      <c r="AG71">
        <v>2</v>
      </c>
      <c r="AI71" t="s">
        <v>802</v>
      </c>
      <c r="AJ71">
        <v>6</v>
      </c>
      <c r="AL71">
        <v>31.5</v>
      </c>
      <c r="AM71">
        <v>1</v>
      </c>
      <c r="AN71">
        <v>31</v>
      </c>
      <c r="AP71">
        <v>5</v>
      </c>
      <c r="AQ71">
        <v>1</v>
      </c>
      <c r="AR71">
        <v>1</v>
      </c>
      <c r="AS71">
        <v>1</v>
      </c>
      <c r="AT71" t="s">
        <v>299</v>
      </c>
      <c r="AU71">
        <v>3900</v>
      </c>
      <c r="AW71">
        <v>1</v>
      </c>
      <c r="AX71" t="s">
        <v>2406</v>
      </c>
      <c r="AY71">
        <v>60</v>
      </c>
      <c r="AZ71">
        <v>200</v>
      </c>
      <c r="BG71" t="s">
        <v>803</v>
      </c>
      <c r="BH71" t="s">
        <v>803</v>
      </c>
      <c r="BK71">
        <v>0</v>
      </c>
      <c r="BL71" t="s">
        <v>752</v>
      </c>
      <c r="BM71" t="s">
        <v>299</v>
      </c>
      <c r="BN71">
        <v>3</v>
      </c>
      <c r="BO71">
        <v>3900</v>
      </c>
      <c r="BT71">
        <v>1</v>
      </c>
      <c r="BU71">
        <v>15</v>
      </c>
      <c r="BV71">
        <v>38.736080999999999</v>
      </c>
      <c r="BW71">
        <v>139.79715300000001</v>
      </c>
      <c r="BY71" t="s">
        <v>2392</v>
      </c>
      <c r="BZ71">
        <v>203</v>
      </c>
      <c r="CA71" t="s">
        <v>299</v>
      </c>
      <c r="CB71" t="s">
        <v>2407</v>
      </c>
      <c r="CC71">
        <v>3</v>
      </c>
      <c r="CD71">
        <v>0</v>
      </c>
    </row>
    <row r="72" spans="1:82">
      <c r="A72" s="1" t="str">
        <f t="shared" si="1"/>
        <v>鶴岡5-4</v>
      </c>
      <c r="B72">
        <v>2026</v>
      </c>
      <c r="C72" t="s">
        <v>2392</v>
      </c>
      <c r="D72">
        <v>203</v>
      </c>
      <c r="E72" t="s">
        <v>299</v>
      </c>
      <c r="F72" t="s">
        <v>2407</v>
      </c>
      <c r="G72">
        <v>4</v>
      </c>
      <c r="H72" t="s">
        <v>2392</v>
      </c>
      <c r="I72">
        <v>203</v>
      </c>
      <c r="J72" t="s">
        <v>299</v>
      </c>
      <c r="K72" t="s">
        <v>2407</v>
      </c>
      <c r="L72">
        <v>4</v>
      </c>
      <c r="M72" t="s">
        <v>2394</v>
      </c>
      <c r="N72" t="s">
        <v>2402</v>
      </c>
      <c r="O72">
        <v>10357</v>
      </c>
      <c r="P72">
        <v>0</v>
      </c>
      <c r="Q72">
        <v>0</v>
      </c>
      <c r="R72">
        <v>0</v>
      </c>
      <c r="S72">
        <v>76</v>
      </c>
      <c r="T72">
        <v>1</v>
      </c>
      <c r="U72">
        <v>0</v>
      </c>
      <c r="W72" t="s">
        <v>804</v>
      </c>
      <c r="Z72">
        <v>291</v>
      </c>
      <c r="AB72">
        <v>3</v>
      </c>
      <c r="AC72">
        <v>1</v>
      </c>
      <c r="AD72">
        <v>2</v>
      </c>
      <c r="AE72" t="s">
        <v>619</v>
      </c>
      <c r="AF72">
        <v>4</v>
      </c>
      <c r="AG72">
        <v>2</v>
      </c>
      <c r="AI72" t="s">
        <v>805</v>
      </c>
      <c r="AJ72">
        <v>4</v>
      </c>
      <c r="AL72">
        <v>20</v>
      </c>
      <c r="AM72">
        <v>1</v>
      </c>
      <c r="AN72">
        <v>24</v>
      </c>
      <c r="AQ72">
        <v>1</v>
      </c>
      <c r="AR72">
        <v>1</v>
      </c>
      <c r="AS72">
        <v>1</v>
      </c>
      <c r="AT72" t="s">
        <v>779</v>
      </c>
      <c r="AU72">
        <v>600</v>
      </c>
      <c r="AW72">
        <v>1</v>
      </c>
      <c r="AX72" t="s">
        <v>2410</v>
      </c>
      <c r="AY72">
        <v>80</v>
      </c>
      <c r="AZ72">
        <v>300</v>
      </c>
      <c r="BG72" t="s">
        <v>806</v>
      </c>
      <c r="BH72" t="s">
        <v>806</v>
      </c>
      <c r="BI72" t="s">
        <v>807</v>
      </c>
      <c r="BK72">
        <v>0</v>
      </c>
      <c r="BL72" t="s">
        <v>752</v>
      </c>
      <c r="BM72" t="s">
        <v>779</v>
      </c>
      <c r="BN72">
        <v>1</v>
      </c>
      <c r="BO72">
        <v>600</v>
      </c>
      <c r="BT72">
        <v>2</v>
      </c>
      <c r="BU72">
        <v>62</v>
      </c>
      <c r="BV72">
        <v>38.767287000000003</v>
      </c>
      <c r="BW72">
        <v>139.90131099999999</v>
      </c>
      <c r="BY72" t="s">
        <v>2392</v>
      </c>
      <c r="BZ72">
        <v>203</v>
      </c>
      <c r="CA72" t="s">
        <v>299</v>
      </c>
      <c r="CB72" t="s">
        <v>2407</v>
      </c>
      <c r="CC72">
        <v>4</v>
      </c>
      <c r="CD72">
        <v>0</v>
      </c>
    </row>
    <row r="73" spans="1:82">
      <c r="A73" s="1" t="str">
        <f t="shared" si="1"/>
        <v>鶴岡5-5</v>
      </c>
      <c r="B73">
        <v>2026</v>
      </c>
      <c r="C73" t="s">
        <v>2392</v>
      </c>
      <c r="D73">
        <v>203</v>
      </c>
      <c r="E73" t="s">
        <v>299</v>
      </c>
      <c r="F73" t="s">
        <v>2407</v>
      </c>
      <c r="G73">
        <v>5</v>
      </c>
      <c r="H73" t="s">
        <v>2392</v>
      </c>
      <c r="I73">
        <v>203</v>
      </c>
      <c r="J73" t="s">
        <v>299</v>
      </c>
      <c r="K73" t="s">
        <v>2407</v>
      </c>
      <c r="L73">
        <v>5</v>
      </c>
      <c r="M73" t="s">
        <v>2394</v>
      </c>
      <c r="N73" t="s">
        <v>2398</v>
      </c>
      <c r="O73" t="s">
        <v>2408</v>
      </c>
      <c r="P73">
        <v>0</v>
      </c>
      <c r="Q73">
        <v>0</v>
      </c>
      <c r="R73">
        <v>0</v>
      </c>
      <c r="S73">
        <v>76</v>
      </c>
      <c r="T73">
        <v>0</v>
      </c>
      <c r="U73">
        <v>0</v>
      </c>
      <c r="W73" t="s">
        <v>808</v>
      </c>
      <c r="Z73">
        <v>376</v>
      </c>
      <c r="AB73">
        <v>5</v>
      </c>
      <c r="AC73">
        <v>1</v>
      </c>
      <c r="AD73">
        <v>2</v>
      </c>
      <c r="AE73" t="s">
        <v>631</v>
      </c>
      <c r="AF73">
        <v>4</v>
      </c>
      <c r="AG73">
        <v>2</v>
      </c>
      <c r="AI73" t="s">
        <v>809</v>
      </c>
      <c r="AJ73">
        <v>4</v>
      </c>
      <c r="AL73">
        <v>15</v>
      </c>
      <c r="AM73">
        <v>1</v>
      </c>
      <c r="AN73">
        <v>31</v>
      </c>
      <c r="AO73">
        <v>1</v>
      </c>
      <c r="AP73">
        <v>1</v>
      </c>
      <c r="AQ73">
        <v>1</v>
      </c>
      <c r="AR73">
        <v>0</v>
      </c>
      <c r="AS73">
        <v>1</v>
      </c>
      <c r="AT73" t="s">
        <v>299</v>
      </c>
      <c r="AU73">
        <v>7600</v>
      </c>
      <c r="AW73">
        <v>3</v>
      </c>
      <c r="AY73">
        <v>70</v>
      </c>
      <c r="AZ73">
        <v>200</v>
      </c>
      <c r="BG73" t="s">
        <v>810</v>
      </c>
      <c r="BI73" t="s">
        <v>811</v>
      </c>
      <c r="BK73">
        <v>0</v>
      </c>
      <c r="BL73" t="s">
        <v>752</v>
      </c>
      <c r="BM73" t="s">
        <v>299</v>
      </c>
      <c r="BN73">
        <v>2</v>
      </c>
      <c r="BO73">
        <v>7600</v>
      </c>
      <c r="BV73">
        <v>38.679592499999998</v>
      </c>
      <c r="BW73">
        <v>139.8481366</v>
      </c>
      <c r="BY73" t="s">
        <v>2392</v>
      </c>
      <c r="BZ73">
        <v>203</v>
      </c>
      <c r="CA73" t="s">
        <v>299</v>
      </c>
      <c r="CB73" t="s">
        <v>2407</v>
      </c>
      <c r="CC73">
        <v>5</v>
      </c>
      <c r="CD73">
        <v>0</v>
      </c>
    </row>
    <row r="74" spans="1:82">
      <c r="A74" s="1" t="str">
        <f t="shared" si="1"/>
        <v>酒田-5</v>
      </c>
      <c r="B74">
        <v>2026</v>
      </c>
      <c r="C74" t="s">
        <v>2392</v>
      </c>
      <c r="D74">
        <v>204</v>
      </c>
      <c r="E74" t="s">
        <v>309</v>
      </c>
      <c r="F74" t="s">
        <v>2393</v>
      </c>
      <c r="G74">
        <v>5</v>
      </c>
      <c r="H74" t="s">
        <v>2392</v>
      </c>
      <c r="I74">
        <v>204</v>
      </c>
      <c r="J74" t="s">
        <v>309</v>
      </c>
      <c r="K74" t="s">
        <v>2393</v>
      </c>
      <c r="L74">
        <v>5</v>
      </c>
      <c r="M74" t="s">
        <v>2394</v>
      </c>
      <c r="N74" t="s">
        <v>2399</v>
      </c>
      <c r="O74">
        <v>10357</v>
      </c>
      <c r="P74">
        <v>0</v>
      </c>
      <c r="Q74">
        <v>0</v>
      </c>
      <c r="R74">
        <v>0</v>
      </c>
      <c r="S74">
        <v>63</v>
      </c>
      <c r="T74">
        <v>2</v>
      </c>
      <c r="U74">
        <v>0</v>
      </c>
      <c r="W74" t="s">
        <v>831</v>
      </c>
      <c r="X74" t="s">
        <v>832</v>
      </c>
      <c r="Z74">
        <v>270</v>
      </c>
      <c r="AB74">
        <v>3</v>
      </c>
      <c r="AC74">
        <v>1</v>
      </c>
      <c r="AD74">
        <v>1.2</v>
      </c>
      <c r="AE74" t="s">
        <v>500</v>
      </c>
      <c r="AF74">
        <v>3</v>
      </c>
      <c r="AG74">
        <v>2</v>
      </c>
      <c r="AI74" t="s">
        <v>833</v>
      </c>
      <c r="AJ74">
        <v>3</v>
      </c>
      <c r="AL74">
        <v>6</v>
      </c>
      <c r="AM74">
        <v>1</v>
      </c>
      <c r="AN74">
        <v>31</v>
      </c>
      <c r="AQ74">
        <v>1</v>
      </c>
      <c r="AR74">
        <v>1</v>
      </c>
      <c r="AS74">
        <v>1</v>
      </c>
      <c r="AT74" t="s">
        <v>309</v>
      </c>
      <c r="AU74">
        <v>4400</v>
      </c>
      <c r="AW74">
        <v>1</v>
      </c>
      <c r="AX74">
        <v>11</v>
      </c>
      <c r="AY74">
        <v>50</v>
      </c>
      <c r="AZ74">
        <v>80</v>
      </c>
      <c r="BG74" t="s">
        <v>834</v>
      </c>
      <c r="BH74" t="s">
        <v>834</v>
      </c>
      <c r="BK74">
        <v>1</v>
      </c>
      <c r="BL74" t="s">
        <v>752</v>
      </c>
      <c r="BM74" t="s">
        <v>309</v>
      </c>
      <c r="BN74">
        <v>6</v>
      </c>
      <c r="BO74">
        <v>4400</v>
      </c>
      <c r="BT74">
        <v>2</v>
      </c>
      <c r="BU74">
        <v>49</v>
      </c>
      <c r="BV74">
        <v>38.90408</v>
      </c>
      <c r="BW74">
        <v>139.81342100000001</v>
      </c>
      <c r="BY74" t="s">
        <v>2392</v>
      </c>
      <c r="BZ74">
        <v>204</v>
      </c>
      <c r="CA74" t="s">
        <v>309</v>
      </c>
      <c r="CB74" t="s">
        <v>2393</v>
      </c>
      <c r="CC74">
        <v>5</v>
      </c>
      <c r="CD74">
        <v>0</v>
      </c>
    </row>
    <row r="75" spans="1:82">
      <c r="A75" s="1" t="str">
        <f t="shared" si="1"/>
        <v>酒田-6</v>
      </c>
      <c r="B75">
        <v>2026</v>
      </c>
      <c r="C75" t="s">
        <v>2392</v>
      </c>
      <c r="D75">
        <v>204</v>
      </c>
      <c r="E75" t="s">
        <v>309</v>
      </c>
      <c r="F75" t="s">
        <v>2393</v>
      </c>
      <c r="G75">
        <v>6</v>
      </c>
      <c r="H75" t="s">
        <v>2392</v>
      </c>
      <c r="I75">
        <v>204</v>
      </c>
      <c r="J75" t="s">
        <v>309</v>
      </c>
      <c r="K75" t="s">
        <v>2393</v>
      </c>
      <c r="L75">
        <v>6</v>
      </c>
      <c r="M75" t="s">
        <v>2394</v>
      </c>
      <c r="N75" t="s">
        <v>2396</v>
      </c>
      <c r="O75" t="s">
        <v>2408</v>
      </c>
      <c r="P75">
        <v>0</v>
      </c>
      <c r="Q75">
        <v>0</v>
      </c>
      <c r="R75">
        <v>0</v>
      </c>
      <c r="S75">
        <v>63</v>
      </c>
      <c r="T75">
        <v>1</v>
      </c>
      <c r="U75">
        <v>0</v>
      </c>
      <c r="W75" t="s">
        <v>835</v>
      </c>
      <c r="Z75">
        <v>186</v>
      </c>
      <c r="AB75">
        <v>3</v>
      </c>
      <c r="AC75">
        <v>1</v>
      </c>
      <c r="AD75">
        <v>1.2</v>
      </c>
      <c r="AE75" t="s">
        <v>500</v>
      </c>
      <c r="AF75">
        <v>4</v>
      </c>
      <c r="AG75">
        <v>2</v>
      </c>
      <c r="AI75" t="s">
        <v>828</v>
      </c>
      <c r="AJ75">
        <v>2</v>
      </c>
      <c r="AL75">
        <v>6</v>
      </c>
      <c r="AM75">
        <v>1</v>
      </c>
      <c r="AN75">
        <v>31</v>
      </c>
      <c r="AQ75">
        <v>1</v>
      </c>
      <c r="AR75">
        <v>1</v>
      </c>
      <c r="AS75">
        <v>1</v>
      </c>
      <c r="AT75" t="s">
        <v>309</v>
      </c>
      <c r="AU75">
        <v>5800</v>
      </c>
      <c r="AW75">
        <v>1</v>
      </c>
      <c r="AX75">
        <v>13</v>
      </c>
      <c r="AY75">
        <v>60</v>
      </c>
      <c r="AZ75">
        <v>200</v>
      </c>
      <c r="BG75" t="s">
        <v>836</v>
      </c>
      <c r="BH75" t="s">
        <v>836</v>
      </c>
      <c r="BK75">
        <v>1</v>
      </c>
      <c r="BL75" t="s">
        <v>752</v>
      </c>
      <c r="BM75" t="s">
        <v>309</v>
      </c>
      <c r="BN75">
        <v>2</v>
      </c>
      <c r="BO75">
        <v>5800</v>
      </c>
      <c r="BT75">
        <v>2</v>
      </c>
      <c r="BU75">
        <v>62</v>
      </c>
      <c r="BV75">
        <v>38.882444</v>
      </c>
      <c r="BW75">
        <v>139.833349</v>
      </c>
      <c r="BY75" t="s">
        <v>2392</v>
      </c>
      <c r="BZ75">
        <v>204</v>
      </c>
      <c r="CA75" t="s">
        <v>309</v>
      </c>
      <c r="CB75" t="s">
        <v>2393</v>
      </c>
      <c r="CC75">
        <v>6</v>
      </c>
      <c r="CD75">
        <v>0</v>
      </c>
    </row>
    <row r="76" spans="1:82">
      <c r="A76" s="1" t="str">
        <f t="shared" si="1"/>
        <v>酒田-7</v>
      </c>
      <c r="B76">
        <v>2026</v>
      </c>
      <c r="C76" t="s">
        <v>2392</v>
      </c>
      <c r="D76">
        <v>204</v>
      </c>
      <c r="E76" t="s">
        <v>309</v>
      </c>
      <c r="F76" t="s">
        <v>2393</v>
      </c>
      <c r="G76">
        <v>7</v>
      </c>
      <c r="H76" t="s">
        <v>2392</v>
      </c>
      <c r="I76">
        <v>204</v>
      </c>
      <c r="J76" t="s">
        <v>309</v>
      </c>
      <c r="K76" t="s">
        <v>2393</v>
      </c>
      <c r="L76">
        <v>7</v>
      </c>
      <c r="M76" t="s">
        <v>2394</v>
      </c>
      <c r="N76" t="s">
        <v>2402</v>
      </c>
      <c r="O76">
        <v>10357</v>
      </c>
      <c r="P76">
        <v>0</v>
      </c>
      <c r="Q76">
        <v>0</v>
      </c>
      <c r="R76">
        <v>0</v>
      </c>
      <c r="S76">
        <v>63</v>
      </c>
      <c r="T76">
        <v>2</v>
      </c>
      <c r="U76">
        <v>0</v>
      </c>
      <c r="W76" t="s">
        <v>837</v>
      </c>
      <c r="Z76">
        <v>233</v>
      </c>
      <c r="AB76">
        <v>3</v>
      </c>
      <c r="AC76">
        <v>1</v>
      </c>
      <c r="AD76">
        <v>2</v>
      </c>
      <c r="AE76" t="s">
        <v>500</v>
      </c>
      <c r="AF76">
        <v>4</v>
      </c>
      <c r="AG76">
        <v>2</v>
      </c>
      <c r="AI76" t="s">
        <v>516</v>
      </c>
      <c r="AJ76">
        <v>3</v>
      </c>
      <c r="AL76">
        <v>6</v>
      </c>
      <c r="AM76">
        <v>1</v>
      </c>
      <c r="AN76">
        <v>31</v>
      </c>
      <c r="AQ76">
        <v>1</v>
      </c>
      <c r="AR76">
        <v>1</v>
      </c>
      <c r="AS76">
        <v>1</v>
      </c>
      <c r="AT76" t="s">
        <v>309</v>
      </c>
      <c r="AU76">
        <v>1700</v>
      </c>
      <c r="AW76">
        <v>1</v>
      </c>
      <c r="AX76">
        <v>13</v>
      </c>
      <c r="AY76">
        <v>60</v>
      </c>
      <c r="AZ76">
        <v>200</v>
      </c>
      <c r="BG76" t="s">
        <v>838</v>
      </c>
      <c r="BH76" t="s">
        <v>839</v>
      </c>
      <c r="BK76">
        <v>1</v>
      </c>
      <c r="BM76" t="s">
        <v>309</v>
      </c>
      <c r="BN76">
        <v>1</v>
      </c>
      <c r="BO76">
        <v>1700</v>
      </c>
      <c r="BT76">
        <v>1</v>
      </c>
      <c r="BU76">
        <v>3</v>
      </c>
      <c r="BV76">
        <v>38.919496000000002</v>
      </c>
      <c r="BW76">
        <v>139.862415</v>
      </c>
      <c r="BY76" t="s">
        <v>2392</v>
      </c>
      <c r="BZ76">
        <v>204</v>
      </c>
      <c r="CA76" t="s">
        <v>309</v>
      </c>
      <c r="CB76" t="s">
        <v>2393</v>
      </c>
      <c r="CC76">
        <v>7</v>
      </c>
      <c r="CD76">
        <v>0</v>
      </c>
    </row>
    <row r="77" spans="1:82">
      <c r="A77" s="1" t="str">
        <f t="shared" si="1"/>
        <v>酒田-8</v>
      </c>
      <c r="B77">
        <v>2026</v>
      </c>
      <c r="C77" t="s">
        <v>2392</v>
      </c>
      <c r="D77">
        <v>204</v>
      </c>
      <c r="E77" t="s">
        <v>309</v>
      </c>
      <c r="F77" t="s">
        <v>2393</v>
      </c>
      <c r="G77">
        <v>8</v>
      </c>
      <c r="H77" t="s">
        <v>2392</v>
      </c>
      <c r="I77">
        <v>204</v>
      </c>
      <c r="J77" t="s">
        <v>309</v>
      </c>
      <c r="K77" t="s">
        <v>2393</v>
      </c>
      <c r="L77">
        <v>8</v>
      </c>
      <c r="M77" t="s">
        <v>2394</v>
      </c>
      <c r="N77" t="s">
        <v>2405</v>
      </c>
      <c r="O77" t="s">
        <v>2408</v>
      </c>
      <c r="P77">
        <v>0</v>
      </c>
      <c r="Q77">
        <v>0</v>
      </c>
      <c r="R77">
        <v>0</v>
      </c>
      <c r="S77">
        <v>63</v>
      </c>
      <c r="T77">
        <v>2</v>
      </c>
      <c r="U77">
        <v>0</v>
      </c>
      <c r="W77" t="s">
        <v>840</v>
      </c>
      <c r="X77" t="s">
        <v>841</v>
      </c>
      <c r="Z77">
        <v>249</v>
      </c>
      <c r="AB77">
        <v>3</v>
      </c>
      <c r="AC77">
        <v>1</v>
      </c>
      <c r="AD77">
        <v>2.5</v>
      </c>
      <c r="AE77" t="s">
        <v>500</v>
      </c>
      <c r="AF77">
        <v>4</v>
      </c>
      <c r="AG77">
        <v>2</v>
      </c>
      <c r="AI77" t="s">
        <v>782</v>
      </c>
      <c r="AJ77">
        <v>3</v>
      </c>
      <c r="AL77">
        <v>6</v>
      </c>
      <c r="AM77">
        <v>1</v>
      </c>
      <c r="AN77">
        <v>31</v>
      </c>
      <c r="AQ77">
        <v>1</v>
      </c>
      <c r="AR77">
        <v>1</v>
      </c>
      <c r="AS77">
        <v>1</v>
      </c>
      <c r="AT77" t="s">
        <v>309</v>
      </c>
      <c r="AU77">
        <v>3300</v>
      </c>
      <c r="AW77">
        <v>1</v>
      </c>
      <c r="AX77">
        <v>14</v>
      </c>
      <c r="AY77">
        <v>60</v>
      </c>
      <c r="AZ77">
        <v>200</v>
      </c>
      <c r="BG77" t="s">
        <v>842</v>
      </c>
      <c r="BH77" t="s">
        <v>843</v>
      </c>
      <c r="BK77">
        <v>1</v>
      </c>
      <c r="BL77" t="s">
        <v>752</v>
      </c>
      <c r="BM77" t="s">
        <v>309</v>
      </c>
      <c r="BN77">
        <v>2</v>
      </c>
      <c r="BO77">
        <v>3300</v>
      </c>
      <c r="BT77">
        <v>1</v>
      </c>
      <c r="BU77">
        <v>18</v>
      </c>
      <c r="BV77">
        <v>38.898136000000001</v>
      </c>
      <c r="BW77">
        <v>139.84707700000001</v>
      </c>
      <c r="BY77" t="s">
        <v>2392</v>
      </c>
      <c r="BZ77">
        <v>204</v>
      </c>
      <c r="CA77" t="s">
        <v>309</v>
      </c>
      <c r="CB77" t="s">
        <v>2393</v>
      </c>
      <c r="CC77">
        <v>8</v>
      </c>
      <c r="CD77">
        <v>0</v>
      </c>
    </row>
    <row r="78" spans="1:82">
      <c r="A78" s="1" t="str">
        <f t="shared" si="1"/>
        <v>酒田-9</v>
      </c>
      <c r="B78">
        <v>2026</v>
      </c>
      <c r="C78" t="s">
        <v>2392</v>
      </c>
      <c r="D78">
        <v>204</v>
      </c>
      <c r="E78" t="s">
        <v>309</v>
      </c>
      <c r="F78" t="s">
        <v>2393</v>
      </c>
      <c r="G78">
        <v>9</v>
      </c>
      <c r="H78" t="s">
        <v>2392</v>
      </c>
      <c r="I78">
        <v>204</v>
      </c>
      <c r="J78" t="s">
        <v>309</v>
      </c>
      <c r="K78" t="s">
        <v>2393</v>
      </c>
      <c r="L78">
        <v>9</v>
      </c>
      <c r="M78" t="s">
        <v>2394</v>
      </c>
      <c r="N78" t="s">
        <v>2402</v>
      </c>
      <c r="O78">
        <v>10357</v>
      </c>
      <c r="P78">
        <v>0</v>
      </c>
      <c r="Q78">
        <v>0</v>
      </c>
      <c r="R78">
        <v>0</v>
      </c>
      <c r="S78">
        <v>63</v>
      </c>
      <c r="T78">
        <v>0</v>
      </c>
      <c r="U78">
        <v>0</v>
      </c>
      <c r="W78" t="s">
        <v>844</v>
      </c>
      <c r="Z78">
        <v>232</v>
      </c>
      <c r="AB78">
        <v>3</v>
      </c>
      <c r="AC78">
        <v>1</v>
      </c>
      <c r="AD78">
        <v>2</v>
      </c>
      <c r="AE78" t="s">
        <v>500</v>
      </c>
      <c r="AF78">
        <v>4</v>
      </c>
      <c r="AG78">
        <v>1</v>
      </c>
      <c r="AI78" t="s">
        <v>782</v>
      </c>
      <c r="AJ78">
        <v>4</v>
      </c>
      <c r="AL78">
        <v>5.5</v>
      </c>
      <c r="AM78">
        <v>1</v>
      </c>
      <c r="AN78">
        <v>31</v>
      </c>
      <c r="AQ78">
        <v>1</v>
      </c>
      <c r="AR78">
        <v>0</v>
      </c>
      <c r="AS78">
        <v>1</v>
      </c>
      <c r="AT78" t="s">
        <v>845</v>
      </c>
      <c r="AU78">
        <v>5700</v>
      </c>
      <c r="AW78">
        <v>2</v>
      </c>
      <c r="AX78">
        <v>15</v>
      </c>
      <c r="AY78">
        <v>60</v>
      </c>
      <c r="AZ78">
        <v>200</v>
      </c>
      <c r="BG78" t="s">
        <v>846</v>
      </c>
      <c r="BH78" t="s">
        <v>633</v>
      </c>
      <c r="BK78">
        <v>1</v>
      </c>
      <c r="BL78" t="s">
        <v>752</v>
      </c>
      <c r="BM78" t="s">
        <v>845</v>
      </c>
      <c r="BN78">
        <v>1</v>
      </c>
      <c r="BO78">
        <v>5700</v>
      </c>
      <c r="BT78">
        <v>1</v>
      </c>
      <c r="BU78">
        <v>14</v>
      </c>
      <c r="BV78">
        <v>38.967719000000002</v>
      </c>
      <c r="BW78">
        <v>139.93941000000001</v>
      </c>
      <c r="BY78" t="s">
        <v>2392</v>
      </c>
      <c r="BZ78">
        <v>204</v>
      </c>
      <c r="CA78" t="s">
        <v>309</v>
      </c>
      <c r="CB78" t="s">
        <v>2393</v>
      </c>
      <c r="CC78">
        <v>9</v>
      </c>
      <c r="CD78">
        <v>0</v>
      </c>
    </row>
    <row r="79" spans="1:82">
      <c r="A79" s="1" t="str">
        <f t="shared" si="1"/>
        <v>酒田-10</v>
      </c>
      <c r="B79">
        <v>2026</v>
      </c>
      <c r="C79" t="s">
        <v>2392</v>
      </c>
      <c r="D79">
        <v>204</v>
      </c>
      <c r="E79" t="s">
        <v>309</v>
      </c>
      <c r="F79" t="s">
        <v>2393</v>
      </c>
      <c r="G79">
        <v>10</v>
      </c>
      <c r="H79" t="s">
        <v>2392</v>
      </c>
      <c r="I79">
        <v>204</v>
      </c>
      <c r="J79" t="s">
        <v>309</v>
      </c>
      <c r="K79" t="s">
        <v>2393</v>
      </c>
      <c r="L79">
        <v>10</v>
      </c>
      <c r="M79" t="s">
        <v>2394</v>
      </c>
      <c r="N79" t="s">
        <v>2399</v>
      </c>
      <c r="O79" t="s">
        <v>2403</v>
      </c>
      <c r="P79">
        <v>0</v>
      </c>
      <c r="Q79">
        <v>0</v>
      </c>
      <c r="R79">
        <v>0</v>
      </c>
      <c r="S79">
        <v>63</v>
      </c>
      <c r="T79">
        <v>2</v>
      </c>
      <c r="U79">
        <v>0</v>
      </c>
      <c r="W79" t="s">
        <v>2304</v>
      </c>
      <c r="X79" t="s">
        <v>848</v>
      </c>
      <c r="Z79">
        <v>184</v>
      </c>
      <c r="AB79">
        <v>3</v>
      </c>
      <c r="AC79">
        <v>1</v>
      </c>
      <c r="AD79">
        <v>2</v>
      </c>
      <c r="AE79" t="s">
        <v>500</v>
      </c>
      <c r="AF79">
        <v>4</v>
      </c>
      <c r="AG79">
        <v>2</v>
      </c>
      <c r="AI79" t="s">
        <v>849</v>
      </c>
      <c r="AJ79">
        <v>3</v>
      </c>
      <c r="AL79">
        <v>6</v>
      </c>
      <c r="AM79">
        <v>1</v>
      </c>
      <c r="AN79">
        <v>31</v>
      </c>
      <c r="AQ79">
        <v>1</v>
      </c>
      <c r="AR79">
        <v>1</v>
      </c>
      <c r="AS79">
        <v>1</v>
      </c>
      <c r="AT79" t="s">
        <v>309</v>
      </c>
      <c r="AU79">
        <v>500</v>
      </c>
      <c r="AW79">
        <v>1</v>
      </c>
      <c r="AX79">
        <v>15</v>
      </c>
      <c r="AY79">
        <v>60</v>
      </c>
      <c r="AZ79">
        <v>200</v>
      </c>
      <c r="BA79">
        <v>2</v>
      </c>
      <c r="BG79" t="s">
        <v>850</v>
      </c>
      <c r="BH79" t="s">
        <v>850</v>
      </c>
      <c r="BK79">
        <v>1</v>
      </c>
      <c r="BL79" t="s">
        <v>752</v>
      </c>
      <c r="BM79" t="s">
        <v>309</v>
      </c>
      <c r="BN79">
        <v>7</v>
      </c>
      <c r="BO79">
        <v>500</v>
      </c>
      <c r="BT79">
        <v>1</v>
      </c>
      <c r="BU79">
        <v>7</v>
      </c>
      <c r="BV79">
        <v>38.924852999999999</v>
      </c>
      <c r="BW79">
        <v>139.84226200000001</v>
      </c>
      <c r="BY79" t="s">
        <v>2392</v>
      </c>
      <c r="BZ79">
        <v>204</v>
      </c>
      <c r="CA79" t="s">
        <v>309</v>
      </c>
      <c r="CB79" t="s">
        <v>2393</v>
      </c>
      <c r="CC79">
        <v>10</v>
      </c>
      <c r="CD79">
        <v>-1</v>
      </c>
    </row>
    <row r="80" spans="1:82">
      <c r="A80" s="1" t="str">
        <f t="shared" si="1"/>
        <v>酒田-11</v>
      </c>
      <c r="B80">
        <v>2026</v>
      </c>
      <c r="C80" t="s">
        <v>2392</v>
      </c>
      <c r="D80">
        <v>204</v>
      </c>
      <c r="E80" t="s">
        <v>309</v>
      </c>
      <c r="F80" t="s">
        <v>2393</v>
      </c>
      <c r="G80">
        <v>11</v>
      </c>
      <c r="H80" t="s">
        <v>2392</v>
      </c>
      <c r="I80">
        <v>204</v>
      </c>
      <c r="J80" t="s">
        <v>309</v>
      </c>
      <c r="K80" t="s">
        <v>2393</v>
      </c>
      <c r="L80">
        <v>11</v>
      </c>
      <c r="M80" t="s">
        <v>2394</v>
      </c>
      <c r="N80" t="s">
        <v>2401</v>
      </c>
      <c r="O80" t="s">
        <v>2404</v>
      </c>
      <c r="P80">
        <v>0</v>
      </c>
      <c r="Q80">
        <v>0</v>
      </c>
      <c r="R80">
        <v>0</v>
      </c>
      <c r="S80">
        <v>66</v>
      </c>
      <c r="T80">
        <v>2</v>
      </c>
      <c r="U80">
        <v>0</v>
      </c>
      <c r="W80" t="s">
        <v>851</v>
      </c>
      <c r="Z80">
        <v>842</v>
      </c>
      <c r="AB80">
        <v>3</v>
      </c>
      <c r="AC80">
        <v>1</v>
      </c>
      <c r="AD80">
        <v>1.2</v>
      </c>
      <c r="AE80" t="s">
        <v>500</v>
      </c>
      <c r="AF80">
        <v>4</v>
      </c>
      <c r="AG80">
        <v>1</v>
      </c>
      <c r="AI80" t="s">
        <v>852</v>
      </c>
      <c r="AJ80">
        <v>3</v>
      </c>
      <c r="AL80">
        <v>3.5</v>
      </c>
      <c r="AM80">
        <v>1</v>
      </c>
      <c r="AN80">
        <v>31</v>
      </c>
      <c r="AQ80">
        <v>1</v>
      </c>
      <c r="AR80">
        <v>0</v>
      </c>
      <c r="AS80">
        <v>1</v>
      </c>
      <c r="AT80" t="s">
        <v>309</v>
      </c>
      <c r="AU80">
        <v>6300</v>
      </c>
      <c r="AW80">
        <v>3</v>
      </c>
      <c r="AY80">
        <v>70</v>
      </c>
      <c r="AZ80">
        <v>200</v>
      </c>
      <c r="BG80" t="s">
        <v>853</v>
      </c>
      <c r="BH80" t="s">
        <v>854</v>
      </c>
      <c r="BK80">
        <v>1</v>
      </c>
      <c r="BL80" t="s">
        <v>752</v>
      </c>
      <c r="BM80" t="s">
        <v>309</v>
      </c>
      <c r="BN80">
        <v>4</v>
      </c>
      <c r="BO80">
        <v>6300</v>
      </c>
      <c r="BT80">
        <v>0</v>
      </c>
      <c r="BV80">
        <v>38.972360000000002</v>
      </c>
      <c r="BW80">
        <v>139.84074899999999</v>
      </c>
      <c r="BY80" t="s">
        <v>2392</v>
      </c>
      <c r="BZ80">
        <v>204</v>
      </c>
      <c r="CA80" t="s">
        <v>309</v>
      </c>
      <c r="CB80" t="s">
        <v>2393</v>
      </c>
      <c r="CC80">
        <v>11</v>
      </c>
      <c r="CD80">
        <v>0</v>
      </c>
    </row>
    <row r="81" spans="1:82">
      <c r="A81" s="1" t="str">
        <f t="shared" si="1"/>
        <v>酒田-12</v>
      </c>
      <c r="B81">
        <v>2026</v>
      </c>
      <c r="C81" t="s">
        <v>2392</v>
      </c>
      <c r="D81">
        <v>204</v>
      </c>
      <c r="E81" t="s">
        <v>309</v>
      </c>
      <c r="F81" t="s">
        <v>2393</v>
      </c>
      <c r="G81">
        <v>12</v>
      </c>
      <c r="H81" t="s">
        <v>2392</v>
      </c>
      <c r="I81">
        <v>204</v>
      </c>
      <c r="J81" t="s">
        <v>309</v>
      </c>
      <c r="K81" t="s">
        <v>2393</v>
      </c>
      <c r="L81">
        <v>12</v>
      </c>
      <c r="M81" t="s">
        <v>2394</v>
      </c>
      <c r="N81" t="s">
        <v>2401</v>
      </c>
      <c r="O81" t="s">
        <v>2408</v>
      </c>
      <c r="P81">
        <v>0</v>
      </c>
      <c r="Q81">
        <v>0</v>
      </c>
      <c r="R81">
        <v>0</v>
      </c>
      <c r="S81">
        <v>63</v>
      </c>
      <c r="T81">
        <v>2</v>
      </c>
      <c r="U81">
        <v>0</v>
      </c>
      <c r="W81" t="s">
        <v>855</v>
      </c>
      <c r="Z81">
        <v>247</v>
      </c>
      <c r="AB81">
        <v>3</v>
      </c>
      <c r="AC81">
        <v>1</v>
      </c>
      <c r="AD81">
        <v>2</v>
      </c>
      <c r="AE81" t="s">
        <v>500</v>
      </c>
      <c r="AF81">
        <v>4</v>
      </c>
      <c r="AG81">
        <v>2</v>
      </c>
      <c r="AI81" t="s">
        <v>856</v>
      </c>
      <c r="AJ81">
        <v>6</v>
      </c>
      <c r="AL81">
        <v>6</v>
      </c>
      <c r="AM81">
        <v>1</v>
      </c>
      <c r="AN81">
        <v>31</v>
      </c>
      <c r="AQ81">
        <v>1</v>
      </c>
      <c r="AR81">
        <v>1</v>
      </c>
      <c r="AS81">
        <v>1</v>
      </c>
      <c r="AT81" t="s">
        <v>309</v>
      </c>
      <c r="AU81">
        <v>1700</v>
      </c>
      <c r="AW81">
        <v>1</v>
      </c>
      <c r="AX81">
        <v>13</v>
      </c>
      <c r="AY81">
        <v>60</v>
      </c>
      <c r="AZ81">
        <v>200</v>
      </c>
      <c r="BG81" t="s">
        <v>857</v>
      </c>
      <c r="BH81" t="s">
        <v>857</v>
      </c>
      <c r="BK81">
        <v>1</v>
      </c>
      <c r="BL81" t="s">
        <v>752</v>
      </c>
      <c r="BM81" t="s">
        <v>309</v>
      </c>
      <c r="BN81">
        <v>5</v>
      </c>
      <c r="BO81">
        <v>1700</v>
      </c>
      <c r="BT81">
        <v>2</v>
      </c>
      <c r="BU81">
        <v>44</v>
      </c>
      <c r="BV81">
        <v>38.911585000000002</v>
      </c>
      <c r="BW81">
        <v>139.85504399999999</v>
      </c>
      <c r="BY81" t="s">
        <v>2392</v>
      </c>
      <c r="BZ81">
        <v>204</v>
      </c>
      <c r="CA81" t="s">
        <v>309</v>
      </c>
      <c r="CB81" t="s">
        <v>2393</v>
      </c>
      <c r="CC81">
        <v>12</v>
      </c>
      <c r="CD81">
        <v>0</v>
      </c>
    </row>
    <row r="82" spans="1:82">
      <c r="A82" s="1" t="str">
        <f t="shared" si="1"/>
        <v>酒田-13</v>
      </c>
      <c r="B82">
        <v>2026</v>
      </c>
      <c r="C82" t="s">
        <v>2392</v>
      </c>
      <c r="D82">
        <v>204</v>
      </c>
      <c r="E82" t="s">
        <v>309</v>
      </c>
      <c r="F82" t="s">
        <v>2393</v>
      </c>
      <c r="G82">
        <v>13</v>
      </c>
      <c r="H82" t="s">
        <v>2392</v>
      </c>
      <c r="I82">
        <v>204</v>
      </c>
      <c r="J82" t="s">
        <v>309</v>
      </c>
      <c r="K82" t="s">
        <v>2393</v>
      </c>
      <c r="L82">
        <v>13</v>
      </c>
      <c r="M82" t="s">
        <v>2394</v>
      </c>
      <c r="N82" t="s">
        <v>2399</v>
      </c>
      <c r="O82" t="s">
        <v>2403</v>
      </c>
      <c r="P82">
        <v>0</v>
      </c>
      <c r="Q82">
        <v>0</v>
      </c>
      <c r="R82">
        <v>0</v>
      </c>
      <c r="S82">
        <v>63</v>
      </c>
      <c r="T82">
        <v>2</v>
      </c>
      <c r="U82">
        <v>0</v>
      </c>
      <c r="W82" t="s">
        <v>858</v>
      </c>
      <c r="Z82">
        <v>224</v>
      </c>
      <c r="AB82">
        <v>3</v>
      </c>
      <c r="AC82">
        <v>1</v>
      </c>
      <c r="AD82">
        <v>1.5</v>
      </c>
      <c r="AE82" t="s">
        <v>500</v>
      </c>
      <c r="AF82">
        <v>4</v>
      </c>
      <c r="AG82">
        <v>2</v>
      </c>
      <c r="AI82" t="s">
        <v>516</v>
      </c>
      <c r="AJ82">
        <v>1</v>
      </c>
      <c r="AL82">
        <v>6</v>
      </c>
      <c r="AM82">
        <v>1</v>
      </c>
      <c r="AN82">
        <v>31</v>
      </c>
      <c r="AQ82">
        <v>1</v>
      </c>
      <c r="AR82">
        <v>1</v>
      </c>
      <c r="AS82">
        <v>1</v>
      </c>
      <c r="AT82" t="s">
        <v>309</v>
      </c>
      <c r="AU82">
        <v>1200</v>
      </c>
      <c r="AW82">
        <v>1</v>
      </c>
      <c r="AX82">
        <v>11</v>
      </c>
      <c r="AY82">
        <v>50</v>
      </c>
      <c r="AZ82">
        <v>60</v>
      </c>
      <c r="BG82" t="s">
        <v>859</v>
      </c>
      <c r="BH82" t="s">
        <v>859</v>
      </c>
      <c r="BK82">
        <v>1</v>
      </c>
      <c r="BL82" t="s">
        <v>752</v>
      </c>
      <c r="BM82" t="s">
        <v>309</v>
      </c>
      <c r="BN82">
        <v>4</v>
      </c>
      <c r="BO82">
        <v>1200</v>
      </c>
      <c r="BT82">
        <v>2</v>
      </c>
      <c r="BU82">
        <v>57</v>
      </c>
      <c r="BV82">
        <v>38.931266999999998</v>
      </c>
      <c r="BW82">
        <v>139.84827000000001</v>
      </c>
      <c r="BY82" t="s">
        <v>2392</v>
      </c>
      <c r="BZ82">
        <v>204</v>
      </c>
      <c r="CA82" t="s">
        <v>309</v>
      </c>
      <c r="CB82" t="s">
        <v>2393</v>
      </c>
      <c r="CC82">
        <v>13</v>
      </c>
      <c r="CD82">
        <v>0</v>
      </c>
    </row>
    <row r="83" spans="1:82">
      <c r="A83" s="1" t="str">
        <f t="shared" si="1"/>
        <v>酒田-14</v>
      </c>
      <c r="B83">
        <v>2026</v>
      </c>
      <c r="C83" t="s">
        <v>2392</v>
      </c>
      <c r="D83">
        <v>204</v>
      </c>
      <c r="E83" t="s">
        <v>309</v>
      </c>
      <c r="F83" t="s">
        <v>2393</v>
      </c>
      <c r="G83">
        <v>14</v>
      </c>
      <c r="H83" t="s">
        <v>2392</v>
      </c>
      <c r="I83">
        <v>204</v>
      </c>
      <c r="J83" t="s">
        <v>309</v>
      </c>
      <c r="K83" t="s">
        <v>2393</v>
      </c>
      <c r="L83">
        <v>14</v>
      </c>
      <c r="M83" t="s">
        <v>2394</v>
      </c>
      <c r="N83" t="s">
        <v>2405</v>
      </c>
      <c r="O83" t="s">
        <v>2398</v>
      </c>
      <c r="P83">
        <v>0</v>
      </c>
      <c r="Q83">
        <v>0</v>
      </c>
      <c r="R83">
        <v>0</v>
      </c>
      <c r="S83">
        <v>66</v>
      </c>
      <c r="T83">
        <v>1</v>
      </c>
      <c r="U83">
        <v>1</v>
      </c>
      <c r="W83" t="s">
        <v>860</v>
      </c>
      <c r="Z83">
        <v>1008</v>
      </c>
      <c r="AB83">
        <v>3</v>
      </c>
      <c r="AC83">
        <v>1</v>
      </c>
      <c r="AD83">
        <v>1.2</v>
      </c>
      <c r="AE83" t="s">
        <v>500</v>
      </c>
      <c r="AF83">
        <v>4</v>
      </c>
      <c r="AG83">
        <v>2</v>
      </c>
      <c r="AI83" t="s">
        <v>861</v>
      </c>
      <c r="AJ83">
        <v>3</v>
      </c>
      <c r="AL83">
        <v>5.5</v>
      </c>
      <c r="AM83">
        <v>1</v>
      </c>
      <c r="AN83">
        <v>31</v>
      </c>
      <c r="AQ83">
        <v>1</v>
      </c>
      <c r="AR83">
        <v>0</v>
      </c>
      <c r="AS83">
        <v>1</v>
      </c>
      <c r="AT83" t="s">
        <v>309</v>
      </c>
      <c r="AU83">
        <v>6500</v>
      </c>
      <c r="AW83">
        <v>3</v>
      </c>
      <c r="AY83">
        <v>70</v>
      </c>
      <c r="AZ83">
        <v>200</v>
      </c>
      <c r="BG83" t="s">
        <v>862</v>
      </c>
      <c r="BH83" t="s">
        <v>862</v>
      </c>
      <c r="BK83">
        <v>1</v>
      </c>
      <c r="BL83" t="s">
        <v>752</v>
      </c>
      <c r="BM83" t="s">
        <v>309</v>
      </c>
      <c r="BN83">
        <v>6</v>
      </c>
      <c r="BO83">
        <v>6500</v>
      </c>
      <c r="BT83">
        <v>2</v>
      </c>
      <c r="BU83">
        <v>57</v>
      </c>
      <c r="BV83">
        <v>38.879821</v>
      </c>
      <c r="BW83">
        <v>139.80192400000001</v>
      </c>
      <c r="BY83" t="s">
        <v>2392</v>
      </c>
      <c r="BZ83">
        <v>204</v>
      </c>
      <c r="CA83" t="s">
        <v>309</v>
      </c>
      <c r="CB83" t="s">
        <v>2393</v>
      </c>
      <c r="CC83">
        <v>14</v>
      </c>
      <c r="CD83">
        <v>0</v>
      </c>
    </row>
    <row r="84" spans="1:82">
      <c r="A84" s="1" t="str">
        <f t="shared" si="1"/>
        <v>酒田-15</v>
      </c>
      <c r="B84">
        <v>2026</v>
      </c>
      <c r="C84" t="s">
        <v>2392</v>
      </c>
      <c r="D84">
        <v>204</v>
      </c>
      <c r="E84" t="s">
        <v>309</v>
      </c>
      <c r="F84" t="s">
        <v>2393</v>
      </c>
      <c r="G84">
        <v>15</v>
      </c>
      <c r="H84" t="s">
        <v>2392</v>
      </c>
      <c r="I84">
        <v>204</v>
      </c>
      <c r="J84" t="s">
        <v>309</v>
      </c>
      <c r="K84" t="s">
        <v>2393</v>
      </c>
      <c r="L84">
        <v>15</v>
      </c>
      <c r="M84" t="s">
        <v>2394</v>
      </c>
      <c r="N84" t="s">
        <v>2401</v>
      </c>
      <c r="O84" t="s">
        <v>2404</v>
      </c>
      <c r="P84">
        <v>0</v>
      </c>
      <c r="Q84">
        <v>0</v>
      </c>
      <c r="R84">
        <v>0</v>
      </c>
      <c r="S84">
        <v>63</v>
      </c>
      <c r="T84">
        <v>2</v>
      </c>
      <c r="U84">
        <v>0</v>
      </c>
      <c r="W84" t="s">
        <v>863</v>
      </c>
      <c r="X84" t="s">
        <v>864</v>
      </c>
      <c r="Z84">
        <v>218</v>
      </c>
      <c r="AB84">
        <v>3</v>
      </c>
      <c r="AC84">
        <v>1</v>
      </c>
      <c r="AD84">
        <v>1.5</v>
      </c>
      <c r="AE84" t="s">
        <v>500</v>
      </c>
      <c r="AF84">
        <v>4</v>
      </c>
      <c r="AG84">
        <v>1</v>
      </c>
      <c r="AI84" t="s">
        <v>865</v>
      </c>
      <c r="AJ84">
        <v>1</v>
      </c>
      <c r="AL84">
        <v>7.2</v>
      </c>
      <c r="AM84">
        <v>1</v>
      </c>
      <c r="AN84">
        <v>31</v>
      </c>
      <c r="AQ84">
        <v>1</v>
      </c>
      <c r="AR84">
        <v>1</v>
      </c>
      <c r="AS84">
        <v>1</v>
      </c>
      <c r="AT84" t="s">
        <v>309</v>
      </c>
      <c r="AU84">
        <v>1700</v>
      </c>
      <c r="AW84">
        <v>1</v>
      </c>
      <c r="AX84">
        <v>15</v>
      </c>
      <c r="AY84">
        <v>60</v>
      </c>
      <c r="AZ84">
        <v>200</v>
      </c>
      <c r="BA84">
        <v>2</v>
      </c>
      <c r="BG84" t="s">
        <v>866</v>
      </c>
      <c r="BH84" t="s">
        <v>866</v>
      </c>
      <c r="BK84">
        <v>1</v>
      </c>
      <c r="BL84" t="s">
        <v>752</v>
      </c>
      <c r="BM84" t="s">
        <v>309</v>
      </c>
      <c r="BN84">
        <v>3</v>
      </c>
      <c r="BO84">
        <v>1700</v>
      </c>
      <c r="BT84">
        <v>2</v>
      </c>
      <c r="BU84">
        <v>49</v>
      </c>
      <c r="BV84">
        <v>38.920710999999997</v>
      </c>
      <c r="BW84">
        <v>139.82831899999999</v>
      </c>
      <c r="BY84" t="s">
        <v>2392</v>
      </c>
      <c r="BZ84">
        <v>204</v>
      </c>
      <c r="CA84" t="s">
        <v>309</v>
      </c>
      <c r="CB84" t="s">
        <v>2393</v>
      </c>
      <c r="CC84">
        <v>15</v>
      </c>
      <c r="CD84">
        <v>0</v>
      </c>
    </row>
    <row r="85" spans="1:82">
      <c r="A85" s="1" t="str">
        <f t="shared" si="1"/>
        <v>酒田-16</v>
      </c>
      <c r="B85">
        <v>2026</v>
      </c>
      <c r="C85" t="s">
        <v>2392</v>
      </c>
      <c r="D85">
        <v>204</v>
      </c>
      <c r="E85" t="s">
        <v>309</v>
      </c>
      <c r="F85" t="s">
        <v>2393</v>
      </c>
      <c r="G85">
        <v>16</v>
      </c>
      <c r="H85" t="s">
        <v>2392</v>
      </c>
      <c r="I85">
        <v>204</v>
      </c>
      <c r="J85" t="s">
        <v>309</v>
      </c>
      <c r="K85" t="s">
        <v>2393</v>
      </c>
      <c r="L85">
        <v>16</v>
      </c>
      <c r="M85" t="s">
        <v>2394</v>
      </c>
      <c r="N85" t="s">
        <v>2402</v>
      </c>
      <c r="O85" t="s">
        <v>2398</v>
      </c>
      <c r="P85">
        <v>0</v>
      </c>
      <c r="Q85">
        <v>0</v>
      </c>
      <c r="R85">
        <v>0</v>
      </c>
      <c r="S85">
        <v>63</v>
      </c>
      <c r="T85">
        <v>2</v>
      </c>
      <c r="U85">
        <v>0</v>
      </c>
      <c r="W85" t="s">
        <v>867</v>
      </c>
      <c r="Z85">
        <v>256</v>
      </c>
      <c r="AB85">
        <v>3</v>
      </c>
      <c r="AC85">
        <v>1</v>
      </c>
      <c r="AD85">
        <v>1.5</v>
      </c>
      <c r="AE85" t="s">
        <v>500</v>
      </c>
      <c r="AF85">
        <v>4</v>
      </c>
      <c r="AG85">
        <v>2</v>
      </c>
      <c r="AI85" t="s">
        <v>856</v>
      </c>
      <c r="AJ85">
        <v>2</v>
      </c>
      <c r="AL85">
        <v>6</v>
      </c>
      <c r="AM85">
        <v>1</v>
      </c>
      <c r="AN85">
        <v>31</v>
      </c>
      <c r="AQ85">
        <v>1</v>
      </c>
      <c r="AR85">
        <v>1</v>
      </c>
      <c r="AS85">
        <v>1</v>
      </c>
      <c r="AT85" t="s">
        <v>309</v>
      </c>
      <c r="AU85">
        <v>1100</v>
      </c>
      <c r="AW85">
        <v>1</v>
      </c>
      <c r="AX85">
        <v>13</v>
      </c>
      <c r="AY85">
        <v>60</v>
      </c>
      <c r="AZ85">
        <v>200</v>
      </c>
      <c r="BG85" t="s">
        <v>868</v>
      </c>
      <c r="BH85" t="s">
        <v>868</v>
      </c>
      <c r="BK85">
        <v>1</v>
      </c>
      <c r="BL85" t="s">
        <v>752</v>
      </c>
      <c r="BM85" t="s">
        <v>309</v>
      </c>
      <c r="BN85">
        <v>1</v>
      </c>
      <c r="BO85">
        <v>1100</v>
      </c>
      <c r="BT85">
        <v>2</v>
      </c>
      <c r="BU85">
        <v>55</v>
      </c>
      <c r="BV85">
        <v>38.9234668</v>
      </c>
      <c r="BW85">
        <v>139.85639800000001</v>
      </c>
      <c r="BY85" t="s">
        <v>2392</v>
      </c>
      <c r="BZ85">
        <v>204</v>
      </c>
      <c r="CA85" t="s">
        <v>309</v>
      </c>
      <c r="CB85" t="s">
        <v>2393</v>
      </c>
      <c r="CC85">
        <v>16</v>
      </c>
      <c r="CD85">
        <v>0</v>
      </c>
    </row>
    <row r="86" spans="1:82">
      <c r="A86" s="1" t="str">
        <f t="shared" si="1"/>
        <v>酒田5-1</v>
      </c>
      <c r="B86">
        <v>2026</v>
      </c>
      <c r="C86" t="s">
        <v>2392</v>
      </c>
      <c r="D86">
        <v>204</v>
      </c>
      <c r="E86" t="s">
        <v>309</v>
      </c>
      <c r="F86" t="s">
        <v>2407</v>
      </c>
      <c r="G86">
        <v>1</v>
      </c>
      <c r="H86" t="s">
        <v>2392</v>
      </c>
      <c r="I86">
        <v>204</v>
      </c>
      <c r="J86" t="s">
        <v>309</v>
      </c>
      <c r="K86" t="s">
        <v>2407</v>
      </c>
      <c r="L86">
        <v>1</v>
      </c>
      <c r="M86" t="s">
        <v>2394</v>
      </c>
      <c r="N86" t="s">
        <v>2396</v>
      </c>
      <c r="O86" t="s">
        <v>2398</v>
      </c>
      <c r="P86">
        <v>0</v>
      </c>
      <c r="Q86">
        <v>0</v>
      </c>
      <c r="R86">
        <v>0</v>
      </c>
      <c r="S86">
        <v>75</v>
      </c>
      <c r="T86">
        <v>2</v>
      </c>
      <c r="U86">
        <v>0</v>
      </c>
      <c r="W86" t="s">
        <v>874</v>
      </c>
      <c r="X86" t="s">
        <v>875</v>
      </c>
      <c r="Z86">
        <v>507</v>
      </c>
      <c r="AB86">
        <v>3</v>
      </c>
      <c r="AC86">
        <v>1</v>
      </c>
      <c r="AD86">
        <v>3</v>
      </c>
      <c r="AE86" t="s">
        <v>631</v>
      </c>
      <c r="AF86">
        <v>3</v>
      </c>
      <c r="AG86">
        <v>3</v>
      </c>
      <c r="AI86" t="s">
        <v>876</v>
      </c>
      <c r="AJ86">
        <v>8</v>
      </c>
      <c r="AL86">
        <v>12</v>
      </c>
      <c r="AM86">
        <v>1</v>
      </c>
      <c r="AN86">
        <v>31</v>
      </c>
      <c r="AO86">
        <v>7</v>
      </c>
      <c r="AP86">
        <v>1</v>
      </c>
      <c r="AQ86">
        <v>1</v>
      </c>
      <c r="AR86">
        <v>1</v>
      </c>
      <c r="AS86">
        <v>1</v>
      </c>
      <c r="AT86" t="s">
        <v>309</v>
      </c>
      <c r="AU86">
        <v>1400</v>
      </c>
      <c r="AW86">
        <v>1</v>
      </c>
      <c r="AX86" t="s">
        <v>2407</v>
      </c>
      <c r="AY86">
        <v>80</v>
      </c>
      <c r="AZ86">
        <v>400</v>
      </c>
      <c r="BA86">
        <v>1</v>
      </c>
      <c r="BG86" t="s">
        <v>2526</v>
      </c>
      <c r="BH86" t="s">
        <v>877</v>
      </c>
      <c r="BI86" t="s">
        <v>878</v>
      </c>
      <c r="BJ86" t="s">
        <v>879</v>
      </c>
      <c r="BK86">
        <v>0</v>
      </c>
      <c r="BL86" t="s">
        <v>752</v>
      </c>
      <c r="BM86" t="s">
        <v>309</v>
      </c>
      <c r="BN86">
        <v>6</v>
      </c>
      <c r="BO86">
        <v>1400</v>
      </c>
      <c r="BT86">
        <v>2</v>
      </c>
      <c r="BU86">
        <v>51</v>
      </c>
      <c r="BV86">
        <v>38.916609999999999</v>
      </c>
      <c r="BW86">
        <v>139.835947</v>
      </c>
      <c r="BY86" t="s">
        <v>2392</v>
      </c>
      <c r="BZ86">
        <v>204</v>
      </c>
      <c r="CA86" t="s">
        <v>309</v>
      </c>
      <c r="CB86" t="s">
        <v>2407</v>
      </c>
      <c r="CC86">
        <v>1</v>
      </c>
      <c r="CD86">
        <v>0</v>
      </c>
    </row>
    <row r="87" spans="1:82">
      <c r="A87" s="1" t="str">
        <f t="shared" si="1"/>
        <v>酒田5-2</v>
      </c>
      <c r="B87">
        <v>2026</v>
      </c>
      <c r="C87" t="s">
        <v>2392</v>
      </c>
      <c r="D87">
        <v>204</v>
      </c>
      <c r="E87" t="s">
        <v>309</v>
      </c>
      <c r="F87" t="s">
        <v>2407</v>
      </c>
      <c r="G87">
        <v>2</v>
      </c>
      <c r="H87" t="s">
        <v>2392</v>
      </c>
      <c r="I87">
        <v>204</v>
      </c>
      <c r="J87" t="s">
        <v>309</v>
      </c>
      <c r="K87" t="s">
        <v>2407</v>
      </c>
      <c r="L87">
        <v>2</v>
      </c>
      <c r="M87" t="s">
        <v>2394</v>
      </c>
      <c r="N87" t="s">
        <v>2402</v>
      </c>
      <c r="O87" t="s">
        <v>2404</v>
      </c>
      <c r="P87">
        <v>0</v>
      </c>
      <c r="Q87">
        <v>0</v>
      </c>
      <c r="R87">
        <v>0</v>
      </c>
      <c r="S87">
        <v>77</v>
      </c>
      <c r="T87">
        <v>2</v>
      </c>
      <c r="U87">
        <v>0</v>
      </c>
      <c r="W87" t="s">
        <v>880</v>
      </c>
      <c r="Z87">
        <v>742</v>
      </c>
      <c r="AB87">
        <v>3</v>
      </c>
      <c r="AC87">
        <v>1</v>
      </c>
      <c r="AD87">
        <v>1.5</v>
      </c>
      <c r="AE87" t="s">
        <v>642</v>
      </c>
      <c r="AF87">
        <v>3</v>
      </c>
      <c r="AG87">
        <v>1</v>
      </c>
      <c r="AI87" t="s">
        <v>881</v>
      </c>
      <c r="AJ87">
        <v>1</v>
      </c>
      <c r="AL87">
        <v>27</v>
      </c>
      <c r="AM87">
        <v>1</v>
      </c>
      <c r="AN87">
        <v>10</v>
      </c>
      <c r="AP87">
        <v>5</v>
      </c>
      <c r="AQ87">
        <v>1</v>
      </c>
      <c r="AR87">
        <v>1</v>
      </c>
      <c r="AS87">
        <v>1</v>
      </c>
      <c r="AT87" t="s">
        <v>309</v>
      </c>
      <c r="AU87">
        <v>1400</v>
      </c>
      <c r="AW87">
        <v>1</v>
      </c>
      <c r="AX87">
        <v>17</v>
      </c>
      <c r="AY87">
        <v>60</v>
      </c>
      <c r="AZ87">
        <v>200</v>
      </c>
      <c r="BG87" t="s">
        <v>882</v>
      </c>
      <c r="BI87" t="s">
        <v>883</v>
      </c>
      <c r="BK87">
        <v>0</v>
      </c>
      <c r="BL87" t="s">
        <v>752</v>
      </c>
      <c r="BM87" t="s">
        <v>309</v>
      </c>
      <c r="BN87">
        <v>1</v>
      </c>
      <c r="BO87">
        <v>1400</v>
      </c>
      <c r="BT87">
        <v>1</v>
      </c>
      <c r="BU87">
        <v>7</v>
      </c>
      <c r="BV87">
        <v>38.923504000000001</v>
      </c>
      <c r="BW87">
        <v>139.85826399999999</v>
      </c>
      <c r="BY87" t="s">
        <v>2392</v>
      </c>
      <c r="BZ87">
        <v>204</v>
      </c>
      <c r="CA87" t="s">
        <v>309</v>
      </c>
      <c r="CB87" t="s">
        <v>2407</v>
      </c>
      <c r="CC87">
        <v>2</v>
      </c>
      <c r="CD87">
        <v>0</v>
      </c>
    </row>
    <row r="88" spans="1:82">
      <c r="A88" s="1" t="str">
        <f t="shared" si="1"/>
        <v>酒田5-3</v>
      </c>
      <c r="B88">
        <v>2026</v>
      </c>
      <c r="C88" t="s">
        <v>2392</v>
      </c>
      <c r="D88">
        <v>204</v>
      </c>
      <c r="E88" t="s">
        <v>309</v>
      </c>
      <c r="F88" t="s">
        <v>2407</v>
      </c>
      <c r="G88">
        <v>3</v>
      </c>
      <c r="H88" t="s">
        <v>2392</v>
      </c>
      <c r="I88">
        <v>204</v>
      </c>
      <c r="J88" t="s">
        <v>309</v>
      </c>
      <c r="K88" t="s">
        <v>2407</v>
      </c>
      <c r="L88">
        <v>3</v>
      </c>
      <c r="M88" t="s">
        <v>2394</v>
      </c>
      <c r="N88" t="s">
        <v>2405</v>
      </c>
      <c r="O88" t="s">
        <v>2403</v>
      </c>
      <c r="P88">
        <v>0</v>
      </c>
      <c r="Q88">
        <v>0</v>
      </c>
      <c r="R88">
        <v>0</v>
      </c>
      <c r="S88">
        <v>77</v>
      </c>
      <c r="T88">
        <v>1</v>
      </c>
      <c r="U88">
        <v>0</v>
      </c>
      <c r="W88" t="s">
        <v>884</v>
      </c>
      <c r="Z88">
        <v>689</v>
      </c>
      <c r="AB88">
        <v>3</v>
      </c>
      <c r="AC88">
        <v>1</v>
      </c>
      <c r="AD88">
        <v>2</v>
      </c>
      <c r="AE88" t="s">
        <v>642</v>
      </c>
      <c r="AF88">
        <v>3</v>
      </c>
      <c r="AG88">
        <v>2</v>
      </c>
      <c r="AI88" t="s">
        <v>885</v>
      </c>
      <c r="AJ88">
        <v>8</v>
      </c>
      <c r="AL88">
        <v>25</v>
      </c>
      <c r="AM88">
        <v>1</v>
      </c>
      <c r="AN88">
        <v>24</v>
      </c>
      <c r="AP88">
        <v>5</v>
      </c>
      <c r="AQ88">
        <v>1</v>
      </c>
      <c r="AR88">
        <v>1</v>
      </c>
      <c r="AS88">
        <v>1</v>
      </c>
      <c r="AT88" t="s">
        <v>309</v>
      </c>
      <c r="AU88">
        <v>1900</v>
      </c>
      <c r="AW88">
        <v>1</v>
      </c>
      <c r="AX88" t="s">
        <v>2410</v>
      </c>
      <c r="AY88">
        <v>80</v>
      </c>
      <c r="AZ88">
        <v>200</v>
      </c>
      <c r="BG88" t="s">
        <v>886</v>
      </c>
      <c r="BH88" t="s">
        <v>887</v>
      </c>
      <c r="BK88">
        <v>0</v>
      </c>
      <c r="BL88" t="s">
        <v>752</v>
      </c>
      <c r="BM88" t="s">
        <v>309</v>
      </c>
      <c r="BN88">
        <v>5</v>
      </c>
      <c r="BO88">
        <v>1900</v>
      </c>
      <c r="BT88">
        <v>1</v>
      </c>
      <c r="BU88">
        <v>13</v>
      </c>
      <c r="BV88">
        <v>38.908904</v>
      </c>
      <c r="BW88">
        <v>139.85373200000001</v>
      </c>
      <c r="BY88" t="s">
        <v>2392</v>
      </c>
      <c r="BZ88">
        <v>204</v>
      </c>
      <c r="CA88" t="s">
        <v>309</v>
      </c>
      <c r="CB88" t="s">
        <v>2407</v>
      </c>
      <c r="CC88">
        <v>3</v>
      </c>
      <c r="CD88">
        <v>0</v>
      </c>
    </row>
    <row r="89" spans="1:82">
      <c r="A89" s="1" t="str">
        <f t="shared" si="1"/>
        <v>酒田9-1</v>
      </c>
      <c r="B89">
        <v>2026</v>
      </c>
      <c r="C89" t="s">
        <v>2392</v>
      </c>
      <c r="D89">
        <v>204</v>
      </c>
      <c r="E89" t="s">
        <v>309</v>
      </c>
      <c r="F89" t="s">
        <v>2411</v>
      </c>
      <c r="G89">
        <v>1</v>
      </c>
      <c r="H89" t="s">
        <v>2392</v>
      </c>
      <c r="I89">
        <v>204</v>
      </c>
      <c r="J89" t="s">
        <v>309</v>
      </c>
      <c r="K89" t="s">
        <v>2411</v>
      </c>
      <c r="L89">
        <v>1</v>
      </c>
      <c r="M89" t="s">
        <v>2394</v>
      </c>
      <c r="N89" t="s">
        <v>2396</v>
      </c>
      <c r="O89" t="s">
        <v>2408</v>
      </c>
      <c r="P89">
        <v>0</v>
      </c>
      <c r="Q89">
        <v>0</v>
      </c>
      <c r="R89">
        <v>0</v>
      </c>
      <c r="S89">
        <v>81</v>
      </c>
      <c r="T89">
        <v>0</v>
      </c>
      <c r="U89">
        <v>0</v>
      </c>
      <c r="W89" t="s">
        <v>888</v>
      </c>
      <c r="Z89">
        <v>3305</v>
      </c>
      <c r="AB89">
        <v>3</v>
      </c>
      <c r="AC89">
        <v>1</v>
      </c>
      <c r="AD89">
        <v>2.5</v>
      </c>
      <c r="AE89" t="s">
        <v>694</v>
      </c>
      <c r="AI89" t="s">
        <v>889</v>
      </c>
      <c r="AJ89">
        <v>4</v>
      </c>
      <c r="AL89">
        <v>12</v>
      </c>
      <c r="AM89">
        <v>1</v>
      </c>
      <c r="AN89">
        <v>31</v>
      </c>
      <c r="AQ89">
        <v>1</v>
      </c>
      <c r="AR89">
        <v>0</v>
      </c>
      <c r="AS89">
        <v>0</v>
      </c>
      <c r="AT89" t="s">
        <v>890</v>
      </c>
      <c r="AU89">
        <v>50</v>
      </c>
      <c r="AW89">
        <v>1</v>
      </c>
      <c r="AX89" t="s">
        <v>2412</v>
      </c>
      <c r="AY89">
        <v>60</v>
      </c>
      <c r="AZ89">
        <v>200</v>
      </c>
      <c r="BG89" t="s">
        <v>891</v>
      </c>
      <c r="BI89" t="s">
        <v>891</v>
      </c>
      <c r="BK89">
        <v>0</v>
      </c>
      <c r="BT89">
        <v>1</v>
      </c>
      <c r="BU89">
        <v>2</v>
      </c>
      <c r="BV89">
        <v>38.865020999999999</v>
      </c>
      <c r="BW89">
        <v>139.84418600000001</v>
      </c>
      <c r="BY89" t="s">
        <v>2392</v>
      </c>
      <c r="BZ89">
        <v>204</v>
      </c>
      <c r="CA89" t="s">
        <v>309</v>
      </c>
      <c r="CB89" t="s">
        <v>2411</v>
      </c>
      <c r="CC89">
        <v>1</v>
      </c>
      <c r="CD89">
        <v>0</v>
      </c>
    </row>
    <row r="90" spans="1:82">
      <c r="A90" s="1" t="str">
        <f t="shared" si="1"/>
        <v>酒田9-2</v>
      </c>
      <c r="B90">
        <v>2026</v>
      </c>
      <c r="C90" t="s">
        <v>2392</v>
      </c>
      <c r="D90">
        <v>204</v>
      </c>
      <c r="E90" t="s">
        <v>309</v>
      </c>
      <c r="F90" t="s">
        <v>2411</v>
      </c>
      <c r="G90">
        <v>2</v>
      </c>
      <c r="H90" t="s">
        <v>2392</v>
      </c>
      <c r="I90">
        <v>204</v>
      </c>
      <c r="J90" t="s">
        <v>309</v>
      </c>
      <c r="K90" t="s">
        <v>2411</v>
      </c>
      <c r="L90">
        <v>2</v>
      </c>
      <c r="M90" t="s">
        <v>2394</v>
      </c>
      <c r="N90" t="s">
        <v>2401</v>
      </c>
      <c r="O90" t="s">
        <v>2404</v>
      </c>
      <c r="P90">
        <v>0</v>
      </c>
      <c r="Q90">
        <v>0</v>
      </c>
      <c r="R90">
        <v>0</v>
      </c>
      <c r="S90">
        <v>81</v>
      </c>
      <c r="T90">
        <v>0</v>
      </c>
      <c r="U90">
        <v>0</v>
      </c>
      <c r="W90" t="s">
        <v>893</v>
      </c>
      <c r="Z90">
        <v>2481</v>
      </c>
      <c r="AB90">
        <v>1</v>
      </c>
      <c r="AC90">
        <v>1</v>
      </c>
      <c r="AD90">
        <v>1</v>
      </c>
      <c r="AE90" t="s">
        <v>694</v>
      </c>
      <c r="AI90" t="s">
        <v>894</v>
      </c>
      <c r="AJ90">
        <v>6</v>
      </c>
      <c r="AL90">
        <v>11</v>
      </c>
      <c r="AM90">
        <v>1</v>
      </c>
      <c r="AN90">
        <v>31</v>
      </c>
      <c r="AQ90">
        <v>1</v>
      </c>
      <c r="AR90">
        <v>0</v>
      </c>
      <c r="AS90">
        <v>1</v>
      </c>
      <c r="AT90" t="s">
        <v>890</v>
      </c>
      <c r="AU90">
        <v>700</v>
      </c>
      <c r="AW90">
        <v>1</v>
      </c>
      <c r="AX90" t="s">
        <v>2412</v>
      </c>
      <c r="AY90">
        <v>60</v>
      </c>
      <c r="AZ90">
        <v>200</v>
      </c>
      <c r="BG90" t="s">
        <v>895</v>
      </c>
      <c r="BH90" t="s">
        <v>895</v>
      </c>
      <c r="BI90" t="s">
        <v>895</v>
      </c>
      <c r="BK90">
        <v>0</v>
      </c>
      <c r="BL90" t="s">
        <v>752</v>
      </c>
      <c r="BM90" t="s">
        <v>309</v>
      </c>
      <c r="BN90">
        <v>2</v>
      </c>
      <c r="BO90">
        <v>3500</v>
      </c>
      <c r="BT90">
        <v>2</v>
      </c>
      <c r="BU90">
        <v>44</v>
      </c>
      <c r="BV90">
        <v>38.895333000000001</v>
      </c>
      <c r="BW90">
        <v>139.84343899999999</v>
      </c>
      <c r="BY90" t="s">
        <v>2392</v>
      </c>
      <c r="BZ90">
        <v>204</v>
      </c>
      <c r="CA90" t="s">
        <v>309</v>
      </c>
      <c r="CB90" t="s">
        <v>2411</v>
      </c>
      <c r="CC90">
        <v>2</v>
      </c>
      <c r="CD90">
        <v>0</v>
      </c>
    </row>
    <row r="91" spans="1:82">
      <c r="A91" s="1" t="str">
        <f t="shared" si="1"/>
        <v>酒田9-3</v>
      </c>
      <c r="B91">
        <v>2026</v>
      </c>
      <c r="C91" t="s">
        <v>2392</v>
      </c>
      <c r="D91">
        <v>204</v>
      </c>
      <c r="E91" t="s">
        <v>309</v>
      </c>
      <c r="F91" t="s">
        <v>2411</v>
      </c>
      <c r="G91">
        <v>3</v>
      </c>
      <c r="H91" t="s">
        <v>2392</v>
      </c>
      <c r="I91">
        <v>204</v>
      </c>
      <c r="J91" t="s">
        <v>309</v>
      </c>
      <c r="K91" t="s">
        <v>2411</v>
      </c>
      <c r="L91">
        <v>3</v>
      </c>
      <c r="M91" t="s">
        <v>2394</v>
      </c>
      <c r="N91" t="s">
        <v>2405</v>
      </c>
      <c r="O91">
        <v>10357</v>
      </c>
      <c r="P91">
        <v>0</v>
      </c>
      <c r="Q91">
        <v>0</v>
      </c>
      <c r="R91">
        <v>0</v>
      </c>
      <c r="S91">
        <v>85</v>
      </c>
      <c r="T91">
        <v>0</v>
      </c>
      <c r="U91">
        <v>0</v>
      </c>
      <c r="W91" t="s">
        <v>896</v>
      </c>
      <c r="X91" t="s">
        <v>897</v>
      </c>
      <c r="Z91">
        <v>1435</v>
      </c>
      <c r="AB91">
        <v>3</v>
      </c>
      <c r="AC91">
        <v>1</v>
      </c>
      <c r="AD91">
        <v>2.5</v>
      </c>
      <c r="AE91" t="s">
        <v>898</v>
      </c>
      <c r="AF91">
        <v>3</v>
      </c>
      <c r="AG91">
        <v>2</v>
      </c>
      <c r="AI91" t="s">
        <v>2110</v>
      </c>
      <c r="AJ91">
        <v>8</v>
      </c>
      <c r="AL91">
        <v>16</v>
      </c>
      <c r="AM91">
        <v>1</v>
      </c>
      <c r="AN91" t="s">
        <v>2393</v>
      </c>
      <c r="AQ91">
        <v>1</v>
      </c>
      <c r="AR91">
        <v>1</v>
      </c>
      <c r="AS91">
        <v>1</v>
      </c>
      <c r="AT91" t="s">
        <v>899</v>
      </c>
      <c r="AU91">
        <v>400</v>
      </c>
      <c r="AW91">
        <v>1</v>
      </c>
      <c r="AX91" t="s">
        <v>2406</v>
      </c>
      <c r="AY91">
        <v>60</v>
      </c>
      <c r="AZ91">
        <v>200</v>
      </c>
      <c r="BA91">
        <v>2</v>
      </c>
      <c r="BG91" t="s">
        <v>900</v>
      </c>
      <c r="BH91" t="s">
        <v>900</v>
      </c>
      <c r="BI91" t="s">
        <v>900</v>
      </c>
      <c r="BK91">
        <v>0</v>
      </c>
      <c r="BL91" t="s">
        <v>752</v>
      </c>
      <c r="BM91" t="s">
        <v>309</v>
      </c>
      <c r="BN91">
        <v>6</v>
      </c>
      <c r="BO91">
        <v>2000</v>
      </c>
      <c r="BT91">
        <v>2</v>
      </c>
      <c r="BU91">
        <v>61</v>
      </c>
      <c r="BV91">
        <v>38.913879999999999</v>
      </c>
      <c r="BW91">
        <v>139.831109</v>
      </c>
      <c r="BY91" t="s">
        <v>2392</v>
      </c>
      <c r="BZ91">
        <v>204</v>
      </c>
      <c r="CA91" t="s">
        <v>309</v>
      </c>
      <c r="CB91" t="s">
        <v>2411</v>
      </c>
      <c r="CC91">
        <v>3</v>
      </c>
      <c r="CD91">
        <v>0</v>
      </c>
    </row>
    <row r="92" spans="1:82">
      <c r="A92" s="1" t="str">
        <f t="shared" si="1"/>
        <v>新庄-1</v>
      </c>
      <c r="B92">
        <v>2026</v>
      </c>
      <c r="C92" t="s">
        <v>2392</v>
      </c>
      <c r="D92">
        <v>205</v>
      </c>
      <c r="E92" t="s">
        <v>327</v>
      </c>
      <c r="F92" t="s">
        <v>2393</v>
      </c>
      <c r="G92">
        <v>1</v>
      </c>
      <c r="H92" t="s">
        <v>2392</v>
      </c>
      <c r="I92">
        <v>205</v>
      </c>
      <c r="J92" t="s">
        <v>327</v>
      </c>
      <c r="K92" t="s">
        <v>2393</v>
      </c>
      <c r="L92">
        <v>1</v>
      </c>
      <c r="M92" t="s">
        <v>2394</v>
      </c>
      <c r="N92" t="s">
        <v>2408</v>
      </c>
      <c r="O92" t="s">
        <v>2400</v>
      </c>
      <c r="P92">
        <v>0</v>
      </c>
      <c r="Q92">
        <v>0</v>
      </c>
      <c r="R92">
        <v>0</v>
      </c>
      <c r="S92">
        <v>63</v>
      </c>
      <c r="T92">
        <v>1</v>
      </c>
      <c r="U92">
        <v>0</v>
      </c>
      <c r="W92" t="s">
        <v>901</v>
      </c>
      <c r="X92" t="s">
        <v>902</v>
      </c>
      <c r="Z92">
        <v>171</v>
      </c>
      <c r="AB92">
        <v>3</v>
      </c>
      <c r="AC92">
        <v>1</v>
      </c>
      <c r="AD92">
        <v>2</v>
      </c>
      <c r="AE92" t="s">
        <v>500</v>
      </c>
      <c r="AF92">
        <v>4</v>
      </c>
      <c r="AG92">
        <v>2</v>
      </c>
      <c r="AI92" t="s">
        <v>821</v>
      </c>
      <c r="AJ92">
        <v>7</v>
      </c>
      <c r="AL92">
        <v>4.5</v>
      </c>
      <c r="AM92">
        <v>1</v>
      </c>
      <c r="AN92">
        <v>31</v>
      </c>
      <c r="AQ92">
        <v>1</v>
      </c>
      <c r="AR92">
        <v>1</v>
      </c>
      <c r="AS92">
        <v>1</v>
      </c>
      <c r="AT92" t="s">
        <v>327</v>
      </c>
      <c r="AU92">
        <v>800</v>
      </c>
      <c r="AW92">
        <v>2</v>
      </c>
      <c r="AX92">
        <v>15</v>
      </c>
      <c r="AY92">
        <v>60</v>
      </c>
      <c r="AZ92">
        <v>200</v>
      </c>
      <c r="BG92" t="s">
        <v>903</v>
      </c>
      <c r="BH92" t="s">
        <v>903</v>
      </c>
      <c r="BK92">
        <v>1</v>
      </c>
      <c r="BL92" t="s">
        <v>509</v>
      </c>
      <c r="BM92" t="s">
        <v>327</v>
      </c>
      <c r="BN92">
        <v>3</v>
      </c>
      <c r="BO92">
        <v>800</v>
      </c>
      <c r="BT92">
        <v>2</v>
      </c>
      <c r="BU92">
        <v>48</v>
      </c>
      <c r="BV92">
        <v>38.761004</v>
      </c>
      <c r="BW92">
        <v>140.29904999999999</v>
      </c>
      <c r="BY92" t="s">
        <v>2392</v>
      </c>
      <c r="BZ92">
        <v>205</v>
      </c>
      <c r="CA92" t="s">
        <v>327</v>
      </c>
      <c r="CB92" t="s">
        <v>2393</v>
      </c>
      <c r="CC92">
        <v>1</v>
      </c>
      <c r="CD92">
        <v>0</v>
      </c>
    </row>
    <row r="93" spans="1:82">
      <c r="A93" s="1" t="str">
        <f t="shared" si="1"/>
        <v>新庄-2</v>
      </c>
      <c r="B93">
        <v>2026</v>
      </c>
      <c r="C93" t="s">
        <v>2392</v>
      </c>
      <c r="D93">
        <v>205</v>
      </c>
      <c r="E93" t="s">
        <v>327</v>
      </c>
      <c r="F93" t="s">
        <v>2393</v>
      </c>
      <c r="G93">
        <v>2</v>
      </c>
      <c r="H93" t="s">
        <v>2392</v>
      </c>
      <c r="I93">
        <v>205</v>
      </c>
      <c r="J93" t="s">
        <v>327</v>
      </c>
      <c r="K93" t="s">
        <v>2393</v>
      </c>
      <c r="L93">
        <v>2</v>
      </c>
      <c r="M93" t="s">
        <v>2394</v>
      </c>
      <c r="N93" t="s">
        <v>2408</v>
      </c>
      <c r="O93" t="s">
        <v>2400</v>
      </c>
      <c r="P93">
        <v>0</v>
      </c>
      <c r="Q93">
        <v>0</v>
      </c>
      <c r="R93">
        <v>0</v>
      </c>
      <c r="S93">
        <v>63</v>
      </c>
      <c r="T93">
        <v>2</v>
      </c>
      <c r="U93">
        <v>0</v>
      </c>
      <c r="W93" t="s">
        <v>904</v>
      </c>
      <c r="X93" t="s">
        <v>905</v>
      </c>
      <c r="Z93">
        <v>175</v>
      </c>
      <c r="AB93">
        <v>3</v>
      </c>
      <c r="AC93">
        <v>1</v>
      </c>
      <c r="AD93">
        <v>1.2</v>
      </c>
      <c r="AE93" t="s">
        <v>500</v>
      </c>
      <c r="AF93">
        <v>4</v>
      </c>
      <c r="AG93">
        <v>3</v>
      </c>
      <c r="AI93" t="s">
        <v>821</v>
      </c>
      <c r="AJ93">
        <v>6</v>
      </c>
      <c r="AL93">
        <v>5.5</v>
      </c>
      <c r="AM93">
        <v>1</v>
      </c>
      <c r="AN93">
        <v>31</v>
      </c>
      <c r="AQ93">
        <v>1</v>
      </c>
      <c r="AR93">
        <v>0</v>
      </c>
      <c r="AS93">
        <v>1</v>
      </c>
      <c r="AT93" t="s">
        <v>327</v>
      </c>
      <c r="AU93">
        <v>1200</v>
      </c>
      <c r="AW93">
        <v>2</v>
      </c>
      <c r="AX93">
        <v>13</v>
      </c>
      <c r="AY93">
        <v>60</v>
      </c>
      <c r="AZ93">
        <v>200</v>
      </c>
      <c r="BG93" t="s">
        <v>906</v>
      </c>
      <c r="BH93" t="s">
        <v>906</v>
      </c>
      <c r="BK93">
        <v>1</v>
      </c>
      <c r="BL93" t="s">
        <v>509</v>
      </c>
      <c r="BM93" t="s">
        <v>327</v>
      </c>
      <c r="BN93">
        <v>6</v>
      </c>
      <c r="BO93">
        <v>1200</v>
      </c>
      <c r="BT93">
        <v>1</v>
      </c>
      <c r="BU93">
        <v>16</v>
      </c>
      <c r="BV93">
        <v>38.754812000000001</v>
      </c>
      <c r="BW93">
        <v>140.301301</v>
      </c>
      <c r="BY93" t="s">
        <v>2392</v>
      </c>
      <c r="BZ93">
        <v>205</v>
      </c>
      <c r="CA93" t="s">
        <v>327</v>
      </c>
      <c r="CB93" t="s">
        <v>2393</v>
      </c>
      <c r="CC93">
        <v>2</v>
      </c>
      <c r="CD93">
        <v>0</v>
      </c>
    </row>
    <row r="94" spans="1:82">
      <c r="A94" s="1" t="str">
        <f t="shared" si="1"/>
        <v>新庄-3</v>
      </c>
      <c r="B94">
        <v>2026</v>
      </c>
      <c r="C94" t="s">
        <v>2392</v>
      </c>
      <c r="D94">
        <v>205</v>
      </c>
      <c r="E94" t="s">
        <v>327</v>
      </c>
      <c r="F94" t="s">
        <v>2393</v>
      </c>
      <c r="G94">
        <v>3</v>
      </c>
      <c r="H94" t="s">
        <v>2392</v>
      </c>
      <c r="I94">
        <v>205</v>
      </c>
      <c r="J94" t="s">
        <v>327</v>
      </c>
      <c r="K94" t="s">
        <v>2393</v>
      </c>
      <c r="L94">
        <v>3</v>
      </c>
      <c r="M94" t="s">
        <v>2394</v>
      </c>
      <c r="N94" t="s">
        <v>2408</v>
      </c>
      <c r="O94" t="s">
        <v>2400</v>
      </c>
      <c r="P94">
        <v>0</v>
      </c>
      <c r="Q94">
        <v>0</v>
      </c>
      <c r="R94">
        <v>0</v>
      </c>
      <c r="S94">
        <v>63</v>
      </c>
      <c r="T94">
        <v>2</v>
      </c>
      <c r="U94">
        <v>0</v>
      </c>
      <c r="W94" t="s">
        <v>907</v>
      </c>
      <c r="X94" t="s">
        <v>908</v>
      </c>
      <c r="Z94">
        <v>228</v>
      </c>
      <c r="AB94">
        <v>3</v>
      </c>
      <c r="AC94">
        <v>1</v>
      </c>
      <c r="AD94">
        <v>2</v>
      </c>
      <c r="AE94" t="s">
        <v>500</v>
      </c>
      <c r="AF94">
        <v>4</v>
      </c>
      <c r="AG94">
        <v>2</v>
      </c>
      <c r="AI94" t="s">
        <v>909</v>
      </c>
      <c r="AJ94">
        <v>5</v>
      </c>
      <c r="AL94">
        <v>8.5</v>
      </c>
      <c r="AM94">
        <v>1</v>
      </c>
      <c r="AN94">
        <v>31</v>
      </c>
      <c r="AQ94">
        <v>1</v>
      </c>
      <c r="AR94">
        <v>1</v>
      </c>
      <c r="AS94">
        <v>1</v>
      </c>
      <c r="AT94" t="s">
        <v>327</v>
      </c>
      <c r="AU94">
        <v>900</v>
      </c>
      <c r="AW94">
        <v>2</v>
      </c>
      <c r="AX94">
        <v>15</v>
      </c>
      <c r="AY94">
        <v>60</v>
      </c>
      <c r="AZ94">
        <v>200</v>
      </c>
      <c r="BG94" t="s">
        <v>2527</v>
      </c>
      <c r="BH94" t="s">
        <v>854</v>
      </c>
      <c r="BK94">
        <v>1</v>
      </c>
      <c r="BL94" t="s">
        <v>509</v>
      </c>
      <c r="BM94" t="s">
        <v>327</v>
      </c>
      <c r="BN94">
        <v>3</v>
      </c>
      <c r="BO94">
        <v>900</v>
      </c>
      <c r="BT94">
        <v>2</v>
      </c>
      <c r="BU94">
        <v>43</v>
      </c>
      <c r="BV94">
        <v>38.764007999999997</v>
      </c>
      <c r="BW94">
        <v>140.29690299999999</v>
      </c>
      <c r="BY94" t="s">
        <v>2392</v>
      </c>
      <c r="BZ94">
        <v>205</v>
      </c>
      <c r="CA94" t="s">
        <v>327</v>
      </c>
      <c r="CB94" t="s">
        <v>2393</v>
      </c>
      <c r="CC94">
        <v>3</v>
      </c>
      <c r="CD94">
        <v>0</v>
      </c>
    </row>
    <row r="95" spans="1:82">
      <c r="A95" s="1" t="str">
        <f t="shared" si="1"/>
        <v>新庄5-1</v>
      </c>
      <c r="B95">
        <v>2026</v>
      </c>
      <c r="C95" t="s">
        <v>2392</v>
      </c>
      <c r="D95">
        <v>205</v>
      </c>
      <c r="E95" t="s">
        <v>327</v>
      </c>
      <c r="F95" t="s">
        <v>2407</v>
      </c>
      <c r="G95">
        <v>1</v>
      </c>
      <c r="H95" t="s">
        <v>2392</v>
      </c>
      <c r="I95">
        <v>205</v>
      </c>
      <c r="J95" t="s">
        <v>327</v>
      </c>
      <c r="K95" t="s">
        <v>2407</v>
      </c>
      <c r="L95">
        <v>1</v>
      </c>
      <c r="M95" t="s">
        <v>2394</v>
      </c>
      <c r="N95" t="s">
        <v>2408</v>
      </c>
      <c r="O95" t="s">
        <v>2400</v>
      </c>
      <c r="P95">
        <v>0</v>
      </c>
      <c r="Q95">
        <v>0</v>
      </c>
      <c r="R95">
        <v>0</v>
      </c>
      <c r="S95">
        <v>77</v>
      </c>
      <c r="T95">
        <v>2</v>
      </c>
      <c r="U95">
        <v>0</v>
      </c>
      <c r="W95" t="s">
        <v>911</v>
      </c>
      <c r="Z95">
        <v>406</v>
      </c>
      <c r="AB95">
        <v>1</v>
      </c>
      <c r="AC95">
        <v>1</v>
      </c>
      <c r="AD95">
        <v>1</v>
      </c>
      <c r="AE95" t="s">
        <v>912</v>
      </c>
      <c r="AF95">
        <v>4</v>
      </c>
      <c r="AG95">
        <v>1</v>
      </c>
      <c r="AI95" t="s">
        <v>2305</v>
      </c>
      <c r="AJ95">
        <v>6</v>
      </c>
      <c r="AL95">
        <v>18</v>
      </c>
      <c r="AM95">
        <v>1</v>
      </c>
      <c r="AN95">
        <v>24</v>
      </c>
      <c r="AQ95">
        <v>1</v>
      </c>
      <c r="AR95">
        <v>1</v>
      </c>
      <c r="AS95">
        <v>1</v>
      </c>
      <c r="AT95" t="s">
        <v>327</v>
      </c>
      <c r="AU95">
        <v>2000</v>
      </c>
      <c r="AW95">
        <v>2</v>
      </c>
      <c r="AX95">
        <v>15</v>
      </c>
      <c r="AY95">
        <v>60</v>
      </c>
      <c r="AZ95">
        <v>200</v>
      </c>
      <c r="BG95" t="s">
        <v>914</v>
      </c>
      <c r="BI95" t="s">
        <v>915</v>
      </c>
      <c r="BK95">
        <v>0</v>
      </c>
      <c r="BL95" t="s">
        <v>509</v>
      </c>
      <c r="BM95" t="s">
        <v>327</v>
      </c>
      <c r="BN95">
        <v>7</v>
      </c>
      <c r="BO95">
        <v>2000</v>
      </c>
      <c r="BT95">
        <v>1</v>
      </c>
      <c r="BU95">
        <v>19</v>
      </c>
      <c r="BV95">
        <v>38.773218700000001</v>
      </c>
      <c r="BW95">
        <v>140.294039</v>
      </c>
      <c r="BY95" t="s">
        <v>2392</v>
      </c>
      <c r="BZ95">
        <v>205</v>
      </c>
      <c r="CA95" t="s">
        <v>327</v>
      </c>
      <c r="CB95" t="s">
        <v>2407</v>
      </c>
      <c r="CC95">
        <v>1</v>
      </c>
      <c r="CD95">
        <v>-1</v>
      </c>
    </row>
    <row r="96" spans="1:82">
      <c r="A96" s="1" t="str">
        <f t="shared" si="1"/>
        <v>新庄5-2</v>
      </c>
      <c r="B96">
        <v>2026</v>
      </c>
      <c r="C96" t="s">
        <v>2392</v>
      </c>
      <c r="D96">
        <v>205</v>
      </c>
      <c r="E96" t="s">
        <v>327</v>
      </c>
      <c r="F96" t="s">
        <v>2407</v>
      </c>
      <c r="G96">
        <v>2</v>
      </c>
      <c r="H96" t="s">
        <v>2392</v>
      </c>
      <c r="I96">
        <v>205</v>
      </c>
      <c r="J96" t="s">
        <v>327</v>
      </c>
      <c r="K96" t="s">
        <v>2407</v>
      </c>
      <c r="L96">
        <v>2</v>
      </c>
      <c r="M96" t="s">
        <v>2394</v>
      </c>
      <c r="N96" t="s">
        <v>2408</v>
      </c>
      <c r="O96" t="s">
        <v>2400</v>
      </c>
      <c r="P96">
        <v>0</v>
      </c>
      <c r="Q96">
        <v>0</v>
      </c>
      <c r="R96">
        <v>0</v>
      </c>
      <c r="S96">
        <v>75</v>
      </c>
      <c r="T96">
        <v>1</v>
      </c>
      <c r="U96">
        <v>0</v>
      </c>
      <c r="W96" t="s">
        <v>916</v>
      </c>
      <c r="X96" t="s">
        <v>917</v>
      </c>
      <c r="Z96">
        <v>371</v>
      </c>
      <c r="AB96">
        <v>7</v>
      </c>
      <c r="AC96">
        <v>1</v>
      </c>
      <c r="AD96">
        <v>3</v>
      </c>
      <c r="AE96" t="s">
        <v>619</v>
      </c>
      <c r="AF96">
        <v>3</v>
      </c>
      <c r="AG96">
        <v>1</v>
      </c>
      <c r="AI96" t="s">
        <v>918</v>
      </c>
      <c r="AJ96">
        <v>2</v>
      </c>
      <c r="AL96">
        <v>16.5</v>
      </c>
      <c r="AM96">
        <v>1</v>
      </c>
      <c r="AN96">
        <v>24</v>
      </c>
      <c r="AQ96">
        <v>1</v>
      </c>
      <c r="AR96">
        <v>1</v>
      </c>
      <c r="AS96">
        <v>1</v>
      </c>
      <c r="AT96" t="s">
        <v>327</v>
      </c>
      <c r="AU96">
        <v>280</v>
      </c>
      <c r="AW96">
        <v>2</v>
      </c>
      <c r="AX96" t="s">
        <v>2407</v>
      </c>
      <c r="AY96">
        <v>80</v>
      </c>
      <c r="AZ96">
        <v>400</v>
      </c>
      <c r="BA96">
        <v>2</v>
      </c>
      <c r="BG96" t="s">
        <v>919</v>
      </c>
      <c r="BI96" t="s">
        <v>920</v>
      </c>
      <c r="BK96">
        <v>0</v>
      </c>
      <c r="BL96" t="s">
        <v>509</v>
      </c>
      <c r="BM96" t="s">
        <v>327</v>
      </c>
      <c r="BN96">
        <v>3</v>
      </c>
      <c r="BO96">
        <v>280</v>
      </c>
      <c r="BT96">
        <v>2</v>
      </c>
      <c r="BU96">
        <v>59</v>
      </c>
      <c r="BV96">
        <v>38.763086999999999</v>
      </c>
      <c r="BW96">
        <v>140.30345299999999</v>
      </c>
      <c r="BY96" t="s">
        <v>2392</v>
      </c>
      <c r="BZ96">
        <v>205</v>
      </c>
      <c r="CA96" t="s">
        <v>327</v>
      </c>
      <c r="CB96" t="s">
        <v>2407</v>
      </c>
      <c r="CC96">
        <v>2</v>
      </c>
      <c r="CD96">
        <v>0</v>
      </c>
    </row>
    <row r="97" spans="1:82">
      <c r="A97" s="1" t="str">
        <f t="shared" si="1"/>
        <v>寒河江-1</v>
      </c>
      <c r="B97">
        <v>2026</v>
      </c>
      <c r="C97" t="s">
        <v>2392</v>
      </c>
      <c r="D97">
        <v>206</v>
      </c>
      <c r="E97" t="s">
        <v>335</v>
      </c>
      <c r="F97" t="s">
        <v>2393</v>
      </c>
      <c r="G97">
        <v>1</v>
      </c>
      <c r="H97" t="s">
        <v>2392</v>
      </c>
      <c r="I97">
        <v>206</v>
      </c>
      <c r="J97" t="s">
        <v>335</v>
      </c>
      <c r="K97" t="s">
        <v>2393</v>
      </c>
      <c r="L97">
        <v>1</v>
      </c>
      <c r="M97" t="s">
        <v>2394</v>
      </c>
      <c r="N97" t="s">
        <v>2403</v>
      </c>
      <c r="O97" t="s">
        <v>2402</v>
      </c>
      <c r="P97">
        <v>0</v>
      </c>
      <c r="Q97">
        <v>0</v>
      </c>
      <c r="R97">
        <v>0</v>
      </c>
      <c r="S97">
        <v>64</v>
      </c>
      <c r="T97">
        <v>2</v>
      </c>
      <c r="U97">
        <v>0</v>
      </c>
      <c r="W97" t="s">
        <v>921</v>
      </c>
      <c r="X97" t="s">
        <v>922</v>
      </c>
      <c r="Z97">
        <v>227</v>
      </c>
      <c r="AB97">
        <v>3</v>
      </c>
      <c r="AC97">
        <v>1</v>
      </c>
      <c r="AD97">
        <v>2</v>
      </c>
      <c r="AE97" t="s">
        <v>500</v>
      </c>
      <c r="AF97">
        <v>4</v>
      </c>
      <c r="AG97">
        <v>2</v>
      </c>
      <c r="AI97" t="s">
        <v>923</v>
      </c>
      <c r="AJ97">
        <v>3</v>
      </c>
      <c r="AL97">
        <v>7</v>
      </c>
      <c r="AM97">
        <v>1</v>
      </c>
      <c r="AN97">
        <v>31</v>
      </c>
      <c r="AQ97">
        <v>1</v>
      </c>
      <c r="AR97">
        <v>1</v>
      </c>
      <c r="AS97">
        <v>1</v>
      </c>
      <c r="AT97" t="s">
        <v>335</v>
      </c>
      <c r="AU97">
        <v>1400</v>
      </c>
      <c r="AW97">
        <v>2</v>
      </c>
      <c r="AX97">
        <v>15</v>
      </c>
      <c r="AY97">
        <v>60</v>
      </c>
      <c r="AZ97">
        <v>200</v>
      </c>
      <c r="BG97" t="s">
        <v>924</v>
      </c>
      <c r="BH97" t="s">
        <v>924</v>
      </c>
      <c r="BK97">
        <v>1</v>
      </c>
      <c r="BM97" t="s">
        <v>335</v>
      </c>
      <c r="BO97">
        <v>1400</v>
      </c>
      <c r="BT97">
        <v>2</v>
      </c>
      <c r="BU97">
        <v>38</v>
      </c>
      <c r="BV97">
        <v>38.382753999999998</v>
      </c>
      <c r="BW97">
        <v>140.28080499999999</v>
      </c>
      <c r="BY97" t="s">
        <v>2392</v>
      </c>
      <c r="BZ97">
        <v>206</v>
      </c>
      <c r="CA97" t="s">
        <v>335</v>
      </c>
      <c r="CB97" t="s">
        <v>2393</v>
      </c>
      <c r="CC97">
        <v>1</v>
      </c>
      <c r="CD97">
        <v>0</v>
      </c>
    </row>
    <row r="98" spans="1:82">
      <c r="A98" s="1" t="str">
        <f t="shared" si="1"/>
        <v>寒河江-2</v>
      </c>
      <c r="B98">
        <v>2026</v>
      </c>
      <c r="C98" t="s">
        <v>2392</v>
      </c>
      <c r="D98">
        <v>206</v>
      </c>
      <c r="E98" t="s">
        <v>335</v>
      </c>
      <c r="F98" t="s">
        <v>2393</v>
      </c>
      <c r="G98">
        <v>2</v>
      </c>
      <c r="H98" t="s">
        <v>2392</v>
      </c>
      <c r="I98">
        <v>206</v>
      </c>
      <c r="J98" t="s">
        <v>335</v>
      </c>
      <c r="K98" t="s">
        <v>2393</v>
      </c>
      <c r="L98">
        <v>2</v>
      </c>
      <c r="M98" t="s">
        <v>2394</v>
      </c>
      <c r="N98" t="s">
        <v>2403</v>
      </c>
      <c r="O98" t="s">
        <v>2402</v>
      </c>
      <c r="P98">
        <v>0</v>
      </c>
      <c r="Q98">
        <v>0</v>
      </c>
      <c r="R98">
        <v>0</v>
      </c>
      <c r="S98">
        <v>63</v>
      </c>
      <c r="T98">
        <v>2</v>
      </c>
      <c r="U98">
        <v>0</v>
      </c>
      <c r="W98" t="s">
        <v>925</v>
      </c>
      <c r="X98" t="s">
        <v>926</v>
      </c>
      <c r="Z98">
        <v>276</v>
      </c>
      <c r="AB98">
        <v>3</v>
      </c>
      <c r="AC98">
        <v>1</v>
      </c>
      <c r="AD98">
        <v>2.5</v>
      </c>
      <c r="AE98" t="s">
        <v>500</v>
      </c>
      <c r="AF98">
        <v>4</v>
      </c>
      <c r="AG98">
        <v>2</v>
      </c>
      <c r="AI98" t="s">
        <v>927</v>
      </c>
      <c r="AJ98">
        <v>4</v>
      </c>
      <c r="AL98">
        <v>6</v>
      </c>
      <c r="AM98">
        <v>1</v>
      </c>
      <c r="AN98">
        <v>31</v>
      </c>
      <c r="AQ98">
        <v>1</v>
      </c>
      <c r="AR98">
        <v>0</v>
      </c>
      <c r="AS98">
        <v>1</v>
      </c>
      <c r="AT98" t="s">
        <v>335</v>
      </c>
      <c r="AU98">
        <v>550</v>
      </c>
      <c r="AW98">
        <v>2</v>
      </c>
      <c r="AX98">
        <v>14</v>
      </c>
      <c r="AY98">
        <v>60</v>
      </c>
      <c r="AZ98">
        <v>200</v>
      </c>
      <c r="BG98" t="s">
        <v>928</v>
      </c>
      <c r="BH98" t="s">
        <v>928</v>
      </c>
      <c r="BK98">
        <v>1</v>
      </c>
      <c r="BM98" t="s">
        <v>335</v>
      </c>
      <c r="BO98">
        <v>550</v>
      </c>
      <c r="BT98">
        <v>9</v>
      </c>
      <c r="BV98">
        <v>38.369518999999997</v>
      </c>
      <c r="BW98">
        <v>140.27994899999999</v>
      </c>
      <c r="BY98" t="s">
        <v>2392</v>
      </c>
      <c r="BZ98">
        <v>206</v>
      </c>
      <c r="CA98" t="s">
        <v>335</v>
      </c>
      <c r="CB98" t="s">
        <v>2393</v>
      </c>
      <c r="CC98">
        <v>2</v>
      </c>
      <c r="CD98">
        <v>0</v>
      </c>
    </row>
    <row r="99" spans="1:82">
      <c r="A99" s="1" t="str">
        <f t="shared" si="1"/>
        <v>寒河江-3</v>
      </c>
      <c r="B99">
        <v>2026</v>
      </c>
      <c r="C99" t="s">
        <v>2392</v>
      </c>
      <c r="D99">
        <v>206</v>
      </c>
      <c r="E99" t="s">
        <v>335</v>
      </c>
      <c r="F99" t="s">
        <v>2393</v>
      </c>
      <c r="G99">
        <v>3</v>
      </c>
      <c r="H99" t="s">
        <v>2392</v>
      </c>
      <c r="I99">
        <v>206</v>
      </c>
      <c r="J99" t="s">
        <v>335</v>
      </c>
      <c r="K99" t="s">
        <v>2393</v>
      </c>
      <c r="L99">
        <v>3</v>
      </c>
      <c r="M99" t="s">
        <v>2394</v>
      </c>
      <c r="N99" t="s">
        <v>2403</v>
      </c>
      <c r="O99" t="s">
        <v>2402</v>
      </c>
      <c r="P99">
        <v>0</v>
      </c>
      <c r="Q99">
        <v>0</v>
      </c>
      <c r="R99">
        <v>0</v>
      </c>
      <c r="S99">
        <v>63</v>
      </c>
      <c r="T99">
        <v>1</v>
      </c>
      <c r="U99">
        <v>0</v>
      </c>
      <c r="W99" t="s">
        <v>929</v>
      </c>
      <c r="Z99">
        <v>299</v>
      </c>
      <c r="AB99">
        <v>3</v>
      </c>
      <c r="AC99">
        <v>1.2</v>
      </c>
      <c r="AD99">
        <v>1</v>
      </c>
      <c r="AE99" t="s">
        <v>500</v>
      </c>
      <c r="AF99">
        <v>4</v>
      </c>
      <c r="AG99">
        <v>2</v>
      </c>
      <c r="AI99" t="s">
        <v>930</v>
      </c>
      <c r="AJ99">
        <v>3</v>
      </c>
      <c r="AL99">
        <v>6</v>
      </c>
      <c r="AM99">
        <v>1</v>
      </c>
      <c r="AN99">
        <v>31</v>
      </c>
      <c r="AQ99">
        <v>1</v>
      </c>
      <c r="AR99">
        <v>0</v>
      </c>
      <c r="AS99">
        <v>1</v>
      </c>
      <c r="AT99" t="s">
        <v>335</v>
      </c>
      <c r="AU99">
        <v>1300</v>
      </c>
      <c r="AW99">
        <v>2</v>
      </c>
      <c r="AX99">
        <v>11</v>
      </c>
      <c r="AY99">
        <v>50</v>
      </c>
      <c r="AZ99">
        <v>60</v>
      </c>
      <c r="BG99" t="s">
        <v>931</v>
      </c>
      <c r="BH99" t="s">
        <v>931</v>
      </c>
      <c r="BK99">
        <v>1</v>
      </c>
      <c r="BM99" t="s">
        <v>335</v>
      </c>
      <c r="BO99">
        <v>1300</v>
      </c>
      <c r="BT99">
        <v>0</v>
      </c>
      <c r="BV99">
        <v>38.36891</v>
      </c>
      <c r="BW99">
        <v>140.26488499999999</v>
      </c>
      <c r="BY99" t="s">
        <v>2392</v>
      </c>
      <c r="BZ99">
        <v>206</v>
      </c>
      <c r="CA99" t="s">
        <v>335</v>
      </c>
      <c r="CB99" t="s">
        <v>2393</v>
      </c>
      <c r="CC99">
        <v>3</v>
      </c>
      <c r="CD99">
        <v>0</v>
      </c>
    </row>
    <row r="100" spans="1:82">
      <c r="A100" s="1" t="str">
        <f t="shared" si="1"/>
        <v>寒河江5-1</v>
      </c>
      <c r="B100">
        <v>2026</v>
      </c>
      <c r="C100" t="s">
        <v>2392</v>
      </c>
      <c r="D100">
        <v>206</v>
      </c>
      <c r="E100" t="s">
        <v>335</v>
      </c>
      <c r="F100" t="s">
        <v>2407</v>
      </c>
      <c r="G100">
        <v>1</v>
      </c>
      <c r="H100" t="s">
        <v>2392</v>
      </c>
      <c r="I100">
        <v>206</v>
      </c>
      <c r="J100" t="s">
        <v>335</v>
      </c>
      <c r="K100" t="s">
        <v>2407</v>
      </c>
      <c r="L100">
        <v>1</v>
      </c>
      <c r="M100" t="s">
        <v>2394</v>
      </c>
      <c r="N100" t="s">
        <v>2403</v>
      </c>
      <c r="O100" t="s">
        <v>2402</v>
      </c>
      <c r="P100">
        <v>0</v>
      </c>
      <c r="Q100">
        <v>0</v>
      </c>
      <c r="R100">
        <v>0</v>
      </c>
      <c r="S100">
        <v>75</v>
      </c>
      <c r="T100">
        <v>2</v>
      </c>
      <c r="U100">
        <v>0</v>
      </c>
      <c r="W100" t="s">
        <v>932</v>
      </c>
      <c r="X100" t="s">
        <v>933</v>
      </c>
      <c r="Z100">
        <v>322</v>
      </c>
      <c r="AB100">
        <v>3</v>
      </c>
      <c r="AC100">
        <v>1.2</v>
      </c>
      <c r="AD100">
        <v>1</v>
      </c>
      <c r="AE100" t="s">
        <v>631</v>
      </c>
      <c r="AF100">
        <v>2</v>
      </c>
      <c r="AG100">
        <v>4</v>
      </c>
      <c r="AI100" t="s">
        <v>934</v>
      </c>
      <c r="AJ100">
        <v>3</v>
      </c>
      <c r="AL100">
        <v>18</v>
      </c>
      <c r="AM100">
        <v>1</v>
      </c>
      <c r="AN100">
        <v>24</v>
      </c>
      <c r="AQ100">
        <v>1</v>
      </c>
      <c r="AR100">
        <v>1</v>
      </c>
      <c r="AS100">
        <v>1</v>
      </c>
      <c r="AT100" t="s">
        <v>335</v>
      </c>
      <c r="AU100">
        <v>350</v>
      </c>
      <c r="AW100">
        <v>2</v>
      </c>
      <c r="AX100" t="s">
        <v>2407</v>
      </c>
      <c r="AY100">
        <v>80</v>
      </c>
      <c r="AZ100">
        <v>400</v>
      </c>
      <c r="BG100" t="s">
        <v>935</v>
      </c>
      <c r="BI100" t="s">
        <v>936</v>
      </c>
      <c r="BK100">
        <v>0</v>
      </c>
      <c r="BL100" t="s">
        <v>937</v>
      </c>
      <c r="BM100" t="s">
        <v>335</v>
      </c>
      <c r="BN100">
        <v>4</v>
      </c>
      <c r="BO100">
        <v>350</v>
      </c>
      <c r="BT100">
        <v>1</v>
      </c>
      <c r="BU100">
        <v>14</v>
      </c>
      <c r="BV100">
        <v>38.374581999999997</v>
      </c>
      <c r="BW100">
        <v>140.275927</v>
      </c>
      <c r="BY100" t="s">
        <v>2392</v>
      </c>
      <c r="BZ100">
        <v>206</v>
      </c>
      <c r="CA100" t="s">
        <v>335</v>
      </c>
      <c r="CB100" t="s">
        <v>2407</v>
      </c>
      <c r="CC100">
        <v>1</v>
      </c>
      <c r="CD100">
        <v>0</v>
      </c>
    </row>
    <row r="101" spans="1:82">
      <c r="A101" s="1" t="str">
        <f t="shared" si="1"/>
        <v>寒河江5-2</v>
      </c>
      <c r="B101">
        <v>2026</v>
      </c>
      <c r="C101" t="s">
        <v>2392</v>
      </c>
      <c r="D101">
        <v>206</v>
      </c>
      <c r="E101" t="s">
        <v>335</v>
      </c>
      <c r="F101" t="s">
        <v>2407</v>
      </c>
      <c r="G101">
        <v>2</v>
      </c>
      <c r="H101" t="s">
        <v>2392</v>
      </c>
      <c r="I101">
        <v>206</v>
      </c>
      <c r="J101" t="s">
        <v>335</v>
      </c>
      <c r="K101" t="s">
        <v>2407</v>
      </c>
      <c r="L101">
        <v>2</v>
      </c>
      <c r="M101" t="s">
        <v>2394</v>
      </c>
      <c r="N101" t="s">
        <v>2403</v>
      </c>
      <c r="O101" t="s">
        <v>2402</v>
      </c>
      <c r="P101">
        <v>0</v>
      </c>
      <c r="Q101">
        <v>0</v>
      </c>
      <c r="R101">
        <v>0</v>
      </c>
      <c r="S101">
        <v>76</v>
      </c>
      <c r="T101">
        <v>2</v>
      </c>
      <c r="U101">
        <v>0</v>
      </c>
      <c r="W101" t="s">
        <v>938</v>
      </c>
      <c r="X101" t="s">
        <v>939</v>
      </c>
      <c r="Z101">
        <v>254</v>
      </c>
      <c r="AB101">
        <v>3</v>
      </c>
      <c r="AC101">
        <v>1</v>
      </c>
      <c r="AD101">
        <v>1.5</v>
      </c>
      <c r="AE101" t="s">
        <v>642</v>
      </c>
      <c r="AF101">
        <v>3</v>
      </c>
      <c r="AG101">
        <v>1</v>
      </c>
      <c r="AI101" t="s">
        <v>940</v>
      </c>
      <c r="AJ101">
        <v>2</v>
      </c>
      <c r="AL101">
        <v>16</v>
      </c>
      <c r="AM101">
        <v>1</v>
      </c>
      <c r="AN101">
        <v>24</v>
      </c>
      <c r="AQ101">
        <v>1</v>
      </c>
      <c r="AR101">
        <v>0</v>
      </c>
      <c r="AS101">
        <v>1</v>
      </c>
      <c r="AT101" t="s">
        <v>335</v>
      </c>
      <c r="AU101">
        <v>850</v>
      </c>
      <c r="AW101">
        <v>2</v>
      </c>
      <c r="AX101" t="s">
        <v>2410</v>
      </c>
      <c r="AY101">
        <v>80</v>
      </c>
      <c r="AZ101">
        <v>200</v>
      </c>
      <c r="BG101" t="s">
        <v>941</v>
      </c>
      <c r="BI101" t="s">
        <v>942</v>
      </c>
      <c r="BK101">
        <v>0</v>
      </c>
      <c r="BM101" t="s">
        <v>335</v>
      </c>
      <c r="BO101">
        <v>850</v>
      </c>
      <c r="BT101">
        <v>2</v>
      </c>
      <c r="BU101">
        <v>61</v>
      </c>
      <c r="BV101">
        <v>38.374600000000001</v>
      </c>
      <c r="BW101">
        <v>140.282038</v>
      </c>
      <c r="BY101" t="s">
        <v>2392</v>
      </c>
      <c r="BZ101">
        <v>206</v>
      </c>
      <c r="CA101" t="s">
        <v>335</v>
      </c>
      <c r="CB101" t="s">
        <v>2407</v>
      </c>
      <c r="CC101">
        <v>2</v>
      </c>
      <c r="CD101">
        <v>0</v>
      </c>
    </row>
    <row r="102" spans="1:82">
      <c r="A102" s="1" t="str">
        <f t="shared" si="1"/>
        <v>上山-1</v>
      </c>
      <c r="B102">
        <v>2026</v>
      </c>
      <c r="C102" t="s">
        <v>2392</v>
      </c>
      <c r="D102">
        <v>207</v>
      </c>
      <c r="E102" t="s">
        <v>280</v>
      </c>
      <c r="F102" t="s">
        <v>2393</v>
      </c>
      <c r="G102">
        <v>1</v>
      </c>
      <c r="M102" t="s">
        <v>2394</v>
      </c>
      <c r="N102" t="s">
        <v>2397</v>
      </c>
      <c r="O102" t="s">
        <v>2399</v>
      </c>
      <c r="P102">
        <v>0</v>
      </c>
      <c r="Q102">
        <v>1</v>
      </c>
      <c r="R102">
        <v>0</v>
      </c>
      <c r="S102">
        <v>63</v>
      </c>
      <c r="T102">
        <v>2</v>
      </c>
      <c r="U102">
        <v>0</v>
      </c>
      <c r="V102">
        <v>20250815</v>
      </c>
      <c r="W102" t="s">
        <v>2260</v>
      </c>
      <c r="X102" t="s">
        <v>2261</v>
      </c>
      <c r="Z102">
        <v>206</v>
      </c>
      <c r="AB102">
        <v>3</v>
      </c>
      <c r="AC102">
        <v>1</v>
      </c>
      <c r="AD102">
        <v>3</v>
      </c>
      <c r="AE102" t="s">
        <v>500</v>
      </c>
      <c r="AF102">
        <v>4</v>
      </c>
      <c r="AG102">
        <v>2</v>
      </c>
      <c r="AI102" t="s">
        <v>2262</v>
      </c>
      <c r="AJ102">
        <v>7</v>
      </c>
      <c r="AL102">
        <v>4.5</v>
      </c>
      <c r="AM102">
        <v>1</v>
      </c>
      <c r="AN102">
        <v>31</v>
      </c>
      <c r="AQ102">
        <v>1</v>
      </c>
      <c r="AR102">
        <v>0</v>
      </c>
      <c r="AS102">
        <v>1</v>
      </c>
      <c r="AT102" t="s">
        <v>943</v>
      </c>
      <c r="AU102">
        <v>1200</v>
      </c>
      <c r="AW102">
        <v>1</v>
      </c>
      <c r="AX102">
        <v>16</v>
      </c>
      <c r="AY102">
        <v>60</v>
      </c>
      <c r="AZ102">
        <v>200</v>
      </c>
      <c r="BG102" t="s">
        <v>2263</v>
      </c>
      <c r="BH102" t="s">
        <v>854</v>
      </c>
      <c r="BK102">
        <v>1</v>
      </c>
      <c r="BM102" t="s">
        <v>943</v>
      </c>
      <c r="BN102">
        <v>7</v>
      </c>
      <c r="BO102">
        <v>1200</v>
      </c>
      <c r="BT102">
        <v>2</v>
      </c>
      <c r="BU102">
        <v>35</v>
      </c>
      <c r="BV102">
        <v>38.159790999999998</v>
      </c>
      <c r="BW102">
        <v>140.27463399999999</v>
      </c>
      <c r="CD102">
        <v>0</v>
      </c>
    </row>
    <row r="103" spans="1:82">
      <c r="A103" s="1" t="str">
        <f t="shared" si="1"/>
        <v>上山-2</v>
      </c>
      <c r="B103">
        <v>2026</v>
      </c>
      <c r="C103" t="s">
        <v>2392</v>
      </c>
      <c r="D103">
        <v>207</v>
      </c>
      <c r="E103" t="s">
        <v>280</v>
      </c>
      <c r="F103" t="s">
        <v>2393</v>
      </c>
      <c r="G103">
        <v>2</v>
      </c>
      <c r="H103" t="s">
        <v>2392</v>
      </c>
      <c r="I103">
        <v>207</v>
      </c>
      <c r="J103" t="s">
        <v>280</v>
      </c>
      <c r="K103" t="s">
        <v>2393</v>
      </c>
      <c r="L103">
        <v>2</v>
      </c>
      <c r="M103" t="s">
        <v>2394</v>
      </c>
      <c r="N103" t="s">
        <v>2405</v>
      </c>
      <c r="O103" t="s">
        <v>2399</v>
      </c>
      <c r="P103">
        <v>0</v>
      </c>
      <c r="Q103">
        <v>0</v>
      </c>
      <c r="R103">
        <v>0</v>
      </c>
      <c r="S103">
        <v>63</v>
      </c>
      <c r="T103">
        <v>2</v>
      </c>
      <c r="U103">
        <v>0</v>
      </c>
      <c r="W103" t="s">
        <v>944</v>
      </c>
      <c r="X103" t="s">
        <v>945</v>
      </c>
      <c r="Z103">
        <v>273</v>
      </c>
      <c r="AB103">
        <v>3</v>
      </c>
      <c r="AC103">
        <v>1</v>
      </c>
      <c r="AD103">
        <v>1.5</v>
      </c>
      <c r="AE103" t="s">
        <v>500</v>
      </c>
      <c r="AF103">
        <v>4</v>
      </c>
      <c r="AG103">
        <v>2</v>
      </c>
      <c r="AI103" t="s">
        <v>946</v>
      </c>
      <c r="AJ103">
        <v>1</v>
      </c>
      <c r="AL103">
        <v>6</v>
      </c>
      <c r="AM103">
        <v>1</v>
      </c>
      <c r="AN103">
        <v>31</v>
      </c>
      <c r="AQ103">
        <v>1</v>
      </c>
      <c r="AR103">
        <v>1</v>
      </c>
      <c r="AS103">
        <v>1</v>
      </c>
      <c r="AT103" t="s">
        <v>947</v>
      </c>
      <c r="AU103">
        <v>1800</v>
      </c>
      <c r="AW103">
        <v>1</v>
      </c>
      <c r="AX103">
        <v>11</v>
      </c>
      <c r="AY103">
        <v>50</v>
      </c>
      <c r="AZ103">
        <v>80</v>
      </c>
      <c r="BG103" t="s">
        <v>948</v>
      </c>
      <c r="BH103" t="s">
        <v>949</v>
      </c>
      <c r="BK103">
        <v>1</v>
      </c>
      <c r="BL103" t="s">
        <v>509</v>
      </c>
      <c r="BM103" t="s">
        <v>947</v>
      </c>
      <c r="BN103">
        <v>6</v>
      </c>
      <c r="BO103">
        <v>1800</v>
      </c>
      <c r="BT103">
        <v>2</v>
      </c>
      <c r="BU103">
        <v>60</v>
      </c>
      <c r="BV103">
        <v>38.166995999999997</v>
      </c>
      <c r="BW103">
        <v>140.28164100000001</v>
      </c>
      <c r="BY103" t="s">
        <v>2392</v>
      </c>
      <c r="BZ103">
        <v>207</v>
      </c>
      <c r="CA103" t="s">
        <v>280</v>
      </c>
      <c r="CB103" t="s">
        <v>2393</v>
      </c>
      <c r="CC103">
        <v>2</v>
      </c>
      <c r="CD103">
        <v>0</v>
      </c>
    </row>
    <row r="104" spans="1:82">
      <c r="A104" s="1" t="str">
        <f t="shared" si="1"/>
        <v>上山-3</v>
      </c>
      <c r="B104">
        <v>2026</v>
      </c>
      <c r="C104" t="s">
        <v>2392</v>
      </c>
      <c r="D104">
        <v>207</v>
      </c>
      <c r="E104" t="s">
        <v>280</v>
      </c>
      <c r="F104" t="s">
        <v>2393</v>
      </c>
      <c r="G104">
        <v>3</v>
      </c>
      <c r="H104" t="s">
        <v>2392</v>
      </c>
      <c r="I104">
        <v>207</v>
      </c>
      <c r="J104" t="s">
        <v>280</v>
      </c>
      <c r="K104" t="s">
        <v>2393</v>
      </c>
      <c r="L104">
        <v>3</v>
      </c>
      <c r="M104" t="s">
        <v>2394</v>
      </c>
      <c r="N104" t="s">
        <v>2397</v>
      </c>
      <c r="O104" t="s">
        <v>2400</v>
      </c>
      <c r="P104">
        <v>0</v>
      </c>
      <c r="Q104">
        <v>0</v>
      </c>
      <c r="R104">
        <v>0</v>
      </c>
      <c r="S104">
        <v>63</v>
      </c>
      <c r="T104">
        <v>1</v>
      </c>
      <c r="U104">
        <v>0</v>
      </c>
      <c r="W104" t="s">
        <v>950</v>
      </c>
      <c r="X104" t="s">
        <v>951</v>
      </c>
      <c r="Z104">
        <v>231</v>
      </c>
      <c r="AB104">
        <v>3</v>
      </c>
      <c r="AC104">
        <v>1</v>
      </c>
      <c r="AD104">
        <v>1.5</v>
      </c>
      <c r="AE104" t="s">
        <v>500</v>
      </c>
      <c r="AF104">
        <v>4</v>
      </c>
      <c r="AG104">
        <v>1</v>
      </c>
      <c r="AI104" t="s">
        <v>533</v>
      </c>
      <c r="AJ104">
        <v>4</v>
      </c>
      <c r="AL104">
        <v>4</v>
      </c>
      <c r="AM104">
        <v>1</v>
      </c>
      <c r="AN104">
        <v>31</v>
      </c>
      <c r="AQ104">
        <v>1</v>
      </c>
      <c r="AR104">
        <v>0</v>
      </c>
      <c r="AS104">
        <v>1</v>
      </c>
      <c r="AT104" t="s">
        <v>943</v>
      </c>
      <c r="AU104">
        <v>210</v>
      </c>
      <c r="AW104">
        <v>1</v>
      </c>
      <c r="AX104">
        <v>16</v>
      </c>
      <c r="AY104">
        <v>60</v>
      </c>
      <c r="AZ104">
        <v>200</v>
      </c>
      <c r="BG104" t="s">
        <v>952</v>
      </c>
      <c r="BH104" t="s">
        <v>952</v>
      </c>
      <c r="BK104">
        <v>1</v>
      </c>
      <c r="BL104" t="s">
        <v>509</v>
      </c>
      <c r="BM104" t="s">
        <v>943</v>
      </c>
      <c r="BN104">
        <v>1</v>
      </c>
      <c r="BO104">
        <v>210</v>
      </c>
      <c r="BT104">
        <v>2</v>
      </c>
      <c r="BU104">
        <v>50</v>
      </c>
      <c r="BV104">
        <v>38.152340000000002</v>
      </c>
      <c r="BW104">
        <v>140.280124</v>
      </c>
      <c r="BY104" t="s">
        <v>2392</v>
      </c>
      <c r="BZ104">
        <v>207</v>
      </c>
      <c r="CA104" t="s">
        <v>280</v>
      </c>
      <c r="CB104" t="s">
        <v>2393</v>
      </c>
      <c r="CC104">
        <v>3</v>
      </c>
      <c r="CD104">
        <v>0</v>
      </c>
    </row>
    <row r="105" spans="1:82">
      <c r="A105" s="1" t="str">
        <f t="shared" si="1"/>
        <v>上山-4</v>
      </c>
      <c r="B105">
        <v>2026</v>
      </c>
      <c r="C105" t="s">
        <v>2392</v>
      </c>
      <c r="D105">
        <v>207</v>
      </c>
      <c r="E105" t="s">
        <v>280</v>
      </c>
      <c r="F105" t="s">
        <v>2393</v>
      </c>
      <c r="G105">
        <v>4</v>
      </c>
      <c r="H105" t="s">
        <v>2392</v>
      </c>
      <c r="I105">
        <v>207</v>
      </c>
      <c r="J105" t="s">
        <v>280</v>
      </c>
      <c r="K105" t="s">
        <v>2393</v>
      </c>
      <c r="L105">
        <v>4</v>
      </c>
      <c r="M105" t="s">
        <v>2394</v>
      </c>
      <c r="N105" t="s">
        <v>2405</v>
      </c>
      <c r="O105" t="s">
        <v>2400</v>
      </c>
      <c r="P105">
        <v>0</v>
      </c>
      <c r="Q105">
        <v>0</v>
      </c>
      <c r="R105">
        <v>0</v>
      </c>
      <c r="S105">
        <v>63</v>
      </c>
      <c r="T105">
        <v>2</v>
      </c>
      <c r="U105">
        <v>0</v>
      </c>
      <c r="W105" t="s">
        <v>953</v>
      </c>
      <c r="X105" t="s">
        <v>954</v>
      </c>
      <c r="Z105">
        <v>256</v>
      </c>
      <c r="AB105">
        <v>1</v>
      </c>
      <c r="AC105">
        <v>1</v>
      </c>
      <c r="AD105">
        <v>1</v>
      </c>
      <c r="AE105" t="s">
        <v>500</v>
      </c>
      <c r="AF105">
        <v>4</v>
      </c>
      <c r="AG105">
        <v>2</v>
      </c>
      <c r="AI105" t="s">
        <v>955</v>
      </c>
      <c r="AJ105">
        <v>4</v>
      </c>
      <c r="AL105">
        <v>6</v>
      </c>
      <c r="AM105">
        <v>1</v>
      </c>
      <c r="AN105">
        <v>31</v>
      </c>
      <c r="AQ105">
        <v>1</v>
      </c>
      <c r="AR105">
        <v>1</v>
      </c>
      <c r="AS105">
        <v>1</v>
      </c>
      <c r="AT105" t="s">
        <v>943</v>
      </c>
      <c r="AU105">
        <v>1500</v>
      </c>
      <c r="AW105">
        <v>1</v>
      </c>
      <c r="AX105">
        <v>15</v>
      </c>
      <c r="AY105">
        <v>60</v>
      </c>
      <c r="AZ105">
        <v>200</v>
      </c>
      <c r="BG105" t="s">
        <v>956</v>
      </c>
      <c r="BH105" t="s">
        <v>956</v>
      </c>
      <c r="BK105">
        <v>1</v>
      </c>
      <c r="BL105" t="s">
        <v>509</v>
      </c>
      <c r="BM105" t="s">
        <v>943</v>
      </c>
      <c r="BN105">
        <v>5</v>
      </c>
      <c r="BO105">
        <v>1500</v>
      </c>
      <c r="BT105">
        <v>1</v>
      </c>
      <c r="BU105">
        <v>6</v>
      </c>
      <c r="BV105">
        <v>38.141714</v>
      </c>
      <c r="BW105">
        <v>140.282645</v>
      </c>
      <c r="BY105" t="s">
        <v>2392</v>
      </c>
      <c r="BZ105">
        <v>207</v>
      </c>
      <c r="CA105" t="s">
        <v>280</v>
      </c>
      <c r="CB105" t="s">
        <v>2393</v>
      </c>
      <c r="CC105">
        <v>4</v>
      </c>
      <c r="CD105">
        <v>0</v>
      </c>
    </row>
    <row r="106" spans="1:82">
      <c r="A106" s="1" t="str">
        <f t="shared" si="1"/>
        <v>上山-5</v>
      </c>
      <c r="B106">
        <v>2026</v>
      </c>
      <c r="C106" t="s">
        <v>2392</v>
      </c>
      <c r="D106">
        <v>207</v>
      </c>
      <c r="E106" t="s">
        <v>280</v>
      </c>
      <c r="F106" t="s">
        <v>2393</v>
      </c>
      <c r="G106">
        <v>5</v>
      </c>
      <c r="H106" t="s">
        <v>2392</v>
      </c>
      <c r="I106">
        <v>207</v>
      </c>
      <c r="J106" t="s">
        <v>280</v>
      </c>
      <c r="K106" t="s">
        <v>2393</v>
      </c>
      <c r="L106">
        <v>5</v>
      </c>
      <c r="M106" t="s">
        <v>2394</v>
      </c>
      <c r="N106" t="s">
        <v>2405</v>
      </c>
      <c r="O106" t="s">
        <v>2399</v>
      </c>
      <c r="P106">
        <v>0</v>
      </c>
      <c r="Q106">
        <v>0</v>
      </c>
      <c r="R106">
        <v>0</v>
      </c>
      <c r="S106">
        <v>66</v>
      </c>
      <c r="T106">
        <v>2</v>
      </c>
      <c r="U106">
        <v>0</v>
      </c>
      <c r="W106" t="s">
        <v>957</v>
      </c>
      <c r="Z106">
        <v>337</v>
      </c>
      <c r="AB106">
        <v>3</v>
      </c>
      <c r="AC106">
        <v>1</v>
      </c>
      <c r="AD106">
        <v>2</v>
      </c>
      <c r="AE106" t="s">
        <v>500</v>
      </c>
      <c r="AF106">
        <v>4</v>
      </c>
      <c r="AG106">
        <v>2</v>
      </c>
      <c r="AI106" t="s">
        <v>958</v>
      </c>
      <c r="AJ106">
        <v>2</v>
      </c>
      <c r="AL106">
        <v>4</v>
      </c>
      <c r="AM106">
        <v>1</v>
      </c>
      <c r="AN106">
        <v>31</v>
      </c>
      <c r="AQ106">
        <v>1</v>
      </c>
      <c r="AR106">
        <v>0</v>
      </c>
      <c r="AS106">
        <v>1</v>
      </c>
      <c r="AT106" t="s">
        <v>943</v>
      </c>
      <c r="AU106">
        <v>2100</v>
      </c>
      <c r="AW106">
        <v>3</v>
      </c>
      <c r="AY106">
        <v>70</v>
      </c>
      <c r="AZ106">
        <v>200</v>
      </c>
      <c r="BG106" t="s">
        <v>959</v>
      </c>
      <c r="BH106" t="s">
        <v>960</v>
      </c>
      <c r="BK106">
        <v>1</v>
      </c>
      <c r="BL106" t="s">
        <v>509</v>
      </c>
      <c r="BM106" t="s">
        <v>943</v>
      </c>
      <c r="BN106">
        <v>6</v>
      </c>
      <c r="BO106">
        <v>2100</v>
      </c>
      <c r="BT106">
        <v>1</v>
      </c>
      <c r="BU106">
        <v>9</v>
      </c>
      <c r="BV106">
        <v>38.143062999999998</v>
      </c>
      <c r="BW106">
        <v>140.26303799999999</v>
      </c>
      <c r="BY106" t="s">
        <v>2392</v>
      </c>
      <c r="BZ106">
        <v>207</v>
      </c>
      <c r="CA106" t="s">
        <v>280</v>
      </c>
      <c r="CB106" t="s">
        <v>2393</v>
      </c>
      <c r="CC106">
        <v>5</v>
      </c>
      <c r="CD106">
        <v>0</v>
      </c>
    </row>
    <row r="107" spans="1:82">
      <c r="A107" s="1" t="str">
        <f t="shared" si="1"/>
        <v>上山3-1</v>
      </c>
      <c r="B107">
        <v>2026</v>
      </c>
      <c r="C107" t="s">
        <v>2392</v>
      </c>
      <c r="D107">
        <v>207</v>
      </c>
      <c r="E107" t="s">
        <v>280</v>
      </c>
      <c r="F107" t="s">
        <v>2409</v>
      </c>
      <c r="G107">
        <v>1</v>
      </c>
      <c r="H107" t="s">
        <v>2392</v>
      </c>
      <c r="I107">
        <v>207</v>
      </c>
      <c r="J107" t="s">
        <v>280</v>
      </c>
      <c r="K107" t="s">
        <v>2409</v>
      </c>
      <c r="L107">
        <v>1</v>
      </c>
      <c r="M107" t="s">
        <v>2394</v>
      </c>
      <c r="N107" t="s">
        <v>2397</v>
      </c>
      <c r="O107" t="s">
        <v>2400</v>
      </c>
      <c r="P107">
        <v>0</v>
      </c>
      <c r="Q107">
        <v>0</v>
      </c>
      <c r="S107">
        <v>41</v>
      </c>
      <c r="T107">
        <v>0</v>
      </c>
      <c r="U107">
        <v>0</v>
      </c>
      <c r="W107" t="s">
        <v>961</v>
      </c>
      <c r="Z107">
        <v>1008</v>
      </c>
      <c r="AB107">
        <v>7</v>
      </c>
      <c r="AC107">
        <v>1.5</v>
      </c>
      <c r="AD107">
        <v>1</v>
      </c>
      <c r="AE107" t="s">
        <v>962</v>
      </c>
      <c r="AI107" t="s">
        <v>963</v>
      </c>
      <c r="AJ107">
        <v>2</v>
      </c>
      <c r="AL107">
        <v>1.8</v>
      </c>
      <c r="AM107">
        <v>2</v>
      </c>
      <c r="AN107" t="s">
        <v>2393</v>
      </c>
      <c r="AQ107">
        <v>0</v>
      </c>
      <c r="AR107">
        <v>0</v>
      </c>
      <c r="AS107">
        <v>0</v>
      </c>
      <c r="AT107" t="s">
        <v>943</v>
      </c>
      <c r="AU107">
        <v>1700</v>
      </c>
      <c r="AW107">
        <v>1</v>
      </c>
      <c r="AX107">
        <v>15</v>
      </c>
      <c r="AY107">
        <v>60</v>
      </c>
      <c r="AZ107">
        <v>200</v>
      </c>
      <c r="BG107" t="s">
        <v>964</v>
      </c>
      <c r="BK107">
        <v>0</v>
      </c>
      <c r="BL107" t="s">
        <v>509</v>
      </c>
      <c r="BM107" t="s">
        <v>943</v>
      </c>
      <c r="BN107">
        <v>2</v>
      </c>
      <c r="BO107">
        <v>1700</v>
      </c>
      <c r="BV107">
        <v>38.1398309</v>
      </c>
      <c r="BW107">
        <v>140.27522099999999</v>
      </c>
      <c r="BY107" t="s">
        <v>2392</v>
      </c>
      <c r="BZ107">
        <v>207</v>
      </c>
      <c r="CA107" t="s">
        <v>280</v>
      </c>
      <c r="CB107" t="s">
        <v>2409</v>
      </c>
      <c r="CC107">
        <v>1</v>
      </c>
      <c r="CD107">
        <v>0</v>
      </c>
    </row>
    <row r="108" spans="1:82">
      <c r="A108" s="1" t="str">
        <f t="shared" si="1"/>
        <v>上山5-1</v>
      </c>
      <c r="B108">
        <v>2026</v>
      </c>
      <c r="C108" t="s">
        <v>2392</v>
      </c>
      <c r="D108">
        <v>207</v>
      </c>
      <c r="E108" t="s">
        <v>280</v>
      </c>
      <c r="F108" t="s">
        <v>2407</v>
      </c>
      <c r="G108">
        <v>1</v>
      </c>
      <c r="H108" t="s">
        <v>2392</v>
      </c>
      <c r="I108">
        <v>207</v>
      </c>
      <c r="J108" t="s">
        <v>280</v>
      </c>
      <c r="K108" t="s">
        <v>2407</v>
      </c>
      <c r="L108">
        <v>1</v>
      </c>
      <c r="M108" t="s">
        <v>2394</v>
      </c>
      <c r="N108" t="s">
        <v>2397</v>
      </c>
      <c r="O108" t="s">
        <v>2399</v>
      </c>
      <c r="P108">
        <v>0</v>
      </c>
      <c r="Q108">
        <v>0</v>
      </c>
      <c r="R108">
        <v>0</v>
      </c>
      <c r="S108">
        <v>75</v>
      </c>
      <c r="T108">
        <v>1</v>
      </c>
      <c r="U108">
        <v>0</v>
      </c>
      <c r="W108" t="s">
        <v>965</v>
      </c>
      <c r="X108" t="s">
        <v>966</v>
      </c>
      <c r="Z108">
        <v>120</v>
      </c>
      <c r="AB108">
        <v>3</v>
      </c>
      <c r="AC108">
        <v>1</v>
      </c>
      <c r="AD108">
        <v>1.2</v>
      </c>
      <c r="AE108" t="s">
        <v>642</v>
      </c>
      <c r="AF108">
        <v>4</v>
      </c>
      <c r="AG108">
        <v>2</v>
      </c>
      <c r="AI108" t="s">
        <v>967</v>
      </c>
      <c r="AJ108">
        <v>2</v>
      </c>
      <c r="AL108">
        <v>13</v>
      </c>
      <c r="AM108">
        <v>1</v>
      </c>
      <c r="AN108">
        <v>24</v>
      </c>
      <c r="AO108">
        <v>3</v>
      </c>
      <c r="AP108">
        <v>1</v>
      </c>
      <c r="AQ108">
        <v>1</v>
      </c>
      <c r="AR108">
        <v>0</v>
      </c>
      <c r="AS108">
        <v>1</v>
      </c>
      <c r="AT108" t="s">
        <v>943</v>
      </c>
      <c r="AU108">
        <v>150</v>
      </c>
      <c r="AW108">
        <v>1</v>
      </c>
      <c r="AX108" t="s">
        <v>2407</v>
      </c>
      <c r="AY108">
        <v>80</v>
      </c>
      <c r="AZ108">
        <v>400</v>
      </c>
      <c r="BG108" t="s">
        <v>968</v>
      </c>
      <c r="BI108" t="s">
        <v>633</v>
      </c>
      <c r="BK108">
        <v>0</v>
      </c>
      <c r="BL108" t="s">
        <v>509</v>
      </c>
      <c r="BM108" t="s">
        <v>943</v>
      </c>
      <c r="BN108">
        <v>3</v>
      </c>
      <c r="BO108">
        <v>150</v>
      </c>
      <c r="BT108">
        <v>2</v>
      </c>
      <c r="BU108">
        <v>47</v>
      </c>
      <c r="BV108">
        <v>38.152675000000002</v>
      </c>
      <c r="BW108">
        <v>140.27675099999999</v>
      </c>
      <c r="BY108" t="s">
        <v>2392</v>
      </c>
      <c r="BZ108">
        <v>207</v>
      </c>
      <c r="CA108" t="s">
        <v>280</v>
      </c>
      <c r="CB108" t="s">
        <v>2407</v>
      </c>
      <c r="CC108">
        <v>1</v>
      </c>
      <c r="CD108">
        <v>0</v>
      </c>
    </row>
    <row r="109" spans="1:82">
      <c r="A109" s="1" t="str">
        <f t="shared" si="1"/>
        <v>上山5-2</v>
      </c>
      <c r="B109">
        <v>2026</v>
      </c>
      <c r="C109" t="s">
        <v>2392</v>
      </c>
      <c r="D109">
        <v>207</v>
      </c>
      <c r="E109" t="s">
        <v>280</v>
      </c>
      <c r="F109" t="s">
        <v>2407</v>
      </c>
      <c r="G109">
        <v>2</v>
      </c>
      <c r="H109" t="s">
        <v>2392</v>
      </c>
      <c r="I109">
        <v>207</v>
      </c>
      <c r="J109" t="s">
        <v>280</v>
      </c>
      <c r="K109" t="s">
        <v>2407</v>
      </c>
      <c r="L109">
        <v>2</v>
      </c>
      <c r="M109" t="s">
        <v>2394</v>
      </c>
      <c r="N109" t="s">
        <v>2405</v>
      </c>
      <c r="O109" t="s">
        <v>2399</v>
      </c>
      <c r="P109">
        <v>0</v>
      </c>
      <c r="Q109">
        <v>0</v>
      </c>
      <c r="R109">
        <v>0</v>
      </c>
      <c r="S109">
        <v>75</v>
      </c>
      <c r="T109">
        <v>2</v>
      </c>
      <c r="U109">
        <v>0</v>
      </c>
      <c r="W109" t="s">
        <v>970</v>
      </c>
      <c r="X109" t="s">
        <v>971</v>
      </c>
      <c r="Z109">
        <v>643</v>
      </c>
      <c r="AB109">
        <v>3</v>
      </c>
      <c r="AC109">
        <v>1</v>
      </c>
      <c r="AD109">
        <v>1.5</v>
      </c>
      <c r="AE109" t="s">
        <v>642</v>
      </c>
      <c r="AF109">
        <v>4</v>
      </c>
      <c r="AG109">
        <v>1</v>
      </c>
      <c r="AI109" t="s">
        <v>972</v>
      </c>
      <c r="AJ109">
        <v>5</v>
      </c>
      <c r="AL109">
        <v>9</v>
      </c>
      <c r="AM109">
        <v>1</v>
      </c>
      <c r="AN109">
        <v>24</v>
      </c>
      <c r="AO109">
        <v>6</v>
      </c>
      <c r="AP109">
        <v>1</v>
      </c>
      <c r="AQ109">
        <v>1</v>
      </c>
      <c r="AR109">
        <v>0</v>
      </c>
      <c r="AS109">
        <v>1</v>
      </c>
      <c r="AT109" t="s">
        <v>943</v>
      </c>
      <c r="AU109">
        <v>700</v>
      </c>
      <c r="AW109">
        <v>1</v>
      </c>
      <c r="AX109" t="s">
        <v>2407</v>
      </c>
      <c r="AY109">
        <v>80</v>
      </c>
      <c r="AZ109">
        <v>400</v>
      </c>
      <c r="BG109" t="s">
        <v>2528</v>
      </c>
      <c r="BI109" t="s">
        <v>974</v>
      </c>
      <c r="BK109">
        <v>0</v>
      </c>
      <c r="BL109" t="s">
        <v>509</v>
      </c>
      <c r="BM109" t="s">
        <v>943</v>
      </c>
      <c r="BN109">
        <v>4</v>
      </c>
      <c r="BO109">
        <v>700</v>
      </c>
      <c r="BQ109" t="s">
        <v>975</v>
      </c>
      <c r="BS109">
        <v>1</v>
      </c>
      <c r="BT109">
        <v>1</v>
      </c>
      <c r="BU109">
        <v>25</v>
      </c>
      <c r="BV109">
        <v>38.157451000000002</v>
      </c>
      <c r="BW109">
        <v>140.27814699999999</v>
      </c>
      <c r="BY109" t="s">
        <v>2392</v>
      </c>
      <c r="BZ109">
        <v>207</v>
      </c>
      <c r="CA109" t="s">
        <v>280</v>
      </c>
      <c r="CB109" t="s">
        <v>2407</v>
      </c>
      <c r="CC109">
        <v>2</v>
      </c>
      <c r="CD109">
        <v>0</v>
      </c>
    </row>
    <row r="110" spans="1:82">
      <c r="A110" s="1" t="str">
        <f t="shared" si="1"/>
        <v>上山5-3</v>
      </c>
      <c r="B110">
        <v>2026</v>
      </c>
      <c r="C110" t="s">
        <v>2392</v>
      </c>
      <c r="D110">
        <v>207</v>
      </c>
      <c r="E110" t="s">
        <v>280</v>
      </c>
      <c r="F110" t="s">
        <v>2407</v>
      </c>
      <c r="G110">
        <v>3</v>
      </c>
      <c r="H110" t="s">
        <v>2392</v>
      </c>
      <c r="I110">
        <v>207</v>
      </c>
      <c r="J110" t="s">
        <v>280</v>
      </c>
      <c r="K110" t="s">
        <v>2407</v>
      </c>
      <c r="L110">
        <v>3</v>
      </c>
      <c r="M110" t="s">
        <v>2394</v>
      </c>
      <c r="N110" t="s">
        <v>2405</v>
      </c>
      <c r="O110" t="s">
        <v>2400</v>
      </c>
      <c r="P110">
        <v>0</v>
      </c>
      <c r="Q110">
        <v>0</v>
      </c>
      <c r="R110">
        <v>0</v>
      </c>
      <c r="S110">
        <v>77</v>
      </c>
      <c r="T110">
        <v>1</v>
      </c>
      <c r="U110">
        <v>0</v>
      </c>
      <c r="W110" t="s">
        <v>976</v>
      </c>
      <c r="X110" t="s">
        <v>977</v>
      </c>
      <c r="Z110">
        <v>537</v>
      </c>
      <c r="AB110">
        <v>3</v>
      </c>
      <c r="AC110">
        <v>1</v>
      </c>
      <c r="AD110">
        <v>1.5</v>
      </c>
      <c r="AE110" t="s">
        <v>707</v>
      </c>
      <c r="AF110">
        <v>3</v>
      </c>
      <c r="AG110">
        <v>2</v>
      </c>
      <c r="AI110" t="s">
        <v>978</v>
      </c>
      <c r="AJ110">
        <v>5</v>
      </c>
      <c r="AL110">
        <v>14.7</v>
      </c>
      <c r="AM110">
        <v>1</v>
      </c>
      <c r="AN110">
        <v>24</v>
      </c>
      <c r="AQ110">
        <v>1</v>
      </c>
      <c r="AR110">
        <v>0</v>
      </c>
      <c r="AS110">
        <v>1</v>
      </c>
      <c r="AT110" t="s">
        <v>947</v>
      </c>
      <c r="AU110">
        <v>1200</v>
      </c>
      <c r="AW110">
        <v>1</v>
      </c>
      <c r="AX110">
        <v>16</v>
      </c>
      <c r="AY110">
        <v>60</v>
      </c>
      <c r="AZ110">
        <v>200</v>
      </c>
      <c r="BG110" t="s">
        <v>979</v>
      </c>
      <c r="BI110" t="s">
        <v>980</v>
      </c>
      <c r="BK110">
        <v>0</v>
      </c>
      <c r="BL110" t="s">
        <v>509</v>
      </c>
      <c r="BM110" t="s">
        <v>947</v>
      </c>
      <c r="BN110">
        <v>6</v>
      </c>
      <c r="BO110">
        <v>1200</v>
      </c>
      <c r="BT110">
        <v>2</v>
      </c>
      <c r="BU110">
        <v>52</v>
      </c>
      <c r="BV110">
        <v>38.166688999999998</v>
      </c>
      <c r="BW110">
        <v>140.28646499999999</v>
      </c>
      <c r="BY110" t="s">
        <v>2392</v>
      </c>
      <c r="BZ110">
        <v>207</v>
      </c>
      <c r="CA110" t="s">
        <v>280</v>
      </c>
      <c r="CB110" t="s">
        <v>2407</v>
      </c>
      <c r="CC110">
        <v>3</v>
      </c>
      <c r="CD110">
        <v>0</v>
      </c>
    </row>
    <row r="111" spans="1:82">
      <c r="A111" s="1" t="str">
        <f t="shared" si="1"/>
        <v>村山-1</v>
      </c>
      <c r="B111">
        <v>2026</v>
      </c>
      <c r="C111" t="s">
        <v>2392</v>
      </c>
      <c r="D111">
        <v>208</v>
      </c>
      <c r="E111" t="s">
        <v>341</v>
      </c>
      <c r="F111" t="s">
        <v>2393</v>
      </c>
      <c r="G111">
        <v>1</v>
      </c>
      <c r="H111" t="s">
        <v>2392</v>
      </c>
      <c r="I111">
        <v>208</v>
      </c>
      <c r="J111" t="s">
        <v>341</v>
      </c>
      <c r="K111" t="s">
        <v>2393</v>
      </c>
      <c r="L111">
        <v>1</v>
      </c>
      <c r="M111" t="s">
        <v>2394</v>
      </c>
      <c r="N111">
        <v>10357</v>
      </c>
      <c r="O111" t="s">
        <v>2397</v>
      </c>
      <c r="P111">
        <v>0</v>
      </c>
      <c r="Q111">
        <v>0</v>
      </c>
      <c r="R111">
        <v>0</v>
      </c>
      <c r="S111">
        <v>63</v>
      </c>
      <c r="T111">
        <v>2</v>
      </c>
      <c r="U111">
        <v>0</v>
      </c>
      <c r="W111" t="s">
        <v>981</v>
      </c>
      <c r="X111" t="s">
        <v>982</v>
      </c>
      <c r="Z111">
        <v>291</v>
      </c>
      <c r="AB111">
        <v>3</v>
      </c>
      <c r="AC111">
        <v>1</v>
      </c>
      <c r="AD111">
        <v>1.5</v>
      </c>
      <c r="AE111" t="s">
        <v>500</v>
      </c>
      <c r="AF111">
        <v>4</v>
      </c>
      <c r="AG111">
        <v>2</v>
      </c>
      <c r="AI111" t="s">
        <v>983</v>
      </c>
      <c r="AJ111">
        <v>3</v>
      </c>
      <c r="AL111">
        <v>6</v>
      </c>
      <c r="AM111">
        <v>1</v>
      </c>
      <c r="AN111">
        <v>31</v>
      </c>
      <c r="AQ111">
        <v>1</v>
      </c>
      <c r="AR111">
        <v>0</v>
      </c>
      <c r="AS111">
        <v>1</v>
      </c>
      <c r="AT111" t="s">
        <v>341</v>
      </c>
      <c r="AU111">
        <v>1200</v>
      </c>
      <c r="AW111">
        <v>2</v>
      </c>
      <c r="AX111">
        <v>11</v>
      </c>
      <c r="AY111">
        <v>50</v>
      </c>
      <c r="AZ111">
        <v>80</v>
      </c>
      <c r="BG111" t="s">
        <v>984</v>
      </c>
      <c r="BH111" t="s">
        <v>984</v>
      </c>
      <c r="BK111">
        <v>1</v>
      </c>
      <c r="BL111" t="s">
        <v>509</v>
      </c>
      <c r="BM111" t="s">
        <v>341</v>
      </c>
      <c r="BN111">
        <v>5</v>
      </c>
      <c r="BO111">
        <v>1200</v>
      </c>
      <c r="BT111">
        <v>1</v>
      </c>
      <c r="BU111">
        <v>15</v>
      </c>
      <c r="BV111">
        <v>38.471255999999997</v>
      </c>
      <c r="BW111">
        <v>140.391031</v>
      </c>
      <c r="BY111" t="s">
        <v>2392</v>
      </c>
      <c r="BZ111">
        <v>208</v>
      </c>
      <c r="CA111" t="s">
        <v>341</v>
      </c>
      <c r="CB111" t="s">
        <v>2393</v>
      </c>
      <c r="CC111">
        <v>1</v>
      </c>
      <c r="CD111">
        <v>0</v>
      </c>
    </row>
    <row r="112" spans="1:82">
      <c r="A112" s="1" t="str">
        <f t="shared" si="1"/>
        <v>村山-2</v>
      </c>
      <c r="B112">
        <v>2026</v>
      </c>
      <c r="C112" t="s">
        <v>2392</v>
      </c>
      <c r="D112">
        <v>208</v>
      </c>
      <c r="E112" t="s">
        <v>341</v>
      </c>
      <c r="F112" t="s">
        <v>2393</v>
      </c>
      <c r="G112">
        <v>2</v>
      </c>
      <c r="H112" t="s">
        <v>2392</v>
      </c>
      <c r="I112">
        <v>208</v>
      </c>
      <c r="J112" t="s">
        <v>341</v>
      </c>
      <c r="K112" t="s">
        <v>2393</v>
      </c>
      <c r="L112">
        <v>2</v>
      </c>
      <c r="M112" t="s">
        <v>2394</v>
      </c>
      <c r="N112">
        <v>10357</v>
      </c>
      <c r="O112" t="s">
        <v>2397</v>
      </c>
      <c r="P112">
        <v>0</v>
      </c>
      <c r="Q112">
        <v>0</v>
      </c>
      <c r="R112">
        <v>0</v>
      </c>
      <c r="S112">
        <v>63</v>
      </c>
      <c r="T112">
        <v>1</v>
      </c>
      <c r="U112">
        <v>0</v>
      </c>
      <c r="W112" t="s">
        <v>985</v>
      </c>
      <c r="X112" t="s">
        <v>986</v>
      </c>
      <c r="Z112">
        <v>255</v>
      </c>
      <c r="AB112">
        <v>3</v>
      </c>
      <c r="AC112">
        <v>1.2</v>
      </c>
      <c r="AD112">
        <v>1</v>
      </c>
      <c r="AE112" t="s">
        <v>500</v>
      </c>
      <c r="AF112">
        <v>4</v>
      </c>
      <c r="AG112">
        <v>2</v>
      </c>
      <c r="AI112" t="s">
        <v>782</v>
      </c>
      <c r="AJ112">
        <v>1</v>
      </c>
      <c r="AL112">
        <v>6</v>
      </c>
      <c r="AM112">
        <v>1</v>
      </c>
      <c r="AN112">
        <v>31</v>
      </c>
      <c r="AQ112">
        <v>1</v>
      </c>
      <c r="AR112">
        <v>0</v>
      </c>
      <c r="AS112">
        <v>1</v>
      </c>
      <c r="AT112" t="s">
        <v>341</v>
      </c>
      <c r="AU112">
        <v>600</v>
      </c>
      <c r="AW112">
        <v>2</v>
      </c>
      <c r="AX112">
        <v>14</v>
      </c>
      <c r="AY112">
        <v>60</v>
      </c>
      <c r="AZ112">
        <v>200</v>
      </c>
      <c r="BG112" t="s">
        <v>987</v>
      </c>
      <c r="BH112" t="s">
        <v>988</v>
      </c>
      <c r="BK112">
        <v>1</v>
      </c>
      <c r="BL112" t="s">
        <v>509</v>
      </c>
      <c r="BM112" t="s">
        <v>341</v>
      </c>
      <c r="BN112">
        <v>6</v>
      </c>
      <c r="BO112">
        <v>600</v>
      </c>
      <c r="BT112">
        <v>5</v>
      </c>
      <c r="BU112">
        <v>2</v>
      </c>
      <c r="BV112">
        <v>38.473548999999998</v>
      </c>
      <c r="BW112">
        <v>140.38410500000001</v>
      </c>
      <c r="BY112" t="s">
        <v>2392</v>
      </c>
      <c r="BZ112">
        <v>208</v>
      </c>
      <c r="CA112" t="s">
        <v>341</v>
      </c>
      <c r="CB112" t="s">
        <v>2393</v>
      </c>
      <c r="CC112">
        <v>2</v>
      </c>
      <c r="CD112">
        <v>0</v>
      </c>
    </row>
    <row r="113" spans="1:82">
      <c r="A113" s="1" t="str">
        <f t="shared" si="1"/>
        <v>村山5-1</v>
      </c>
      <c r="B113">
        <v>2026</v>
      </c>
      <c r="C113" t="s">
        <v>2392</v>
      </c>
      <c r="D113">
        <v>208</v>
      </c>
      <c r="E113" t="s">
        <v>341</v>
      </c>
      <c r="F113" t="s">
        <v>2407</v>
      </c>
      <c r="G113">
        <v>1</v>
      </c>
      <c r="H113" t="s">
        <v>2392</v>
      </c>
      <c r="I113">
        <v>208</v>
      </c>
      <c r="J113" t="s">
        <v>341</v>
      </c>
      <c r="K113" t="s">
        <v>2407</v>
      </c>
      <c r="L113">
        <v>1</v>
      </c>
      <c r="M113" t="s">
        <v>2394</v>
      </c>
      <c r="N113">
        <v>10357</v>
      </c>
      <c r="O113" t="s">
        <v>2397</v>
      </c>
      <c r="P113">
        <v>0</v>
      </c>
      <c r="Q113">
        <v>0</v>
      </c>
      <c r="R113">
        <v>0</v>
      </c>
      <c r="S113">
        <v>75</v>
      </c>
      <c r="T113">
        <v>1</v>
      </c>
      <c r="U113">
        <v>0</v>
      </c>
      <c r="W113" t="s">
        <v>989</v>
      </c>
      <c r="X113" t="s">
        <v>990</v>
      </c>
      <c r="Z113">
        <v>320</v>
      </c>
      <c r="AB113">
        <v>3</v>
      </c>
      <c r="AC113">
        <v>1</v>
      </c>
      <c r="AD113">
        <v>6</v>
      </c>
      <c r="AE113" t="s">
        <v>991</v>
      </c>
      <c r="AF113">
        <v>4</v>
      </c>
      <c r="AG113">
        <v>2</v>
      </c>
      <c r="AI113" t="s">
        <v>992</v>
      </c>
      <c r="AJ113">
        <v>1</v>
      </c>
      <c r="AL113">
        <v>11</v>
      </c>
      <c r="AM113">
        <v>1</v>
      </c>
      <c r="AN113">
        <v>24</v>
      </c>
      <c r="AQ113">
        <v>1</v>
      </c>
      <c r="AR113">
        <v>0</v>
      </c>
      <c r="AS113">
        <v>1</v>
      </c>
      <c r="AT113" t="s">
        <v>341</v>
      </c>
      <c r="AU113">
        <v>650</v>
      </c>
      <c r="AW113">
        <v>2</v>
      </c>
      <c r="AX113" t="s">
        <v>2407</v>
      </c>
      <c r="AY113">
        <v>80</v>
      </c>
      <c r="AZ113">
        <v>400</v>
      </c>
      <c r="BG113" t="s">
        <v>993</v>
      </c>
      <c r="BH113" t="s">
        <v>993</v>
      </c>
      <c r="BI113" t="s">
        <v>994</v>
      </c>
      <c r="BK113">
        <v>0</v>
      </c>
      <c r="BL113" t="s">
        <v>509</v>
      </c>
      <c r="BM113" t="s">
        <v>341</v>
      </c>
      <c r="BN113">
        <v>8</v>
      </c>
      <c r="BO113">
        <v>650</v>
      </c>
      <c r="BT113">
        <v>9</v>
      </c>
      <c r="BV113">
        <v>38.481442999999999</v>
      </c>
      <c r="BW113">
        <v>140.38952699999999</v>
      </c>
      <c r="BY113" t="s">
        <v>2392</v>
      </c>
      <c r="BZ113">
        <v>208</v>
      </c>
      <c r="CA113" t="s">
        <v>341</v>
      </c>
      <c r="CB113" t="s">
        <v>2407</v>
      </c>
      <c r="CC113">
        <v>1</v>
      </c>
      <c r="CD113">
        <v>0</v>
      </c>
    </row>
    <row r="114" spans="1:82">
      <c r="A114" s="1" t="str">
        <f t="shared" si="1"/>
        <v>長井-1</v>
      </c>
      <c r="B114">
        <v>2026</v>
      </c>
      <c r="C114" t="s">
        <v>2392</v>
      </c>
      <c r="D114">
        <v>209</v>
      </c>
      <c r="E114" t="s">
        <v>342</v>
      </c>
      <c r="F114" t="s">
        <v>2393</v>
      </c>
      <c r="G114">
        <v>1</v>
      </c>
      <c r="H114" t="s">
        <v>2392</v>
      </c>
      <c r="I114">
        <v>209</v>
      </c>
      <c r="J114" t="s">
        <v>342</v>
      </c>
      <c r="K114" t="s">
        <v>2393</v>
      </c>
      <c r="L114">
        <v>1</v>
      </c>
      <c r="M114" t="s">
        <v>2394</v>
      </c>
      <c r="N114" t="s">
        <v>2396</v>
      </c>
      <c r="O114" t="s">
        <v>2403</v>
      </c>
      <c r="P114">
        <v>0</v>
      </c>
      <c r="Q114">
        <v>0</v>
      </c>
      <c r="R114">
        <v>0</v>
      </c>
      <c r="S114">
        <v>63</v>
      </c>
      <c r="T114">
        <v>2</v>
      </c>
      <c r="U114">
        <v>0</v>
      </c>
      <c r="W114" t="s">
        <v>995</v>
      </c>
      <c r="X114" t="s">
        <v>996</v>
      </c>
      <c r="Z114">
        <v>206</v>
      </c>
      <c r="AB114">
        <v>5</v>
      </c>
      <c r="AC114">
        <v>1</v>
      </c>
      <c r="AD114">
        <v>1</v>
      </c>
      <c r="AE114" t="s">
        <v>500</v>
      </c>
      <c r="AF114">
        <v>4</v>
      </c>
      <c r="AG114">
        <v>2</v>
      </c>
      <c r="AI114" t="s">
        <v>997</v>
      </c>
      <c r="AJ114">
        <v>1</v>
      </c>
      <c r="AL114">
        <v>7.5</v>
      </c>
      <c r="AM114">
        <v>1</v>
      </c>
      <c r="AN114">
        <v>31</v>
      </c>
      <c r="AQ114">
        <v>1</v>
      </c>
      <c r="AR114">
        <v>0</v>
      </c>
      <c r="AS114">
        <v>1</v>
      </c>
      <c r="AT114" t="s">
        <v>342</v>
      </c>
      <c r="AU114">
        <v>900</v>
      </c>
      <c r="AW114">
        <v>2</v>
      </c>
      <c r="AX114">
        <v>15</v>
      </c>
      <c r="AY114">
        <v>60</v>
      </c>
      <c r="AZ114">
        <v>200</v>
      </c>
      <c r="BG114" t="s">
        <v>2306</v>
      </c>
      <c r="BH114" t="s">
        <v>2307</v>
      </c>
      <c r="BK114">
        <v>1</v>
      </c>
      <c r="BL114" t="s">
        <v>1000</v>
      </c>
      <c r="BM114" t="s">
        <v>342</v>
      </c>
      <c r="BN114">
        <v>5</v>
      </c>
      <c r="BO114">
        <v>900</v>
      </c>
      <c r="BT114">
        <v>5</v>
      </c>
      <c r="BU114">
        <v>3</v>
      </c>
      <c r="BV114">
        <v>38.105044999999997</v>
      </c>
      <c r="BW114">
        <v>140.04200800000001</v>
      </c>
      <c r="BY114" t="s">
        <v>2392</v>
      </c>
      <c r="BZ114">
        <v>209</v>
      </c>
      <c r="CA114" t="s">
        <v>342</v>
      </c>
      <c r="CB114" t="s">
        <v>2393</v>
      </c>
      <c r="CC114">
        <v>1</v>
      </c>
      <c r="CD114">
        <v>-1</v>
      </c>
    </row>
    <row r="115" spans="1:82">
      <c r="A115" s="1" t="str">
        <f t="shared" si="1"/>
        <v>長井-2</v>
      </c>
      <c r="B115">
        <v>2026</v>
      </c>
      <c r="C115" t="s">
        <v>2392</v>
      </c>
      <c r="D115">
        <v>209</v>
      </c>
      <c r="E115" t="s">
        <v>342</v>
      </c>
      <c r="F115" t="s">
        <v>2393</v>
      </c>
      <c r="G115">
        <v>2</v>
      </c>
      <c r="H115" t="s">
        <v>2392</v>
      </c>
      <c r="I115">
        <v>209</v>
      </c>
      <c r="J115" t="s">
        <v>342</v>
      </c>
      <c r="K115" t="s">
        <v>2393</v>
      </c>
      <c r="L115">
        <v>2</v>
      </c>
      <c r="M115" t="s">
        <v>2394</v>
      </c>
      <c r="N115" t="s">
        <v>2396</v>
      </c>
      <c r="O115" t="s">
        <v>2403</v>
      </c>
      <c r="P115">
        <v>0</v>
      </c>
      <c r="Q115">
        <v>0</v>
      </c>
      <c r="R115">
        <v>0</v>
      </c>
      <c r="S115">
        <v>63</v>
      </c>
      <c r="T115">
        <v>1</v>
      </c>
      <c r="U115">
        <v>0</v>
      </c>
      <c r="W115" t="s">
        <v>1001</v>
      </c>
      <c r="X115" t="s">
        <v>1002</v>
      </c>
      <c r="Z115">
        <v>342</v>
      </c>
      <c r="AB115">
        <v>3</v>
      </c>
      <c r="AC115">
        <v>1</v>
      </c>
      <c r="AD115">
        <v>1.5</v>
      </c>
      <c r="AE115" t="s">
        <v>500</v>
      </c>
      <c r="AF115">
        <v>4</v>
      </c>
      <c r="AG115">
        <v>2</v>
      </c>
      <c r="AI115" t="s">
        <v>542</v>
      </c>
      <c r="AJ115">
        <v>1</v>
      </c>
      <c r="AL115">
        <v>6.5</v>
      </c>
      <c r="AM115">
        <v>1</v>
      </c>
      <c r="AN115">
        <v>31</v>
      </c>
      <c r="AQ115">
        <v>1</v>
      </c>
      <c r="AR115">
        <v>0</v>
      </c>
      <c r="AS115">
        <v>1</v>
      </c>
      <c r="AT115" t="s">
        <v>342</v>
      </c>
      <c r="AU115">
        <v>1200</v>
      </c>
      <c r="AW115">
        <v>2</v>
      </c>
      <c r="AX115">
        <v>13</v>
      </c>
      <c r="AY115">
        <v>60</v>
      </c>
      <c r="AZ115">
        <v>200</v>
      </c>
      <c r="BG115" t="s">
        <v>1003</v>
      </c>
      <c r="BH115" t="s">
        <v>1004</v>
      </c>
      <c r="BK115">
        <v>1</v>
      </c>
      <c r="BL115" t="s">
        <v>1000</v>
      </c>
      <c r="BM115" t="s">
        <v>342</v>
      </c>
      <c r="BN115">
        <v>7</v>
      </c>
      <c r="BO115">
        <v>1200</v>
      </c>
      <c r="BT115">
        <v>5</v>
      </c>
      <c r="BU115">
        <v>5</v>
      </c>
      <c r="BV115">
        <v>38.111522000000001</v>
      </c>
      <c r="BW115">
        <v>140.02581599999999</v>
      </c>
      <c r="BY115" t="s">
        <v>2392</v>
      </c>
      <c r="BZ115">
        <v>209</v>
      </c>
      <c r="CA115" t="s">
        <v>342</v>
      </c>
      <c r="CB115" t="s">
        <v>2393</v>
      </c>
      <c r="CC115">
        <v>2</v>
      </c>
      <c r="CD115">
        <v>0</v>
      </c>
    </row>
    <row r="116" spans="1:82">
      <c r="A116" s="1" t="str">
        <f t="shared" si="1"/>
        <v>長井-3</v>
      </c>
      <c r="B116">
        <v>2026</v>
      </c>
      <c r="C116" t="s">
        <v>2392</v>
      </c>
      <c r="D116">
        <v>209</v>
      </c>
      <c r="E116" t="s">
        <v>342</v>
      </c>
      <c r="F116" t="s">
        <v>2393</v>
      </c>
      <c r="G116">
        <v>3</v>
      </c>
      <c r="H116" t="s">
        <v>2392</v>
      </c>
      <c r="I116">
        <v>209</v>
      </c>
      <c r="J116" t="s">
        <v>342</v>
      </c>
      <c r="K116" t="s">
        <v>2393</v>
      </c>
      <c r="L116">
        <v>3</v>
      </c>
      <c r="M116" t="s">
        <v>2394</v>
      </c>
      <c r="N116" t="s">
        <v>2396</v>
      </c>
      <c r="O116" t="s">
        <v>2403</v>
      </c>
      <c r="P116">
        <v>0</v>
      </c>
      <c r="Q116">
        <v>0</v>
      </c>
      <c r="R116">
        <v>0</v>
      </c>
      <c r="S116">
        <v>65</v>
      </c>
      <c r="T116">
        <v>2</v>
      </c>
      <c r="U116">
        <v>0</v>
      </c>
      <c r="W116" t="s">
        <v>1005</v>
      </c>
      <c r="Z116">
        <v>227</v>
      </c>
      <c r="AB116">
        <v>3</v>
      </c>
      <c r="AC116">
        <v>1</v>
      </c>
      <c r="AD116">
        <v>1.5</v>
      </c>
      <c r="AE116" t="s">
        <v>500</v>
      </c>
      <c r="AF116">
        <v>4</v>
      </c>
      <c r="AG116">
        <v>2</v>
      </c>
      <c r="AI116" t="s">
        <v>1006</v>
      </c>
      <c r="AJ116">
        <v>4</v>
      </c>
      <c r="AL116">
        <v>6</v>
      </c>
      <c r="AM116">
        <v>1</v>
      </c>
      <c r="AN116">
        <v>31</v>
      </c>
      <c r="AQ116">
        <v>1</v>
      </c>
      <c r="AR116">
        <v>0</v>
      </c>
      <c r="AS116">
        <v>1</v>
      </c>
      <c r="AT116" t="s">
        <v>1007</v>
      </c>
      <c r="AU116">
        <v>550</v>
      </c>
      <c r="AW116">
        <v>2</v>
      </c>
      <c r="AX116" t="s">
        <v>2393</v>
      </c>
      <c r="AY116">
        <v>70</v>
      </c>
      <c r="AZ116">
        <v>200</v>
      </c>
      <c r="BG116" t="s">
        <v>1008</v>
      </c>
      <c r="BH116" t="s">
        <v>1008</v>
      </c>
      <c r="BK116">
        <v>1</v>
      </c>
      <c r="BL116" t="s">
        <v>1009</v>
      </c>
      <c r="BM116" t="s">
        <v>1007</v>
      </c>
      <c r="BN116">
        <v>8</v>
      </c>
      <c r="BO116">
        <v>550</v>
      </c>
      <c r="BT116">
        <v>2</v>
      </c>
      <c r="BU116">
        <v>49</v>
      </c>
      <c r="BV116">
        <v>38.058354999999999</v>
      </c>
      <c r="BW116">
        <v>140.04835399999999</v>
      </c>
      <c r="BY116" t="s">
        <v>2392</v>
      </c>
      <c r="BZ116">
        <v>209</v>
      </c>
      <c r="CA116" t="s">
        <v>342</v>
      </c>
      <c r="CB116" t="s">
        <v>2393</v>
      </c>
      <c r="CC116">
        <v>3</v>
      </c>
      <c r="CD116">
        <v>0</v>
      </c>
    </row>
    <row r="117" spans="1:82">
      <c r="A117" s="1" t="str">
        <f t="shared" si="1"/>
        <v>長井5-1</v>
      </c>
      <c r="B117">
        <v>2026</v>
      </c>
      <c r="C117" t="s">
        <v>2392</v>
      </c>
      <c r="D117">
        <v>209</v>
      </c>
      <c r="E117" t="s">
        <v>342</v>
      </c>
      <c r="F117" t="s">
        <v>2407</v>
      </c>
      <c r="G117">
        <v>1</v>
      </c>
      <c r="H117" t="s">
        <v>2392</v>
      </c>
      <c r="I117">
        <v>209</v>
      </c>
      <c r="J117" t="s">
        <v>342</v>
      </c>
      <c r="K117" t="s">
        <v>2407</v>
      </c>
      <c r="L117">
        <v>1</v>
      </c>
      <c r="M117" t="s">
        <v>2394</v>
      </c>
      <c r="N117" t="s">
        <v>2396</v>
      </c>
      <c r="O117" t="s">
        <v>2403</v>
      </c>
      <c r="P117">
        <v>0</v>
      </c>
      <c r="Q117">
        <v>0</v>
      </c>
      <c r="R117">
        <v>0</v>
      </c>
      <c r="S117">
        <v>75</v>
      </c>
      <c r="T117">
        <v>0</v>
      </c>
      <c r="U117">
        <v>0</v>
      </c>
      <c r="W117" t="s">
        <v>1010</v>
      </c>
      <c r="Z117">
        <v>991</v>
      </c>
      <c r="AB117">
        <v>3</v>
      </c>
      <c r="AC117">
        <v>1</v>
      </c>
      <c r="AD117">
        <v>2</v>
      </c>
      <c r="AE117" t="s">
        <v>642</v>
      </c>
      <c r="AF117">
        <v>3</v>
      </c>
      <c r="AG117">
        <v>2</v>
      </c>
      <c r="AI117" t="s">
        <v>1011</v>
      </c>
      <c r="AJ117">
        <v>1</v>
      </c>
      <c r="AL117">
        <v>13</v>
      </c>
      <c r="AM117">
        <v>1</v>
      </c>
      <c r="AN117">
        <v>24</v>
      </c>
      <c r="AQ117">
        <v>1</v>
      </c>
      <c r="AR117">
        <v>0</v>
      </c>
      <c r="AS117">
        <v>1</v>
      </c>
      <c r="AT117" t="s">
        <v>1012</v>
      </c>
      <c r="AU117">
        <v>800</v>
      </c>
      <c r="AW117">
        <v>2</v>
      </c>
      <c r="AX117" t="s">
        <v>2406</v>
      </c>
      <c r="AY117">
        <v>60</v>
      </c>
      <c r="AZ117">
        <v>200</v>
      </c>
      <c r="BG117" t="s">
        <v>1013</v>
      </c>
      <c r="BI117" t="s">
        <v>1014</v>
      </c>
      <c r="BK117">
        <v>0</v>
      </c>
      <c r="BL117" t="s">
        <v>1000</v>
      </c>
      <c r="BM117" t="s">
        <v>1012</v>
      </c>
      <c r="BN117">
        <v>2</v>
      </c>
      <c r="BO117">
        <v>800</v>
      </c>
      <c r="BT117">
        <v>1</v>
      </c>
      <c r="BU117">
        <v>14</v>
      </c>
      <c r="BV117">
        <v>38.091690999999997</v>
      </c>
      <c r="BW117">
        <v>140.03668099999999</v>
      </c>
      <c r="BY117" t="s">
        <v>2392</v>
      </c>
      <c r="BZ117">
        <v>209</v>
      </c>
      <c r="CA117" t="s">
        <v>342</v>
      </c>
      <c r="CB117" t="s">
        <v>2407</v>
      </c>
      <c r="CC117">
        <v>1</v>
      </c>
      <c r="CD117">
        <v>0</v>
      </c>
    </row>
    <row r="118" spans="1:82">
      <c r="A118" s="1" t="str">
        <f t="shared" si="1"/>
        <v>天童-1</v>
      </c>
      <c r="B118">
        <v>2026</v>
      </c>
      <c r="C118" t="s">
        <v>2392</v>
      </c>
      <c r="D118">
        <v>210</v>
      </c>
      <c r="E118" t="s">
        <v>338</v>
      </c>
      <c r="F118" t="s">
        <v>2393</v>
      </c>
      <c r="G118">
        <v>1</v>
      </c>
      <c r="H118" t="s">
        <v>2392</v>
      </c>
      <c r="I118">
        <v>210</v>
      </c>
      <c r="J118" t="s">
        <v>338</v>
      </c>
      <c r="K118" t="s">
        <v>2393</v>
      </c>
      <c r="L118">
        <v>1</v>
      </c>
      <c r="M118" t="s">
        <v>2394</v>
      </c>
      <c r="N118" t="s">
        <v>2399</v>
      </c>
      <c r="O118" t="s">
        <v>2404</v>
      </c>
      <c r="P118">
        <v>0</v>
      </c>
      <c r="Q118">
        <v>0</v>
      </c>
      <c r="R118">
        <v>0</v>
      </c>
      <c r="S118">
        <v>64</v>
      </c>
      <c r="T118">
        <v>2</v>
      </c>
      <c r="U118">
        <v>0</v>
      </c>
      <c r="W118" t="s">
        <v>1015</v>
      </c>
      <c r="X118" t="s">
        <v>1016</v>
      </c>
      <c r="Z118">
        <v>365</v>
      </c>
      <c r="AB118">
        <v>3</v>
      </c>
      <c r="AC118">
        <v>1</v>
      </c>
      <c r="AD118">
        <v>1.5</v>
      </c>
      <c r="AE118" t="s">
        <v>500</v>
      </c>
      <c r="AF118">
        <v>4</v>
      </c>
      <c r="AG118">
        <v>2</v>
      </c>
      <c r="AI118" t="s">
        <v>1017</v>
      </c>
      <c r="AJ118">
        <v>1</v>
      </c>
      <c r="AL118">
        <v>13</v>
      </c>
      <c r="AM118">
        <v>1</v>
      </c>
      <c r="AN118">
        <v>31</v>
      </c>
      <c r="AQ118">
        <v>1</v>
      </c>
      <c r="AR118">
        <v>0</v>
      </c>
      <c r="AS118">
        <v>1</v>
      </c>
      <c r="AT118" t="s">
        <v>338</v>
      </c>
      <c r="AU118">
        <v>1200</v>
      </c>
      <c r="AW118">
        <v>1</v>
      </c>
      <c r="AX118">
        <v>15</v>
      </c>
      <c r="AY118">
        <v>60</v>
      </c>
      <c r="AZ118">
        <v>200</v>
      </c>
      <c r="BG118" t="s">
        <v>1018</v>
      </c>
      <c r="BH118" t="s">
        <v>1018</v>
      </c>
      <c r="BK118">
        <v>1</v>
      </c>
      <c r="BL118" t="s">
        <v>509</v>
      </c>
      <c r="BM118" t="s">
        <v>338</v>
      </c>
      <c r="BN118">
        <v>8</v>
      </c>
      <c r="BO118">
        <v>1200</v>
      </c>
      <c r="BT118">
        <v>5</v>
      </c>
      <c r="BU118">
        <v>5</v>
      </c>
      <c r="BV118">
        <v>38.367691000000001</v>
      </c>
      <c r="BW118">
        <v>140.37407200000001</v>
      </c>
      <c r="BY118" t="s">
        <v>2392</v>
      </c>
      <c r="BZ118">
        <v>210</v>
      </c>
      <c r="CA118" t="s">
        <v>338</v>
      </c>
      <c r="CB118" t="s">
        <v>2393</v>
      </c>
      <c r="CC118">
        <v>1</v>
      </c>
      <c r="CD118">
        <v>0</v>
      </c>
    </row>
    <row r="119" spans="1:82">
      <c r="A119" s="1" t="str">
        <f t="shared" si="1"/>
        <v>天童-2</v>
      </c>
      <c r="B119">
        <v>2026</v>
      </c>
      <c r="C119" t="s">
        <v>2392</v>
      </c>
      <c r="D119">
        <v>210</v>
      </c>
      <c r="E119" t="s">
        <v>338</v>
      </c>
      <c r="F119" t="s">
        <v>2393</v>
      </c>
      <c r="G119">
        <v>2</v>
      </c>
      <c r="H119" t="s">
        <v>2392</v>
      </c>
      <c r="I119">
        <v>210</v>
      </c>
      <c r="J119" t="s">
        <v>338</v>
      </c>
      <c r="K119" t="s">
        <v>2393</v>
      </c>
      <c r="L119">
        <v>2</v>
      </c>
      <c r="M119" t="s">
        <v>2394</v>
      </c>
      <c r="N119" t="s">
        <v>2399</v>
      </c>
      <c r="O119" t="s">
        <v>2404</v>
      </c>
      <c r="P119">
        <v>0</v>
      </c>
      <c r="Q119">
        <v>0</v>
      </c>
      <c r="R119">
        <v>0</v>
      </c>
      <c r="S119">
        <v>63</v>
      </c>
      <c r="T119">
        <v>2</v>
      </c>
      <c r="U119">
        <v>0</v>
      </c>
      <c r="W119" t="s">
        <v>1019</v>
      </c>
      <c r="X119" t="s">
        <v>1020</v>
      </c>
      <c r="Z119">
        <v>330</v>
      </c>
      <c r="AB119">
        <v>3</v>
      </c>
      <c r="AC119">
        <v>1</v>
      </c>
      <c r="AD119">
        <v>1.5</v>
      </c>
      <c r="AE119" t="s">
        <v>500</v>
      </c>
      <c r="AF119">
        <v>4</v>
      </c>
      <c r="AG119">
        <v>2</v>
      </c>
      <c r="AI119" t="s">
        <v>542</v>
      </c>
      <c r="AJ119">
        <v>2</v>
      </c>
      <c r="AL119">
        <v>6</v>
      </c>
      <c r="AM119">
        <v>1</v>
      </c>
      <c r="AN119">
        <v>31</v>
      </c>
      <c r="AQ119">
        <v>1</v>
      </c>
      <c r="AR119">
        <v>0</v>
      </c>
      <c r="AS119">
        <v>1</v>
      </c>
      <c r="AT119" t="s">
        <v>338</v>
      </c>
      <c r="AU119">
        <v>1500</v>
      </c>
      <c r="AW119">
        <v>1</v>
      </c>
      <c r="AX119">
        <v>15</v>
      </c>
      <c r="AY119">
        <v>60</v>
      </c>
      <c r="AZ119">
        <v>200</v>
      </c>
      <c r="BG119" t="s">
        <v>1021</v>
      </c>
      <c r="BH119" t="s">
        <v>1021</v>
      </c>
      <c r="BK119">
        <v>1</v>
      </c>
      <c r="BL119" t="s">
        <v>509</v>
      </c>
      <c r="BM119" t="s">
        <v>338</v>
      </c>
      <c r="BN119">
        <v>1</v>
      </c>
      <c r="BO119">
        <v>1500</v>
      </c>
      <c r="BT119">
        <v>2</v>
      </c>
      <c r="BU119">
        <v>49</v>
      </c>
      <c r="BV119">
        <v>38.362144000000001</v>
      </c>
      <c r="BW119">
        <v>140.38380100000001</v>
      </c>
      <c r="BY119" t="s">
        <v>2392</v>
      </c>
      <c r="BZ119">
        <v>210</v>
      </c>
      <c r="CA119" t="s">
        <v>338</v>
      </c>
      <c r="CB119" t="s">
        <v>2393</v>
      </c>
      <c r="CC119">
        <v>2</v>
      </c>
      <c r="CD119">
        <v>0</v>
      </c>
    </row>
    <row r="120" spans="1:82">
      <c r="A120" s="1" t="str">
        <f t="shared" si="1"/>
        <v>天童-3</v>
      </c>
      <c r="B120">
        <v>2026</v>
      </c>
      <c r="C120" t="s">
        <v>2392</v>
      </c>
      <c r="D120">
        <v>210</v>
      </c>
      <c r="E120" t="s">
        <v>338</v>
      </c>
      <c r="F120" t="s">
        <v>2393</v>
      </c>
      <c r="G120">
        <v>3</v>
      </c>
      <c r="H120" t="s">
        <v>2392</v>
      </c>
      <c r="I120">
        <v>210</v>
      </c>
      <c r="J120" t="s">
        <v>338</v>
      </c>
      <c r="K120" t="s">
        <v>2393</v>
      </c>
      <c r="L120">
        <v>3</v>
      </c>
      <c r="M120" t="s">
        <v>2394</v>
      </c>
      <c r="N120" t="s">
        <v>2401</v>
      </c>
      <c r="O120" t="s">
        <v>2398</v>
      </c>
      <c r="P120">
        <v>0</v>
      </c>
      <c r="Q120">
        <v>0</v>
      </c>
      <c r="R120">
        <v>0</v>
      </c>
      <c r="S120">
        <v>63</v>
      </c>
      <c r="T120">
        <v>2</v>
      </c>
      <c r="U120">
        <v>0</v>
      </c>
      <c r="W120" t="s">
        <v>1022</v>
      </c>
      <c r="X120" t="s">
        <v>1023</v>
      </c>
      <c r="Z120">
        <v>234</v>
      </c>
      <c r="AB120">
        <v>3</v>
      </c>
      <c r="AC120">
        <v>1</v>
      </c>
      <c r="AD120">
        <v>1.5</v>
      </c>
      <c r="AE120" t="s">
        <v>500</v>
      </c>
      <c r="AF120">
        <v>4</v>
      </c>
      <c r="AG120">
        <v>2</v>
      </c>
      <c r="AI120" t="s">
        <v>542</v>
      </c>
      <c r="AJ120">
        <v>5</v>
      </c>
      <c r="AL120">
        <v>6</v>
      </c>
      <c r="AM120">
        <v>1</v>
      </c>
      <c r="AN120">
        <v>31</v>
      </c>
      <c r="AQ120">
        <v>1</v>
      </c>
      <c r="AR120">
        <v>1</v>
      </c>
      <c r="AS120">
        <v>1</v>
      </c>
      <c r="AT120" t="s">
        <v>1024</v>
      </c>
      <c r="AU120">
        <v>1000</v>
      </c>
      <c r="AW120">
        <v>1</v>
      </c>
      <c r="AX120">
        <v>15</v>
      </c>
      <c r="AY120">
        <v>60</v>
      </c>
      <c r="AZ120">
        <v>200</v>
      </c>
      <c r="BG120" t="s">
        <v>1025</v>
      </c>
      <c r="BH120" t="s">
        <v>1025</v>
      </c>
      <c r="BK120">
        <v>1</v>
      </c>
      <c r="BL120" t="s">
        <v>509</v>
      </c>
      <c r="BM120" t="s">
        <v>1024</v>
      </c>
      <c r="BN120">
        <v>1</v>
      </c>
      <c r="BO120">
        <v>1000</v>
      </c>
      <c r="BT120">
        <v>2</v>
      </c>
      <c r="BU120">
        <v>55</v>
      </c>
      <c r="BV120">
        <v>38.331198000000001</v>
      </c>
      <c r="BW120">
        <v>140.36363499999999</v>
      </c>
      <c r="BY120" t="s">
        <v>2392</v>
      </c>
      <c r="BZ120">
        <v>210</v>
      </c>
      <c r="CA120" t="s">
        <v>338</v>
      </c>
      <c r="CB120" t="s">
        <v>2393</v>
      </c>
      <c r="CC120">
        <v>3</v>
      </c>
      <c r="CD120">
        <v>0</v>
      </c>
    </row>
    <row r="121" spans="1:82">
      <c r="A121" s="1" t="str">
        <f t="shared" si="1"/>
        <v>天童-4</v>
      </c>
      <c r="B121">
        <v>2026</v>
      </c>
      <c r="C121" t="s">
        <v>2392</v>
      </c>
      <c r="D121">
        <v>210</v>
      </c>
      <c r="E121" t="s">
        <v>338</v>
      </c>
      <c r="F121" t="s">
        <v>2393</v>
      </c>
      <c r="G121">
        <v>4</v>
      </c>
      <c r="H121" t="s">
        <v>2392</v>
      </c>
      <c r="I121">
        <v>210</v>
      </c>
      <c r="J121" t="s">
        <v>338</v>
      </c>
      <c r="K121" t="s">
        <v>2393</v>
      </c>
      <c r="L121">
        <v>4</v>
      </c>
      <c r="M121" t="s">
        <v>2394</v>
      </c>
      <c r="N121" t="s">
        <v>2408</v>
      </c>
      <c r="O121" t="s">
        <v>2398</v>
      </c>
      <c r="P121">
        <v>0</v>
      </c>
      <c r="Q121">
        <v>0</v>
      </c>
      <c r="R121">
        <v>0</v>
      </c>
      <c r="S121">
        <v>63</v>
      </c>
      <c r="T121">
        <v>2</v>
      </c>
      <c r="U121">
        <v>0</v>
      </c>
      <c r="W121" t="s">
        <v>1026</v>
      </c>
      <c r="X121" t="s">
        <v>1027</v>
      </c>
      <c r="Z121">
        <v>289</v>
      </c>
      <c r="AB121">
        <v>3</v>
      </c>
      <c r="AC121">
        <v>1</v>
      </c>
      <c r="AD121">
        <v>1.2</v>
      </c>
      <c r="AE121" t="s">
        <v>500</v>
      </c>
      <c r="AF121">
        <v>6</v>
      </c>
      <c r="AG121">
        <v>2</v>
      </c>
      <c r="AI121" t="s">
        <v>542</v>
      </c>
      <c r="AJ121">
        <v>3</v>
      </c>
      <c r="AL121">
        <v>6</v>
      </c>
      <c r="AM121">
        <v>1</v>
      </c>
      <c r="AN121">
        <v>31</v>
      </c>
      <c r="AQ121">
        <v>1</v>
      </c>
      <c r="AR121">
        <v>1</v>
      </c>
      <c r="AS121">
        <v>1</v>
      </c>
      <c r="AT121" t="s">
        <v>1028</v>
      </c>
      <c r="AU121">
        <v>550</v>
      </c>
      <c r="AW121">
        <v>1</v>
      </c>
      <c r="AX121">
        <v>15</v>
      </c>
      <c r="AY121">
        <v>60</v>
      </c>
      <c r="AZ121">
        <v>200</v>
      </c>
      <c r="BG121" t="s">
        <v>1029</v>
      </c>
      <c r="BH121" t="s">
        <v>1030</v>
      </c>
      <c r="BK121">
        <v>1</v>
      </c>
      <c r="BL121" t="s">
        <v>509</v>
      </c>
      <c r="BM121" t="s">
        <v>1028</v>
      </c>
      <c r="BN121">
        <v>1</v>
      </c>
      <c r="BO121">
        <v>550</v>
      </c>
      <c r="BT121">
        <v>1</v>
      </c>
      <c r="BU121">
        <v>5</v>
      </c>
      <c r="BV121">
        <v>38.386166000000003</v>
      </c>
      <c r="BW121">
        <v>140.37906599999999</v>
      </c>
      <c r="BY121" t="s">
        <v>2392</v>
      </c>
      <c r="BZ121">
        <v>210</v>
      </c>
      <c r="CA121" t="s">
        <v>338</v>
      </c>
      <c r="CB121" t="s">
        <v>2393</v>
      </c>
      <c r="CC121">
        <v>4</v>
      </c>
      <c r="CD121">
        <v>0</v>
      </c>
    </row>
    <row r="122" spans="1:82">
      <c r="A122" s="1" t="str">
        <f t="shared" si="1"/>
        <v>天童-5</v>
      </c>
      <c r="B122">
        <v>2026</v>
      </c>
      <c r="C122" t="s">
        <v>2392</v>
      </c>
      <c r="D122">
        <v>210</v>
      </c>
      <c r="E122" t="s">
        <v>338</v>
      </c>
      <c r="F122" t="s">
        <v>2393</v>
      </c>
      <c r="G122">
        <v>5</v>
      </c>
      <c r="H122" t="s">
        <v>2392</v>
      </c>
      <c r="I122">
        <v>210</v>
      </c>
      <c r="J122" t="s">
        <v>338</v>
      </c>
      <c r="K122" t="s">
        <v>2393</v>
      </c>
      <c r="L122">
        <v>5</v>
      </c>
      <c r="M122" t="s">
        <v>2394</v>
      </c>
      <c r="N122" t="s">
        <v>2400</v>
      </c>
      <c r="O122" t="s">
        <v>2405</v>
      </c>
      <c r="P122">
        <v>0</v>
      </c>
      <c r="Q122">
        <v>0</v>
      </c>
      <c r="R122">
        <v>0</v>
      </c>
      <c r="S122">
        <v>63</v>
      </c>
      <c r="T122">
        <v>1</v>
      </c>
      <c r="U122">
        <v>0</v>
      </c>
      <c r="W122" t="s">
        <v>1031</v>
      </c>
      <c r="X122" t="s">
        <v>1032</v>
      </c>
      <c r="Z122">
        <v>379</v>
      </c>
      <c r="AB122">
        <v>3</v>
      </c>
      <c r="AC122">
        <v>1</v>
      </c>
      <c r="AD122">
        <v>2</v>
      </c>
      <c r="AE122" t="s">
        <v>500</v>
      </c>
      <c r="AF122">
        <v>4</v>
      </c>
      <c r="AG122">
        <v>2</v>
      </c>
      <c r="AI122" t="s">
        <v>1033</v>
      </c>
      <c r="AJ122">
        <v>3</v>
      </c>
      <c r="AL122">
        <v>6</v>
      </c>
      <c r="AM122">
        <v>1</v>
      </c>
      <c r="AN122">
        <v>31</v>
      </c>
      <c r="AQ122">
        <v>1</v>
      </c>
      <c r="AR122">
        <v>0</v>
      </c>
      <c r="AS122">
        <v>1</v>
      </c>
      <c r="AT122" t="s">
        <v>338</v>
      </c>
      <c r="AU122">
        <v>950</v>
      </c>
      <c r="AW122">
        <v>1</v>
      </c>
      <c r="AX122">
        <v>11</v>
      </c>
      <c r="AY122">
        <v>50</v>
      </c>
      <c r="AZ122">
        <v>80</v>
      </c>
      <c r="BG122" t="s">
        <v>1034</v>
      </c>
      <c r="BH122" t="s">
        <v>1034</v>
      </c>
      <c r="BK122">
        <v>1</v>
      </c>
      <c r="BL122" t="s">
        <v>509</v>
      </c>
      <c r="BM122" t="s">
        <v>338</v>
      </c>
      <c r="BN122">
        <v>7</v>
      </c>
      <c r="BO122">
        <v>950</v>
      </c>
      <c r="BT122">
        <v>2</v>
      </c>
      <c r="BU122">
        <v>52</v>
      </c>
      <c r="BV122">
        <v>38.364676000000003</v>
      </c>
      <c r="BW122">
        <v>140.36363399999999</v>
      </c>
      <c r="BY122" t="s">
        <v>2392</v>
      </c>
      <c r="BZ122">
        <v>210</v>
      </c>
      <c r="CA122" t="s">
        <v>338</v>
      </c>
      <c r="CB122" t="s">
        <v>2393</v>
      </c>
      <c r="CC122">
        <v>5</v>
      </c>
      <c r="CD122">
        <v>0</v>
      </c>
    </row>
    <row r="123" spans="1:82">
      <c r="A123" s="1" t="str">
        <f t="shared" si="1"/>
        <v>天童-6</v>
      </c>
      <c r="B123">
        <v>2026</v>
      </c>
      <c r="C123" t="s">
        <v>2392</v>
      </c>
      <c r="D123">
        <v>210</v>
      </c>
      <c r="E123" t="s">
        <v>338</v>
      </c>
      <c r="F123" t="s">
        <v>2393</v>
      </c>
      <c r="G123">
        <v>6</v>
      </c>
      <c r="H123" t="s">
        <v>2392</v>
      </c>
      <c r="I123">
        <v>210</v>
      </c>
      <c r="J123" t="s">
        <v>338</v>
      </c>
      <c r="K123" t="s">
        <v>2393</v>
      </c>
      <c r="L123">
        <v>6</v>
      </c>
      <c r="M123" t="s">
        <v>2394</v>
      </c>
      <c r="N123" t="s">
        <v>2401</v>
      </c>
      <c r="O123" t="s">
        <v>2397</v>
      </c>
      <c r="P123">
        <v>0</v>
      </c>
      <c r="Q123">
        <v>0</v>
      </c>
      <c r="R123">
        <v>0</v>
      </c>
      <c r="S123">
        <v>63</v>
      </c>
      <c r="T123">
        <v>2</v>
      </c>
      <c r="U123">
        <v>0</v>
      </c>
      <c r="W123" t="s">
        <v>1035</v>
      </c>
      <c r="X123" t="s">
        <v>1036</v>
      </c>
      <c r="Z123">
        <v>281</v>
      </c>
      <c r="AB123">
        <v>3</v>
      </c>
      <c r="AC123">
        <v>1</v>
      </c>
      <c r="AD123">
        <v>1.5</v>
      </c>
      <c r="AE123" t="s">
        <v>500</v>
      </c>
      <c r="AF123">
        <v>6</v>
      </c>
      <c r="AG123">
        <v>2</v>
      </c>
      <c r="AI123" t="s">
        <v>542</v>
      </c>
      <c r="AJ123">
        <v>1</v>
      </c>
      <c r="AL123">
        <v>6</v>
      </c>
      <c r="AM123">
        <v>1</v>
      </c>
      <c r="AN123">
        <v>31</v>
      </c>
      <c r="AQ123">
        <v>1</v>
      </c>
      <c r="AR123">
        <v>1</v>
      </c>
      <c r="AS123">
        <v>1</v>
      </c>
      <c r="AT123" t="s">
        <v>338</v>
      </c>
      <c r="AU123">
        <v>800</v>
      </c>
      <c r="AW123">
        <v>1</v>
      </c>
      <c r="AX123">
        <v>11</v>
      </c>
      <c r="AY123">
        <v>50</v>
      </c>
      <c r="AZ123">
        <v>80</v>
      </c>
      <c r="BG123" t="s">
        <v>1037</v>
      </c>
      <c r="BH123" t="s">
        <v>1038</v>
      </c>
      <c r="BK123">
        <v>1</v>
      </c>
      <c r="BL123" t="s">
        <v>509</v>
      </c>
      <c r="BM123" t="s">
        <v>338</v>
      </c>
      <c r="BN123">
        <v>6</v>
      </c>
      <c r="BO123">
        <v>800</v>
      </c>
      <c r="BT123">
        <v>1</v>
      </c>
      <c r="BU123">
        <v>7</v>
      </c>
      <c r="BV123">
        <v>38.356892000000002</v>
      </c>
      <c r="BW123">
        <v>140.36378999999999</v>
      </c>
      <c r="BY123" t="s">
        <v>2392</v>
      </c>
      <c r="BZ123">
        <v>210</v>
      </c>
      <c r="CA123" t="s">
        <v>338</v>
      </c>
      <c r="CB123" t="s">
        <v>2393</v>
      </c>
      <c r="CC123">
        <v>6</v>
      </c>
      <c r="CD123">
        <v>0</v>
      </c>
    </row>
    <row r="124" spans="1:82">
      <c r="A124" s="1" t="str">
        <f t="shared" si="1"/>
        <v>天童-7</v>
      </c>
      <c r="B124">
        <v>2026</v>
      </c>
      <c r="C124" t="s">
        <v>2392</v>
      </c>
      <c r="D124">
        <v>210</v>
      </c>
      <c r="E124" t="s">
        <v>338</v>
      </c>
      <c r="F124" t="s">
        <v>2393</v>
      </c>
      <c r="G124">
        <v>7</v>
      </c>
      <c r="H124" t="s">
        <v>2392</v>
      </c>
      <c r="I124">
        <v>210</v>
      </c>
      <c r="J124" t="s">
        <v>338</v>
      </c>
      <c r="K124" t="s">
        <v>2393</v>
      </c>
      <c r="L124">
        <v>7</v>
      </c>
      <c r="M124" t="s">
        <v>2394</v>
      </c>
      <c r="N124" t="s">
        <v>2408</v>
      </c>
      <c r="O124" t="s">
        <v>2405</v>
      </c>
      <c r="P124">
        <v>0</v>
      </c>
      <c r="Q124">
        <v>0</v>
      </c>
      <c r="R124">
        <v>0</v>
      </c>
      <c r="S124">
        <v>64</v>
      </c>
      <c r="T124">
        <v>2</v>
      </c>
      <c r="U124">
        <v>0</v>
      </c>
      <c r="W124" t="s">
        <v>1039</v>
      </c>
      <c r="X124" t="s">
        <v>1040</v>
      </c>
      <c r="Z124">
        <v>372</v>
      </c>
      <c r="AB124">
        <v>3</v>
      </c>
      <c r="AC124">
        <v>1</v>
      </c>
      <c r="AD124">
        <v>2.5</v>
      </c>
      <c r="AE124" t="s">
        <v>500</v>
      </c>
      <c r="AF124">
        <v>4</v>
      </c>
      <c r="AG124">
        <v>2</v>
      </c>
      <c r="AI124" t="s">
        <v>1041</v>
      </c>
      <c r="AJ124">
        <v>5</v>
      </c>
      <c r="AL124">
        <v>16</v>
      </c>
      <c r="AM124">
        <v>1</v>
      </c>
      <c r="AN124">
        <v>31</v>
      </c>
      <c r="AQ124">
        <v>1</v>
      </c>
      <c r="AR124">
        <v>1</v>
      </c>
      <c r="AS124">
        <v>1</v>
      </c>
      <c r="AT124" t="s">
        <v>1024</v>
      </c>
      <c r="AU124">
        <v>900</v>
      </c>
      <c r="AW124">
        <v>1</v>
      </c>
      <c r="AX124">
        <v>15</v>
      </c>
      <c r="AY124">
        <v>60</v>
      </c>
      <c r="AZ124">
        <v>200</v>
      </c>
      <c r="BG124" t="s">
        <v>1042</v>
      </c>
      <c r="BH124" t="s">
        <v>1042</v>
      </c>
      <c r="BK124">
        <v>1</v>
      </c>
      <c r="BM124" t="s">
        <v>1024</v>
      </c>
      <c r="BN124">
        <v>8</v>
      </c>
      <c r="BO124">
        <v>900</v>
      </c>
      <c r="BT124">
        <v>2</v>
      </c>
      <c r="BU124">
        <v>61</v>
      </c>
      <c r="BV124">
        <v>38.335245999999998</v>
      </c>
      <c r="BW124">
        <v>140.36536799999999</v>
      </c>
      <c r="BY124" t="s">
        <v>2392</v>
      </c>
      <c r="BZ124">
        <v>210</v>
      </c>
      <c r="CA124" t="s">
        <v>338</v>
      </c>
      <c r="CB124" t="s">
        <v>2393</v>
      </c>
      <c r="CC124">
        <v>7</v>
      </c>
      <c r="CD124">
        <v>-1</v>
      </c>
    </row>
    <row r="125" spans="1:82">
      <c r="A125" s="1" t="str">
        <f t="shared" si="1"/>
        <v>天童-8</v>
      </c>
      <c r="B125">
        <v>2026</v>
      </c>
      <c r="C125" t="s">
        <v>2392</v>
      </c>
      <c r="D125">
        <v>210</v>
      </c>
      <c r="E125" t="s">
        <v>338</v>
      </c>
      <c r="F125" t="s">
        <v>2393</v>
      </c>
      <c r="G125">
        <v>8</v>
      </c>
      <c r="H125" t="s">
        <v>2392</v>
      </c>
      <c r="I125">
        <v>210</v>
      </c>
      <c r="J125" t="s">
        <v>338</v>
      </c>
      <c r="K125" t="s">
        <v>2393</v>
      </c>
      <c r="L125">
        <v>8</v>
      </c>
      <c r="M125" t="s">
        <v>2394</v>
      </c>
      <c r="N125" t="s">
        <v>2400</v>
      </c>
      <c r="O125" t="s">
        <v>2404</v>
      </c>
      <c r="P125">
        <v>0</v>
      </c>
      <c r="Q125">
        <v>0</v>
      </c>
      <c r="R125">
        <v>0</v>
      </c>
      <c r="S125">
        <v>63</v>
      </c>
      <c r="T125">
        <v>1</v>
      </c>
      <c r="U125">
        <v>0</v>
      </c>
      <c r="W125" t="s">
        <v>1043</v>
      </c>
      <c r="Z125">
        <v>231</v>
      </c>
      <c r="AB125">
        <v>3</v>
      </c>
      <c r="AC125">
        <v>1</v>
      </c>
      <c r="AD125">
        <v>1.2</v>
      </c>
      <c r="AE125" t="s">
        <v>500</v>
      </c>
      <c r="AF125">
        <v>4</v>
      </c>
      <c r="AG125">
        <v>2</v>
      </c>
      <c r="AI125" t="s">
        <v>1044</v>
      </c>
      <c r="AJ125">
        <v>1</v>
      </c>
      <c r="AL125">
        <v>6</v>
      </c>
      <c r="AM125">
        <v>1</v>
      </c>
      <c r="AN125">
        <v>31</v>
      </c>
      <c r="AQ125">
        <v>1</v>
      </c>
      <c r="AR125">
        <v>1</v>
      </c>
      <c r="AS125">
        <v>1</v>
      </c>
      <c r="AT125" t="s">
        <v>1045</v>
      </c>
      <c r="AU125">
        <v>3100</v>
      </c>
      <c r="AW125">
        <v>3</v>
      </c>
      <c r="AY125">
        <v>70</v>
      </c>
      <c r="AZ125">
        <v>200</v>
      </c>
      <c r="BG125" t="s">
        <v>1046</v>
      </c>
      <c r="BH125" t="s">
        <v>854</v>
      </c>
      <c r="BK125">
        <v>1</v>
      </c>
      <c r="BL125" t="s">
        <v>711</v>
      </c>
      <c r="BM125" t="s">
        <v>1045</v>
      </c>
      <c r="BN125">
        <v>4</v>
      </c>
      <c r="BO125">
        <v>3100</v>
      </c>
      <c r="BT125">
        <v>2</v>
      </c>
      <c r="BU125">
        <v>63</v>
      </c>
      <c r="BV125">
        <v>38.313591000000002</v>
      </c>
      <c r="BW125">
        <v>140.398325</v>
      </c>
      <c r="BY125" t="s">
        <v>2392</v>
      </c>
      <c r="BZ125">
        <v>210</v>
      </c>
      <c r="CA125" t="s">
        <v>338</v>
      </c>
      <c r="CB125" t="s">
        <v>2393</v>
      </c>
      <c r="CC125">
        <v>8</v>
      </c>
      <c r="CD125">
        <v>0</v>
      </c>
    </row>
    <row r="126" spans="1:82">
      <c r="A126" s="1" t="str">
        <f t="shared" si="1"/>
        <v>天童-9</v>
      </c>
      <c r="B126">
        <v>2026</v>
      </c>
      <c r="C126" t="s">
        <v>2392</v>
      </c>
      <c r="D126">
        <v>210</v>
      </c>
      <c r="E126" t="s">
        <v>338</v>
      </c>
      <c r="F126" t="s">
        <v>2393</v>
      </c>
      <c r="G126">
        <v>9</v>
      </c>
      <c r="H126" t="s">
        <v>2392</v>
      </c>
      <c r="I126">
        <v>210</v>
      </c>
      <c r="J126" t="s">
        <v>338</v>
      </c>
      <c r="K126" t="s">
        <v>2393</v>
      </c>
      <c r="L126">
        <v>9</v>
      </c>
      <c r="M126" t="s">
        <v>2394</v>
      </c>
      <c r="N126" t="s">
        <v>2408</v>
      </c>
      <c r="O126" t="s">
        <v>2405</v>
      </c>
      <c r="P126">
        <v>0</v>
      </c>
      <c r="Q126">
        <v>0</v>
      </c>
      <c r="R126">
        <v>0</v>
      </c>
      <c r="S126">
        <v>66</v>
      </c>
      <c r="T126">
        <v>2</v>
      </c>
      <c r="U126">
        <v>0</v>
      </c>
      <c r="W126" t="s">
        <v>1047</v>
      </c>
      <c r="Z126">
        <v>424</v>
      </c>
      <c r="AB126">
        <v>3</v>
      </c>
      <c r="AC126">
        <v>1.5</v>
      </c>
      <c r="AD126">
        <v>1</v>
      </c>
      <c r="AE126" t="s">
        <v>500</v>
      </c>
      <c r="AF126">
        <v>4</v>
      </c>
      <c r="AG126">
        <v>2</v>
      </c>
      <c r="AI126" t="s">
        <v>1048</v>
      </c>
      <c r="AJ126">
        <v>3</v>
      </c>
      <c r="AL126">
        <v>8.5</v>
      </c>
      <c r="AM126">
        <v>1</v>
      </c>
      <c r="AN126">
        <v>31</v>
      </c>
      <c r="AQ126">
        <v>1</v>
      </c>
      <c r="AR126">
        <v>0</v>
      </c>
      <c r="AS126">
        <v>1</v>
      </c>
      <c r="AT126" t="s">
        <v>338</v>
      </c>
      <c r="AU126">
        <v>2600</v>
      </c>
      <c r="AW126">
        <v>3</v>
      </c>
      <c r="AY126">
        <v>70</v>
      </c>
      <c r="AZ126">
        <v>200</v>
      </c>
      <c r="BG126" t="s">
        <v>1049</v>
      </c>
      <c r="BH126" t="s">
        <v>1049</v>
      </c>
      <c r="BK126">
        <v>1</v>
      </c>
      <c r="BL126" t="s">
        <v>509</v>
      </c>
      <c r="BM126" t="s">
        <v>338</v>
      </c>
      <c r="BN126">
        <v>8</v>
      </c>
      <c r="BO126">
        <v>2600</v>
      </c>
      <c r="BT126">
        <v>2</v>
      </c>
      <c r="BU126">
        <v>46</v>
      </c>
      <c r="BV126">
        <v>38.365693</v>
      </c>
      <c r="BW126">
        <v>140.394701</v>
      </c>
      <c r="BY126" t="s">
        <v>2392</v>
      </c>
      <c r="BZ126">
        <v>210</v>
      </c>
      <c r="CA126" t="s">
        <v>338</v>
      </c>
      <c r="CB126" t="s">
        <v>2393</v>
      </c>
      <c r="CC126">
        <v>9</v>
      </c>
      <c r="CD126">
        <v>0</v>
      </c>
    </row>
    <row r="127" spans="1:82">
      <c r="A127" s="1" t="str">
        <f t="shared" si="1"/>
        <v>天童-10</v>
      </c>
      <c r="B127">
        <v>2026</v>
      </c>
      <c r="C127" t="s">
        <v>2392</v>
      </c>
      <c r="D127">
        <v>210</v>
      </c>
      <c r="E127" t="s">
        <v>338</v>
      </c>
      <c r="F127" t="s">
        <v>2393</v>
      </c>
      <c r="G127">
        <v>10</v>
      </c>
      <c r="H127" t="s">
        <v>2392</v>
      </c>
      <c r="I127">
        <v>210</v>
      </c>
      <c r="J127" t="s">
        <v>338</v>
      </c>
      <c r="K127" t="s">
        <v>2393</v>
      </c>
      <c r="L127">
        <v>10</v>
      </c>
      <c r="M127" t="s">
        <v>2394</v>
      </c>
      <c r="N127" t="s">
        <v>2400</v>
      </c>
      <c r="O127" t="s">
        <v>2397</v>
      </c>
      <c r="P127">
        <v>0</v>
      </c>
      <c r="Q127">
        <v>0</v>
      </c>
      <c r="R127">
        <v>1</v>
      </c>
      <c r="S127">
        <v>63</v>
      </c>
      <c r="T127">
        <v>2</v>
      </c>
      <c r="U127">
        <v>0</v>
      </c>
      <c r="W127" t="s">
        <v>1050</v>
      </c>
      <c r="X127" t="s">
        <v>1051</v>
      </c>
      <c r="Z127">
        <v>225</v>
      </c>
      <c r="AB127">
        <v>3</v>
      </c>
      <c r="AC127">
        <v>1</v>
      </c>
      <c r="AD127">
        <v>2</v>
      </c>
      <c r="AE127" t="s">
        <v>500</v>
      </c>
      <c r="AF127">
        <v>4</v>
      </c>
      <c r="AG127">
        <v>1</v>
      </c>
      <c r="AI127" t="s">
        <v>516</v>
      </c>
      <c r="AJ127">
        <v>1</v>
      </c>
      <c r="AL127">
        <v>6</v>
      </c>
      <c r="AM127">
        <v>1</v>
      </c>
      <c r="AN127">
        <v>31</v>
      </c>
      <c r="AQ127">
        <v>1</v>
      </c>
      <c r="AR127">
        <v>0</v>
      </c>
      <c r="AS127">
        <v>1</v>
      </c>
      <c r="AT127" t="s">
        <v>1052</v>
      </c>
      <c r="AU127">
        <v>1200</v>
      </c>
      <c r="AW127">
        <v>1</v>
      </c>
      <c r="AX127">
        <v>11</v>
      </c>
      <c r="AY127">
        <v>50</v>
      </c>
      <c r="AZ127">
        <v>80</v>
      </c>
      <c r="BG127" t="s">
        <v>1053</v>
      </c>
      <c r="BH127" t="s">
        <v>1053</v>
      </c>
      <c r="BK127">
        <v>1</v>
      </c>
      <c r="BL127" t="s">
        <v>509</v>
      </c>
      <c r="BM127" t="s">
        <v>1052</v>
      </c>
      <c r="BN127">
        <v>7</v>
      </c>
      <c r="BO127">
        <v>1200</v>
      </c>
      <c r="BT127">
        <v>1</v>
      </c>
      <c r="BU127">
        <v>25</v>
      </c>
      <c r="BV127">
        <v>38.347918300000003</v>
      </c>
      <c r="BW127">
        <v>140.36188000000001</v>
      </c>
      <c r="BY127" t="s">
        <v>2392</v>
      </c>
      <c r="BZ127">
        <v>210</v>
      </c>
      <c r="CA127" t="s">
        <v>338</v>
      </c>
      <c r="CB127" t="s">
        <v>2393</v>
      </c>
      <c r="CC127">
        <v>10</v>
      </c>
      <c r="CD127">
        <v>0</v>
      </c>
    </row>
    <row r="128" spans="1:82">
      <c r="A128" s="1" t="str">
        <f t="shared" si="1"/>
        <v>天童5-1</v>
      </c>
      <c r="B128">
        <v>2026</v>
      </c>
      <c r="C128" t="s">
        <v>2392</v>
      </c>
      <c r="D128">
        <v>210</v>
      </c>
      <c r="E128" t="s">
        <v>338</v>
      </c>
      <c r="F128" t="s">
        <v>2407</v>
      </c>
      <c r="G128">
        <v>1</v>
      </c>
      <c r="H128" t="s">
        <v>2392</v>
      </c>
      <c r="I128">
        <v>210</v>
      </c>
      <c r="J128" t="s">
        <v>338</v>
      </c>
      <c r="K128" t="s">
        <v>2407</v>
      </c>
      <c r="L128">
        <v>1</v>
      </c>
      <c r="M128" t="s">
        <v>2394</v>
      </c>
      <c r="N128" t="s">
        <v>2399</v>
      </c>
      <c r="O128" t="s">
        <v>2404</v>
      </c>
      <c r="P128">
        <v>0</v>
      </c>
      <c r="Q128">
        <v>0</v>
      </c>
      <c r="R128">
        <v>0</v>
      </c>
      <c r="S128">
        <v>75</v>
      </c>
      <c r="T128">
        <v>2</v>
      </c>
      <c r="U128">
        <v>0</v>
      </c>
      <c r="W128" t="s">
        <v>1054</v>
      </c>
      <c r="X128" t="s">
        <v>1055</v>
      </c>
      <c r="Z128">
        <v>2571</v>
      </c>
      <c r="AB128">
        <v>7</v>
      </c>
      <c r="AC128">
        <v>2</v>
      </c>
      <c r="AD128">
        <v>1</v>
      </c>
      <c r="AE128" t="s">
        <v>642</v>
      </c>
      <c r="AF128">
        <v>3</v>
      </c>
      <c r="AG128">
        <v>1</v>
      </c>
      <c r="AI128" t="s">
        <v>1056</v>
      </c>
      <c r="AJ128">
        <v>8</v>
      </c>
      <c r="AL128">
        <v>20</v>
      </c>
      <c r="AM128">
        <v>1</v>
      </c>
      <c r="AN128">
        <v>24</v>
      </c>
      <c r="AQ128">
        <v>1</v>
      </c>
      <c r="AR128">
        <v>0</v>
      </c>
      <c r="AS128">
        <v>1</v>
      </c>
      <c r="AT128" t="s">
        <v>338</v>
      </c>
      <c r="AU128">
        <v>1800</v>
      </c>
      <c r="AW128">
        <v>1</v>
      </c>
      <c r="AX128" t="s">
        <v>2407</v>
      </c>
      <c r="AY128">
        <v>80</v>
      </c>
      <c r="AZ128">
        <v>400</v>
      </c>
      <c r="BG128" t="s">
        <v>1057</v>
      </c>
      <c r="BH128" t="s">
        <v>1058</v>
      </c>
      <c r="BK128">
        <v>0</v>
      </c>
      <c r="BM128" t="s">
        <v>338</v>
      </c>
      <c r="BN128">
        <v>5</v>
      </c>
      <c r="BO128">
        <v>1800</v>
      </c>
      <c r="BT128">
        <v>1</v>
      </c>
      <c r="BU128">
        <v>19</v>
      </c>
      <c r="BV128">
        <v>38.353073999999999</v>
      </c>
      <c r="BW128">
        <v>140.38583399999999</v>
      </c>
      <c r="BY128" t="s">
        <v>2392</v>
      </c>
      <c r="BZ128">
        <v>210</v>
      </c>
      <c r="CA128" t="s">
        <v>338</v>
      </c>
      <c r="CB128" t="s">
        <v>2407</v>
      </c>
      <c r="CC128">
        <v>1</v>
      </c>
      <c r="CD128">
        <v>0</v>
      </c>
    </row>
    <row r="129" spans="1:82">
      <c r="A129" s="1" t="str">
        <f t="shared" si="1"/>
        <v>天童5-2</v>
      </c>
      <c r="B129">
        <v>2026</v>
      </c>
      <c r="C129" t="s">
        <v>2392</v>
      </c>
      <c r="D129">
        <v>210</v>
      </c>
      <c r="E129" t="s">
        <v>338</v>
      </c>
      <c r="F129" t="s">
        <v>2407</v>
      </c>
      <c r="G129">
        <v>2</v>
      </c>
      <c r="H129" t="s">
        <v>2392</v>
      </c>
      <c r="I129">
        <v>210</v>
      </c>
      <c r="J129" t="s">
        <v>338</v>
      </c>
      <c r="K129" t="s">
        <v>2407</v>
      </c>
      <c r="L129">
        <v>2</v>
      </c>
      <c r="M129" t="s">
        <v>2394</v>
      </c>
      <c r="N129" t="s">
        <v>2400</v>
      </c>
      <c r="O129" t="s">
        <v>2398</v>
      </c>
      <c r="P129">
        <v>0</v>
      </c>
      <c r="Q129">
        <v>0</v>
      </c>
      <c r="R129">
        <v>0</v>
      </c>
      <c r="S129">
        <v>75</v>
      </c>
      <c r="T129">
        <v>2</v>
      </c>
      <c r="U129">
        <v>0</v>
      </c>
      <c r="W129" t="s">
        <v>1059</v>
      </c>
      <c r="X129" t="s">
        <v>1060</v>
      </c>
      <c r="Z129">
        <v>297</v>
      </c>
      <c r="AB129">
        <v>3</v>
      </c>
      <c r="AC129">
        <v>1</v>
      </c>
      <c r="AD129">
        <v>2.5</v>
      </c>
      <c r="AE129" t="s">
        <v>631</v>
      </c>
      <c r="AF129">
        <v>3</v>
      </c>
      <c r="AG129">
        <v>3</v>
      </c>
      <c r="AI129" t="s">
        <v>1061</v>
      </c>
      <c r="AJ129">
        <v>2</v>
      </c>
      <c r="AL129">
        <v>15</v>
      </c>
      <c r="AM129">
        <v>1</v>
      </c>
      <c r="AN129">
        <v>24</v>
      </c>
      <c r="AQ129">
        <v>1</v>
      </c>
      <c r="AR129">
        <v>0</v>
      </c>
      <c r="AS129">
        <v>1</v>
      </c>
      <c r="AT129" t="s">
        <v>338</v>
      </c>
      <c r="AU129">
        <v>600</v>
      </c>
      <c r="AW129">
        <v>1</v>
      </c>
      <c r="AX129" t="s">
        <v>2407</v>
      </c>
      <c r="AY129">
        <v>80</v>
      </c>
      <c r="AZ129">
        <v>400</v>
      </c>
      <c r="BG129" t="s">
        <v>1062</v>
      </c>
      <c r="BI129" t="s">
        <v>1063</v>
      </c>
      <c r="BK129">
        <v>0</v>
      </c>
      <c r="BL129" t="s">
        <v>509</v>
      </c>
      <c r="BM129" t="s">
        <v>338</v>
      </c>
      <c r="BN129">
        <v>1</v>
      </c>
      <c r="BO129">
        <v>600</v>
      </c>
      <c r="BT129">
        <v>2</v>
      </c>
      <c r="BU129">
        <v>52</v>
      </c>
      <c r="BV129">
        <v>38.360061999999999</v>
      </c>
      <c r="BW129">
        <v>140.37655799999999</v>
      </c>
      <c r="BY129" t="s">
        <v>2392</v>
      </c>
      <c r="BZ129">
        <v>210</v>
      </c>
      <c r="CA129" t="s">
        <v>338</v>
      </c>
      <c r="CB129" t="s">
        <v>2407</v>
      </c>
      <c r="CC129">
        <v>2</v>
      </c>
      <c r="CD129">
        <v>0</v>
      </c>
    </row>
    <row r="130" spans="1:82">
      <c r="A130" s="1" t="str">
        <f t="shared" si="1"/>
        <v>天童5-3</v>
      </c>
      <c r="B130">
        <v>2026</v>
      </c>
      <c r="C130" t="s">
        <v>2392</v>
      </c>
      <c r="D130">
        <v>210</v>
      </c>
      <c r="E130" t="s">
        <v>338</v>
      </c>
      <c r="F130" t="s">
        <v>2407</v>
      </c>
      <c r="G130">
        <v>3</v>
      </c>
      <c r="H130" t="s">
        <v>2392</v>
      </c>
      <c r="I130">
        <v>210</v>
      </c>
      <c r="J130" t="s">
        <v>338</v>
      </c>
      <c r="K130" t="s">
        <v>2407</v>
      </c>
      <c r="L130">
        <v>3</v>
      </c>
      <c r="M130" t="s">
        <v>2394</v>
      </c>
      <c r="N130" t="s">
        <v>2408</v>
      </c>
      <c r="O130" t="s">
        <v>2405</v>
      </c>
      <c r="P130">
        <v>0</v>
      </c>
      <c r="Q130">
        <v>0</v>
      </c>
      <c r="R130">
        <v>0</v>
      </c>
      <c r="S130">
        <v>75</v>
      </c>
      <c r="T130">
        <v>1</v>
      </c>
      <c r="U130">
        <v>0</v>
      </c>
      <c r="W130" t="s">
        <v>1064</v>
      </c>
      <c r="X130" t="s">
        <v>1065</v>
      </c>
      <c r="Z130">
        <v>865</v>
      </c>
      <c r="AB130">
        <v>3</v>
      </c>
      <c r="AC130">
        <v>1.2</v>
      </c>
      <c r="AD130">
        <v>1</v>
      </c>
      <c r="AE130" t="s">
        <v>707</v>
      </c>
      <c r="AF130">
        <v>3</v>
      </c>
      <c r="AG130">
        <v>1</v>
      </c>
      <c r="AI130" t="s">
        <v>1066</v>
      </c>
      <c r="AJ130">
        <v>4</v>
      </c>
      <c r="AL130">
        <v>19</v>
      </c>
      <c r="AM130">
        <v>1</v>
      </c>
      <c r="AN130">
        <v>31</v>
      </c>
      <c r="AQ130">
        <v>1</v>
      </c>
      <c r="AR130">
        <v>1</v>
      </c>
      <c r="AS130">
        <v>1</v>
      </c>
      <c r="AT130" t="s">
        <v>338</v>
      </c>
      <c r="AU130">
        <v>200</v>
      </c>
      <c r="AW130">
        <v>1</v>
      </c>
      <c r="AX130" t="s">
        <v>2410</v>
      </c>
      <c r="AY130">
        <v>80</v>
      </c>
      <c r="AZ130">
        <v>200</v>
      </c>
      <c r="BG130" t="s">
        <v>1067</v>
      </c>
      <c r="BH130" t="s">
        <v>1068</v>
      </c>
      <c r="BI130" t="s">
        <v>1069</v>
      </c>
      <c r="BK130">
        <v>0</v>
      </c>
      <c r="BL130" t="s">
        <v>509</v>
      </c>
      <c r="BM130" t="s">
        <v>338</v>
      </c>
      <c r="BN130">
        <v>3</v>
      </c>
      <c r="BO130">
        <v>200</v>
      </c>
      <c r="BT130">
        <v>1</v>
      </c>
      <c r="BU130">
        <v>9</v>
      </c>
      <c r="BV130">
        <v>38.359968000000002</v>
      </c>
      <c r="BW130">
        <v>140.36668800000001</v>
      </c>
      <c r="BY130" t="s">
        <v>2392</v>
      </c>
      <c r="BZ130">
        <v>210</v>
      </c>
      <c r="CA130" t="s">
        <v>338</v>
      </c>
      <c r="CB130" t="s">
        <v>2407</v>
      </c>
      <c r="CC130">
        <v>3</v>
      </c>
      <c r="CD130">
        <v>0</v>
      </c>
    </row>
    <row r="131" spans="1:82">
      <c r="A131" s="1" t="str">
        <f t="shared" ref="A131:A194" si="2">E131&amp;IF(OR(F131="00",F131=0),"",IF(OR(F131="03",F131=3),3,IF(OR(F131="05",F131=5),5,IF(OR(F131="09",F131=9),9))))&amp;"-"&amp;G131</f>
        <v>天童5-4</v>
      </c>
      <c r="B131">
        <v>2026</v>
      </c>
      <c r="C131" t="s">
        <v>2392</v>
      </c>
      <c r="D131">
        <v>210</v>
      </c>
      <c r="E131" t="s">
        <v>338</v>
      </c>
      <c r="F131" t="s">
        <v>2407</v>
      </c>
      <c r="G131">
        <v>4</v>
      </c>
      <c r="H131" t="s">
        <v>2392</v>
      </c>
      <c r="I131">
        <v>210</v>
      </c>
      <c r="J131" t="s">
        <v>338</v>
      </c>
      <c r="K131" t="s">
        <v>2407</v>
      </c>
      <c r="L131">
        <v>4</v>
      </c>
      <c r="M131" t="s">
        <v>2394</v>
      </c>
      <c r="N131" t="s">
        <v>2401</v>
      </c>
      <c r="O131" t="s">
        <v>2397</v>
      </c>
      <c r="P131">
        <v>0</v>
      </c>
      <c r="Q131">
        <v>0</v>
      </c>
      <c r="R131">
        <v>0</v>
      </c>
      <c r="S131">
        <v>77</v>
      </c>
      <c r="T131">
        <v>2</v>
      </c>
      <c r="U131">
        <v>0</v>
      </c>
      <c r="W131" t="s">
        <v>1070</v>
      </c>
      <c r="X131" t="s">
        <v>1071</v>
      </c>
      <c r="Z131">
        <v>2051</v>
      </c>
      <c r="AB131">
        <v>5</v>
      </c>
      <c r="AC131">
        <v>1</v>
      </c>
      <c r="AD131">
        <v>2</v>
      </c>
      <c r="AE131" t="s">
        <v>619</v>
      </c>
      <c r="AF131">
        <v>3</v>
      </c>
      <c r="AG131">
        <v>3</v>
      </c>
      <c r="AI131" t="s">
        <v>1072</v>
      </c>
      <c r="AJ131">
        <v>1</v>
      </c>
      <c r="AL131">
        <v>26</v>
      </c>
      <c r="AM131">
        <v>1</v>
      </c>
      <c r="AN131">
        <v>10</v>
      </c>
      <c r="AQ131">
        <v>1</v>
      </c>
      <c r="AR131">
        <v>0</v>
      </c>
      <c r="AS131">
        <v>1</v>
      </c>
      <c r="AT131" t="s">
        <v>338</v>
      </c>
      <c r="AU131">
        <v>2100</v>
      </c>
      <c r="AW131">
        <v>1</v>
      </c>
      <c r="AX131" t="s">
        <v>2406</v>
      </c>
      <c r="AY131">
        <v>60</v>
      </c>
      <c r="AZ131">
        <v>200</v>
      </c>
      <c r="BG131" t="s">
        <v>1073</v>
      </c>
      <c r="BI131" t="s">
        <v>854</v>
      </c>
      <c r="BK131">
        <v>0</v>
      </c>
      <c r="BL131" t="s">
        <v>509</v>
      </c>
      <c r="BM131" t="s">
        <v>338</v>
      </c>
      <c r="BN131">
        <v>8</v>
      </c>
      <c r="BO131">
        <v>2100</v>
      </c>
      <c r="BT131">
        <v>1</v>
      </c>
      <c r="BU131">
        <v>1</v>
      </c>
      <c r="BV131">
        <v>38.370015000000002</v>
      </c>
      <c r="BW131">
        <v>140.38352599999999</v>
      </c>
      <c r="BY131" t="s">
        <v>2392</v>
      </c>
      <c r="BZ131">
        <v>210</v>
      </c>
      <c r="CA131" t="s">
        <v>338</v>
      </c>
      <c r="CB131" t="s">
        <v>2407</v>
      </c>
      <c r="CC131">
        <v>4</v>
      </c>
      <c r="CD131">
        <v>0</v>
      </c>
    </row>
    <row r="132" spans="1:82">
      <c r="A132" s="1" t="str">
        <f t="shared" si="2"/>
        <v>東根-1</v>
      </c>
      <c r="B132">
        <v>2026</v>
      </c>
      <c r="C132" t="s">
        <v>2392</v>
      </c>
      <c r="D132">
        <v>211</v>
      </c>
      <c r="E132" t="s">
        <v>354</v>
      </c>
      <c r="F132" t="s">
        <v>2393</v>
      </c>
      <c r="G132">
        <v>1</v>
      </c>
      <c r="H132" t="s">
        <v>2392</v>
      </c>
      <c r="I132">
        <v>211</v>
      </c>
      <c r="J132" t="s">
        <v>354</v>
      </c>
      <c r="K132" t="s">
        <v>2393</v>
      </c>
      <c r="L132">
        <v>1</v>
      </c>
      <c r="M132" t="s">
        <v>2394</v>
      </c>
      <c r="N132" t="s">
        <v>2398</v>
      </c>
      <c r="O132" t="s">
        <v>2402</v>
      </c>
      <c r="P132">
        <v>0</v>
      </c>
      <c r="Q132">
        <v>0</v>
      </c>
      <c r="R132">
        <v>1</v>
      </c>
      <c r="S132">
        <v>63</v>
      </c>
      <c r="T132">
        <v>2</v>
      </c>
      <c r="U132">
        <v>0</v>
      </c>
      <c r="W132" t="s">
        <v>1074</v>
      </c>
      <c r="X132" t="s">
        <v>1075</v>
      </c>
      <c r="Z132">
        <v>224</v>
      </c>
      <c r="AB132">
        <v>1</v>
      </c>
      <c r="AC132">
        <v>1</v>
      </c>
      <c r="AD132">
        <v>1</v>
      </c>
      <c r="AE132" t="s">
        <v>500</v>
      </c>
      <c r="AF132">
        <v>4</v>
      </c>
      <c r="AG132">
        <v>2</v>
      </c>
      <c r="AI132" t="s">
        <v>1076</v>
      </c>
      <c r="AJ132">
        <v>2</v>
      </c>
      <c r="AL132">
        <v>4</v>
      </c>
      <c r="AM132">
        <v>1</v>
      </c>
      <c r="AN132">
        <v>31</v>
      </c>
      <c r="AQ132">
        <v>1</v>
      </c>
      <c r="AR132">
        <v>0</v>
      </c>
      <c r="AS132">
        <v>1</v>
      </c>
      <c r="AT132" t="s">
        <v>1077</v>
      </c>
      <c r="AU132">
        <v>1000</v>
      </c>
      <c r="AW132">
        <v>2</v>
      </c>
      <c r="AX132">
        <v>13</v>
      </c>
      <c r="AY132">
        <v>60</v>
      </c>
      <c r="AZ132">
        <v>200</v>
      </c>
      <c r="BG132" t="s">
        <v>1078</v>
      </c>
      <c r="BH132" t="s">
        <v>1078</v>
      </c>
      <c r="BK132">
        <v>1</v>
      </c>
      <c r="BL132" t="s">
        <v>509</v>
      </c>
      <c r="BM132" t="s">
        <v>1077</v>
      </c>
      <c r="BN132">
        <v>5</v>
      </c>
      <c r="BO132">
        <v>1000</v>
      </c>
      <c r="BT132">
        <v>1</v>
      </c>
      <c r="BU132">
        <v>18</v>
      </c>
      <c r="BV132">
        <v>38.406447</v>
      </c>
      <c r="BW132">
        <v>140.38092399999999</v>
      </c>
      <c r="BY132" t="s">
        <v>2392</v>
      </c>
      <c r="BZ132">
        <v>211</v>
      </c>
      <c r="CA132" t="s">
        <v>354</v>
      </c>
      <c r="CB132" t="s">
        <v>2393</v>
      </c>
      <c r="CC132">
        <v>1</v>
      </c>
      <c r="CD132">
        <v>0</v>
      </c>
    </row>
    <row r="133" spans="1:82">
      <c r="A133" s="1" t="str">
        <f t="shared" si="2"/>
        <v>東根-2</v>
      </c>
      <c r="B133">
        <v>2026</v>
      </c>
      <c r="C133" t="s">
        <v>2392</v>
      </c>
      <c r="D133">
        <v>211</v>
      </c>
      <c r="E133" t="s">
        <v>354</v>
      </c>
      <c r="F133" t="s">
        <v>2393</v>
      </c>
      <c r="G133">
        <v>2</v>
      </c>
      <c r="H133" t="s">
        <v>2392</v>
      </c>
      <c r="I133">
        <v>211</v>
      </c>
      <c r="J133" t="s">
        <v>354</v>
      </c>
      <c r="K133" t="s">
        <v>2393</v>
      </c>
      <c r="L133">
        <v>2</v>
      </c>
      <c r="M133" t="s">
        <v>2394</v>
      </c>
      <c r="N133" t="s">
        <v>2398</v>
      </c>
      <c r="O133" t="s">
        <v>2401</v>
      </c>
      <c r="P133">
        <v>0</v>
      </c>
      <c r="Q133">
        <v>0</v>
      </c>
      <c r="R133">
        <v>0</v>
      </c>
      <c r="S133">
        <v>63</v>
      </c>
      <c r="T133">
        <v>2</v>
      </c>
      <c r="U133">
        <v>0</v>
      </c>
      <c r="W133" t="s">
        <v>1079</v>
      </c>
      <c r="X133" t="s">
        <v>1080</v>
      </c>
      <c r="Z133">
        <v>312</v>
      </c>
      <c r="AB133">
        <v>3</v>
      </c>
      <c r="AC133">
        <v>1</v>
      </c>
      <c r="AD133">
        <v>1.2</v>
      </c>
      <c r="AE133" t="s">
        <v>500</v>
      </c>
      <c r="AF133">
        <v>4</v>
      </c>
      <c r="AG133">
        <v>2</v>
      </c>
      <c r="AI133" t="s">
        <v>1081</v>
      </c>
      <c r="AJ133">
        <v>1</v>
      </c>
      <c r="AL133">
        <v>6</v>
      </c>
      <c r="AM133">
        <v>1</v>
      </c>
      <c r="AN133">
        <v>31</v>
      </c>
      <c r="AQ133">
        <v>1</v>
      </c>
      <c r="AR133">
        <v>0</v>
      </c>
      <c r="AS133">
        <v>1</v>
      </c>
      <c r="AT133" t="s">
        <v>354</v>
      </c>
      <c r="AU133">
        <v>450</v>
      </c>
      <c r="AW133">
        <v>2</v>
      </c>
      <c r="AX133">
        <v>11</v>
      </c>
      <c r="AY133">
        <v>50</v>
      </c>
      <c r="AZ133">
        <v>80</v>
      </c>
      <c r="BG133" t="s">
        <v>1082</v>
      </c>
      <c r="BH133" t="s">
        <v>854</v>
      </c>
      <c r="BK133">
        <v>1</v>
      </c>
      <c r="BL133" t="s">
        <v>509</v>
      </c>
      <c r="BM133" t="s">
        <v>354</v>
      </c>
      <c r="BN133">
        <v>5</v>
      </c>
      <c r="BO133">
        <v>450</v>
      </c>
      <c r="BT133">
        <v>2</v>
      </c>
      <c r="BU133">
        <v>48</v>
      </c>
      <c r="BV133">
        <v>38.449435999999999</v>
      </c>
      <c r="BW133">
        <v>140.387381</v>
      </c>
      <c r="BY133" t="s">
        <v>2392</v>
      </c>
      <c r="BZ133">
        <v>211</v>
      </c>
      <c r="CA133" t="s">
        <v>354</v>
      </c>
      <c r="CB133" t="s">
        <v>2393</v>
      </c>
      <c r="CC133">
        <v>2</v>
      </c>
      <c r="CD133">
        <v>0</v>
      </c>
    </row>
    <row r="134" spans="1:82">
      <c r="A134" s="1" t="str">
        <f t="shared" si="2"/>
        <v>東根-3</v>
      </c>
      <c r="B134">
        <v>2026</v>
      </c>
      <c r="C134" t="s">
        <v>2392</v>
      </c>
      <c r="D134">
        <v>211</v>
      </c>
      <c r="E134" t="s">
        <v>354</v>
      </c>
      <c r="F134" t="s">
        <v>2393</v>
      </c>
      <c r="G134">
        <v>3</v>
      </c>
      <c r="H134" t="s">
        <v>2392</v>
      </c>
      <c r="I134">
        <v>211</v>
      </c>
      <c r="J134" t="s">
        <v>354</v>
      </c>
      <c r="K134" t="s">
        <v>2393</v>
      </c>
      <c r="L134">
        <v>3</v>
      </c>
      <c r="M134" t="s">
        <v>2394</v>
      </c>
      <c r="N134">
        <v>10357</v>
      </c>
      <c r="O134" t="s">
        <v>2402</v>
      </c>
      <c r="P134">
        <v>0</v>
      </c>
      <c r="Q134">
        <v>0</v>
      </c>
      <c r="R134">
        <v>1</v>
      </c>
      <c r="S134">
        <v>63</v>
      </c>
      <c r="T134">
        <v>1</v>
      </c>
      <c r="U134">
        <v>0</v>
      </c>
      <c r="W134" t="s">
        <v>1083</v>
      </c>
      <c r="X134" t="s">
        <v>1084</v>
      </c>
      <c r="Z134">
        <v>333</v>
      </c>
      <c r="AB134">
        <v>1</v>
      </c>
      <c r="AC134">
        <v>1</v>
      </c>
      <c r="AD134">
        <v>1</v>
      </c>
      <c r="AE134" t="s">
        <v>500</v>
      </c>
      <c r="AF134">
        <v>4</v>
      </c>
      <c r="AG134">
        <v>2</v>
      </c>
      <c r="AI134" t="s">
        <v>755</v>
      </c>
      <c r="AJ134">
        <v>2</v>
      </c>
      <c r="AL134">
        <v>6</v>
      </c>
      <c r="AM134">
        <v>1</v>
      </c>
      <c r="AN134">
        <v>31</v>
      </c>
      <c r="AQ134">
        <v>1</v>
      </c>
      <c r="AR134">
        <v>1</v>
      </c>
      <c r="AS134">
        <v>1</v>
      </c>
      <c r="AT134" t="s">
        <v>1077</v>
      </c>
      <c r="AU134">
        <v>1200</v>
      </c>
      <c r="AW134">
        <v>2</v>
      </c>
      <c r="AX134">
        <v>11</v>
      </c>
      <c r="AY134">
        <v>50</v>
      </c>
      <c r="AZ134">
        <v>80</v>
      </c>
      <c r="BG134" t="s">
        <v>1085</v>
      </c>
      <c r="BH134" t="s">
        <v>1086</v>
      </c>
      <c r="BK134">
        <v>1</v>
      </c>
      <c r="BM134" t="s">
        <v>1077</v>
      </c>
      <c r="BN134">
        <v>8</v>
      </c>
      <c r="BO134">
        <v>1200</v>
      </c>
      <c r="BT134">
        <v>2</v>
      </c>
      <c r="BU134">
        <v>63</v>
      </c>
      <c r="BV134">
        <v>38.418295000000001</v>
      </c>
      <c r="BW134">
        <v>140.386324</v>
      </c>
      <c r="BY134" t="s">
        <v>2392</v>
      </c>
      <c r="BZ134">
        <v>211</v>
      </c>
      <c r="CA134" t="s">
        <v>354</v>
      </c>
      <c r="CB134" t="s">
        <v>2393</v>
      </c>
      <c r="CC134">
        <v>3</v>
      </c>
      <c r="CD134">
        <v>0</v>
      </c>
    </row>
    <row r="135" spans="1:82">
      <c r="A135" s="1" t="str">
        <f t="shared" si="2"/>
        <v>東根-4</v>
      </c>
      <c r="B135">
        <v>2026</v>
      </c>
      <c r="C135" t="s">
        <v>2392</v>
      </c>
      <c r="D135">
        <v>211</v>
      </c>
      <c r="E135" t="s">
        <v>354</v>
      </c>
      <c r="F135" t="s">
        <v>2393</v>
      </c>
      <c r="G135">
        <v>4</v>
      </c>
      <c r="H135" t="s">
        <v>2392</v>
      </c>
      <c r="I135">
        <v>211</v>
      </c>
      <c r="J135" t="s">
        <v>354</v>
      </c>
      <c r="K135" t="s">
        <v>2393</v>
      </c>
      <c r="L135">
        <v>4</v>
      </c>
      <c r="M135" t="s">
        <v>2394</v>
      </c>
      <c r="N135">
        <v>10357</v>
      </c>
      <c r="O135" t="s">
        <v>2401</v>
      </c>
      <c r="P135">
        <v>0</v>
      </c>
      <c r="Q135">
        <v>0</v>
      </c>
      <c r="R135">
        <v>0</v>
      </c>
      <c r="S135">
        <v>63</v>
      </c>
      <c r="T135">
        <v>2</v>
      </c>
      <c r="U135">
        <v>0</v>
      </c>
      <c r="W135" t="s">
        <v>1087</v>
      </c>
      <c r="X135" t="s">
        <v>1088</v>
      </c>
      <c r="Z135">
        <v>299</v>
      </c>
      <c r="AB135">
        <v>3</v>
      </c>
      <c r="AC135">
        <v>1</v>
      </c>
      <c r="AD135">
        <v>1.5</v>
      </c>
      <c r="AE135" t="s">
        <v>500</v>
      </c>
      <c r="AF135">
        <v>4</v>
      </c>
      <c r="AG135">
        <v>2</v>
      </c>
      <c r="AI135" t="s">
        <v>1089</v>
      </c>
      <c r="AJ135">
        <v>1</v>
      </c>
      <c r="AL135">
        <v>6</v>
      </c>
      <c r="AM135">
        <v>1</v>
      </c>
      <c r="AN135">
        <v>31</v>
      </c>
      <c r="AQ135">
        <v>1</v>
      </c>
      <c r="AR135">
        <v>0</v>
      </c>
      <c r="AS135">
        <v>1</v>
      </c>
      <c r="AT135" t="s">
        <v>1090</v>
      </c>
      <c r="AU135">
        <v>800</v>
      </c>
      <c r="AW135">
        <v>2</v>
      </c>
      <c r="AX135">
        <v>16</v>
      </c>
      <c r="AY135">
        <v>60</v>
      </c>
      <c r="AZ135">
        <v>200</v>
      </c>
      <c r="BG135" t="s">
        <v>1091</v>
      </c>
      <c r="BH135" t="s">
        <v>1092</v>
      </c>
      <c r="BK135">
        <v>1</v>
      </c>
      <c r="BL135" t="s">
        <v>509</v>
      </c>
      <c r="BM135" t="s">
        <v>1090</v>
      </c>
      <c r="BN135">
        <v>1</v>
      </c>
      <c r="BO135">
        <v>800</v>
      </c>
      <c r="BT135">
        <v>1</v>
      </c>
      <c r="BU135">
        <v>21</v>
      </c>
      <c r="BV135">
        <v>38.429299999999998</v>
      </c>
      <c r="BW135">
        <v>140.38718399999999</v>
      </c>
      <c r="BY135" t="s">
        <v>2392</v>
      </c>
      <c r="BZ135">
        <v>211</v>
      </c>
      <c r="CA135" t="s">
        <v>354</v>
      </c>
      <c r="CB135" t="s">
        <v>2393</v>
      </c>
      <c r="CC135">
        <v>4</v>
      </c>
      <c r="CD135">
        <v>0</v>
      </c>
    </row>
    <row r="136" spans="1:82">
      <c r="A136" s="1" t="str">
        <f t="shared" si="2"/>
        <v>東根5-1</v>
      </c>
      <c r="B136">
        <v>2026</v>
      </c>
      <c r="C136" t="s">
        <v>2392</v>
      </c>
      <c r="D136">
        <v>211</v>
      </c>
      <c r="E136" t="s">
        <v>354</v>
      </c>
      <c r="F136" t="s">
        <v>2407</v>
      </c>
      <c r="G136">
        <v>1</v>
      </c>
      <c r="H136" t="s">
        <v>2392</v>
      </c>
      <c r="I136">
        <v>211</v>
      </c>
      <c r="J136" t="s">
        <v>354</v>
      </c>
      <c r="K136" t="s">
        <v>2407</v>
      </c>
      <c r="L136">
        <v>1</v>
      </c>
      <c r="M136" t="s">
        <v>2394</v>
      </c>
      <c r="N136" t="s">
        <v>2398</v>
      </c>
      <c r="O136" t="s">
        <v>2401</v>
      </c>
      <c r="P136">
        <v>0</v>
      </c>
      <c r="Q136">
        <v>0</v>
      </c>
      <c r="R136">
        <v>0</v>
      </c>
      <c r="S136">
        <v>77</v>
      </c>
      <c r="T136">
        <v>2</v>
      </c>
      <c r="U136">
        <v>0</v>
      </c>
      <c r="W136" t="s">
        <v>1093</v>
      </c>
      <c r="X136" t="s">
        <v>1094</v>
      </c>
      <c r="Z136">
        <v>1264</v>
      </c>
      <c r="AB136">
        <v>3</v>
      </c>
      <c r="AC136">
        <v>1</v>
      </c>
      <c r="AD136">
        <v>1.5</v>
      </c>
      <c r="AE136" t="s">
        <v>642</v>
      </c>
      <c r="AF136">
        <v>4</v>
      </c>
      <c r="AG136">
        <v>1</v>
      </c>
      <c r="AI136" t="s">
        <v>1095</v>
      </c>
      <c r="AJ136">
        <v>1</v>
      </c>
      <c r="AL136">
        <v>16</v>
      </c>
      <c r="AM136">
        <v>1</v>
      </c>
      <c r="AN136">
        <v>31</v>
      </c>
      <c r="AP136">
        <v>5</v>
      </c>
      <c r="AQ136">
        <v>1</v>
      </c>
      <c r="AR136">
        <v>0</v>
      </c>
      <c r="AS136">
        <v>1</v>
      </c>
      <c r="AT136" t="s">
        <v>1090</v>
      </c>
      <c r="AU136">
        <v>1600</v>
      </c>
      <c r="AW136">
        <v>2</v>
      </c>
      <c r="AX136">
        <v>15</v>
      </c>
      <c r="AY136">
        <v>60</v>
      </c>
      <c r="AZ136">
        <v>200</v>
      </c>
      <c r="BG136" t="s">
        <v>1096</v>
      </c>
      <c r="BI136" t="s">
        <v>1097</v>
      </c>
      <c r="BK136">
        <v>0</v>
      </c>
      <c r="BL136" t="s">
        <v>509</v>
      </c>
      <c r="BM136" t="s">
        <v>1090</v>
      </c>
      <c r="BN136">
        <v>8</v>
      </c>
      <c r="BO136">
        <v>1600</v>
      </c>
      <c r="BT136">
        <v>1</v>
      </c>
      <c r="BU136">
        <v>21</v>
      </c>
      <c r="BV136">
        <v>38.431488000000002</v>
      </c>
      <c r="BW136">
        <v>140.39421300000001</v>
      </c>
      <c r="BY136" t="s">
        <v>2392</v>
      </c>
      <c r="BZ136">
        <v>211</v>
      </c>
      <c r="CA136" t="s">
        <v>354</v>
      </c>
      <c r="CB136" t="s">
        <v>2407</v>
      </c>
      <c r="CC136">
        <v>1</v>
      </c>
      <c r="CD136">
        <v>0</v>
      </c>
    </row>
    <row r="137" spans="1:82">
      <c r="A137" s="1" t="str">
        <f t="shared" si="2"/>
        <v>東根5-2</v>
      </c>
      <c r="B137">
        <v>2026</v>
      </c>
      <c r="C137" t="s">
        <v>2392</v>
      </c>
      <c r="D137">
        <v>211</v>
      </c>
      <c r="E137" t="s">
        <v>354</v>
      </c>
      <c r="F137" t="s">
        <v>2407</v>
      </c>
      <c r="G137">
        <v>2</v>
      </c>
      <c r="H137" t="s">
        <v>2392</v>
      </c>
      <c r="I137">
        <v>211</v>
      </c>
      <c r="J137" t="s">
        <v>354</v>
      </c>
      <c r="K137" t="s">
        <v>2407</v>
      </c>
      <c r="L137">
        <v>2</v>
      </c>
      <c r="M137" t="s">
        <v>2394</v>
      </c>
      <c r="N137">
        <v>10357</v>
      </c>
      <c r="O137" t="s">
        <v>2402</v>
      </c>
      <c r="P137">
        <v>0</v>
      </c>
      <c r="Q137">
        <v>0</v>
      </c>
      <c r="R137">
        <v>0</v>
      </c>
      <c r="S137">
        <v>75</v>
      </c>
      <c r="T137">
        <v>2</v>
      </c>
      <c r="U137">
        <v>0</v>
      </c>
      <c r="W137" t="s">
        <v>1098</v>
      </c>
      <c r="X137" t="s">
        <v>1099</v>
      </c>
      <c r="Z137">
        <v>1125</v>
      </c>
      <c r="AB137">
        <v>3</v>
      </c>
      <c r="AC137">
        <v>1</v>
      </c>
      <c r="AD137">
        <v>2</v>
      </c>
      <c r="AE137" t="s">
        <v>642</v>
      </c>
      <c r="AF137">
        <v>3</v>
      </c>
      <c r="AG137">
        <v>1</v>
      </c>
      <c r="AI137" t="s">
        <v>1100</v>
      </c>
      <c r="AJ137">
        <v>2</v>
      </c>
      <c r="AL137">
        <v>20</v>
      </c>
      <c r="AM137">
        <v>1</v>
      </c>
      <c r="AN137">
        <v>31</v>
      </c>
      <c r="AP137">
        <v>5</v>
      </c>
      <c r="AQ137">
        <v>1</v>
      </c>
      <c r="AR137">
        <v>0</v>
      </c>
      <c r="AS137">
        <v>1</v>
      </c>
      <c r="AT137" t="s">
        <v>1090</v>
      </c>
      <c r="AU137">
        <v>400</v>
      </c>
      <c r="AW137">
        <v>2</v>
      </c>
      <c r="AX137" t="s">
        <v>2410</v>
      </c>
      <c r="AY137">
        <v>80</v>
      </c>
      <c r="AZ137">
        <v>300</v>
      </c>
      <c r="BG137" t="s">
        <v>1101</v>
      </c>
      <c r="BI137" t="s">
        <v>1102</v>
      </c>
      <c r="BK137">
        <v>0</v>
      </c>
      <c r="BM137" t="s">
        <v>1090</v>
      </c>
      <c r="BN137">
        <v>1</v>
      </c>
      <c r="BO137">
        <v>400</v>
      </c>
      <c r="BT137">
        <v>1</v>
      </c>
      <c r="BU137">
        <v>15</v>
      </c>
      <c r="BV137">
        <v>38.428544000000002</v>
      </c>
      <c r="BW137">
        <v>140.38559100000001</v>
      </c>
      <c r="BY137" t="s">
        <v>2392</v>
      </c>
      <c r="BZ137">
        <v>211</v>
      </c>
      <c r="CA137" t="s">
        <v>354</v>
      </c>
      <c r="CB137" t="s">
        <v>2407</v>
      </c>
      <c r="CC137">
        <v>2</v>
      </c>
      <c r="CD137">
        <v>0</v>
      </c>
    </row>
    <row r="138" spans="1:82">
      <c r="A138" s="1" t="str">
        <f t="shared" si="2"/>
        <v>尾花沢-1</v>
      </c>
      <c r="B138">
        <v>2026</v>
      </c>
      <c r="C138" t="s">
        <v>2392</v>
      </c>
      <c r="D138">
        <v>212</v>
      </c>
      <c r="E138" t="s">
        <v>359</v>
      </c>
      <c r="F138" t="s">
        <v>2393</v>
      </c>
      <c r="G138">
        <v>1</v>
      </c>
      <c r="H138" t="s">
        <v>2392</v>
      </c>
      <c r="I138">
        <v>212</v>
      </c>
      <c r="J138" t="s">
        <v>359</v>
      </c>
      <c r="K138" t="s">
        <v>2393</v>
      </c>
      <c r="L138">
        <v>1</v>
      </c>
      <c r="M138" t="s">
        <v>2394</v>
      </c>
      <c r="N138" t="s">
        <v>2404</v>
      </c>
      <c r="O138" t="s">
        <v>2399</v>
      </c>
      <c r="P138">
        <v>0</v>
      </c>
      <c r="Q138">
        <v>0</v>
      </c>
      <c r="R138">
        <v>0</v>
      </c>
      <c r="S138">
        <v>63</v>
      </c>
      <c r="T138">
        <v>2</v>
      </c>
      <c r="U138">
        <v>0</v>
      </c>
      <c r="W138" t="s">
        <v>1103</v>
      </c>
      <c r="X138" t="s">
        <v>1104</v>
      </c>
      <c r="Z138">
        <v>263</v>
      </c>
      <c r="AB138">
        <v>3</v>
      </c>
      <c r="AC138">
        <v>1</v>
      </c>
      <c r="AD138">
        <v>2</v>
      </c>
      <c r="AE138" t="s">
        <v>500</v>
      </c>
      <c r="AF138">
        <v>4</v>
      </c>
      <c r="AG138">
        <v>2</v>
      </c>
      <c r="AI138" t="s">
        <v>723</v>
      </c>
      <c r="AJ138">
        <v>1</v>
      </c>
      <c r="AL138">
        <v>6</v>
      </c>
      <c r="AM138">
        <v>1</v>
      </c>
      <c r="AN138">
        <v>31</v>
      </c>
      <c r="AQ138">
        <v>1</v>
      </c>
      <c r="AR138">
        <v>0</v>
      </c>
      <c r="AS138">
        <v>1</v>
      </c>
      <c r="AT138" t="s">
        <v>390</v>
      </c>
      <c r="AU138">
        <v>3100</v>
      </c>
      <c r="AW138">
        <v>2</v>
      </c>
      <c r="AX138">
        <v>15</v>
      </c>
      <c r="AY138">
        <v>60</v>
      </c>
      <c r="AZ138">
        <v>200</v>
      </c>
      <c r="BG138" t="s">
        <v>2111</v>
      </c>
      <c r="BH138" t="s">
        <v>2111</v>
      </c>
      <c r="BK138">
        <v>1</v>
      </c>
      <c r="BL138" t="s">
        <v>509</v>
      </c>
      <c r="BM138" t="s">
        <v>390</v>
      </c>
      <c r="BN138">
        <v>8</v>
      </c>
      <c r="BO138">
        <v>3100</v>
      </c>
      <c r="BT138">
        <v>0</v>
      </c>
      <c r="BV138">
        <v>38.605043999999999</v>
      </c>
      <c r="BW138">
        <v>140.40075200000001</v>
      </c>
      <c r="BY138" t="s">
        <v>2392</v>
      </c>
      <c r="BZ138">
        <v>212</v>
      </c>
      <c r="CA138" t="s">
        <v>359</v>
      </c>
      <c r="CB138" t="s">
        <v>2393</v>
      </c>
      <c r="CC138">
        <v>1</v>
      </c>
      <c r="CD138">
        <v>0</v>
      </c>
    </row>
    <row r="139" spans="1:82">
      <c r="A139" s="1" t="str">
        <f t="shared" si="2"/>
        <v>尾花沢-2</v>
      </c>
      <c r="B139">
        <v>2026</v>
      </c>
      <c r="C139" t="s">
        <v>2392</v>
      </c>
      <c r="D139">
        <v>212</v>
      </c>
      <c r="E139" t="s">
        <v>359</v>
      </c>
      <c r="F139" t="s">
        <v>2393</v>
      </c>
      <c r="G139">
        <v>2</v>
      </c>
      <c r="H139" t="s">
        <v>2392</v>
      </c>
      <c r="I139">
        <v>212</v>
      </c>
      <c r="J139" t="s">
        <v>359</v>
      </c>
      <c r="K139" t="s">
        <v>2393</v>
      </c>
      <c r="L139">
        <v>2</v>
      </c>
      <c r="M139" t="s">
        <v>2394</v>
      </c>
      <c r="N139" t="s">
        <v>2404</v>
      </c>
      <c r="O139" t="s">
        <v>2399</v>
      </c>
      <c r="P139">
        <v>0</v>
      </c>
      <c r="Q139">
        <v>0</v>
      </c>
      <c r="R139">
        <v>0</v>
      </c>
      <c r="S139">
        <v>63</v>
      </c>
      <c r="T139">
        <v>1</v>
      </c>
      <c r="U139">
        <v>0</v>
      </c>
      <c r="W139" t="s">
        <v>1105</v>
      </c>
      <c r="X139" t="s">
        <v>1106</v>
      </c>
      <c r="Z139">
        <v>313</v>
      </c>
      <c r="AB139">
        <v>3</v>
      </c>
      <c r="AC139">
        <v>1</v>
      </c>
      <c r="AD139">
        <v>1.5</v>
      </c>
      <c r="AE139" t="s">
        <v>500</v>
      </c>
      <c r="AF139">
        <v>4</v>
      </c>
      <c r="AG139">
        <v>2</v>
      </c>
      <c r="AI139" t="s">
        <v>1107</v>
      </c>
      <c r="AJ139">
        <v>1</v>
      </c>
      <c r="AL139">
        <v>5</v>
      </c>
      <c r="AM139">
        <v>1</v>
      </c>
      <c r="AN139">
        <v>31</v>
      </c>
      <c r="AQ139">
        <v>1</v>
      </c>
      <c r="AR139">
        <v>0</v>
      </c>
      <c r="AS139">
        <v>1</v>
      </c>
      <c r="AT139" t="s">
        <v>390</v>
      </c>
      <c r="AU139">
        <v>3000</v>
      </c>
      <c r="AW139">
        <v>2</v>
      </c>
      <c r="AX139">
        <v>16</v>
      </c>
      <c r="AY139">
        <v>60</v>
      </c>
      <c r="AZ139">
        <v>200</v>
      </c>
      <c r="BG139" t="s">
        <v>1108</v>
      </c>
      <c r="BH139" t="s">
        <v>1108</v>
      </c>
      <c r="BK139">
        <v>1</v>
      </c>
      <c r="BL139" t="s">
        <v>509</v>
      </c>
      <c r="BM139" t="s">
        <v>390</v>
      </c>
      <c r="BN139">
        <v>1</v>
      </c>
      <c r="BO139">
        <v>3000</v>
      </c>
      <c r="BT139">
        <v>1</v>
      </c>
      <c r="BU139">
        <v>19</v>
      </c>
      <c r="BV139">
        <v>38.599411000000003</v>
      </c>
      <c r="BW139">
        <v>140.40498199999999</v>
      </c>
      <c r="BY139" t="s">
        <v>2392</v>
      </c>
      <c r="BZ139">
        <v>212</v>
      </c>
      <c r="CA139" t="s">
        <v>359</v>
      </c>
      <c r="CB139" t="s">
        <v>2393</v>
      </c>
      <c r="CC139">
        <v>2</v>
      </c>
      <c r="CD139">
        <v>0</v>
      </c>
    </row>
    <row r="140" spans="1:82">
      <c r="A140" s="1" t="str">
        <f t="shared" si="2"/>
        <v>尾花沢-3</v>
      </c>
      <c r="B140">
        <v>2026</v>
      </c>
      <c r="C140" t="s">
        <v>2392</v>
      </c>
      <c r="D140">
        <v>212</v>
      </c>
      <c r="E140" t="s">
        <v>359</v>
      </c>
      <c r="F140" t="s">
        <v>2393</v>
      </c>
      <c r="G140">
        <v>3</v>
      </c>
      <c r="H140" t="s">
        <v>2392</v>
      </c>
      <c r="I140">
        <v>212</v>
      </c>
      <c r="J140" t="s">
        <v>359</v>
      </c>
      <c r="K140" t="s">
        <v>2393</v>
      </c>
      <c r="L140">
        <v>3</v>
      </c>
      <c r="M140" t="s">
        <v>2394</v>
      </c>
      <c r="N140" t="s">
        <v>2404</v>
      </c>
      <c r="O140" t="s">
        <v>2399</v>
      </c>
      <c r="P140">
        <v>0</v>
      </c>
      <c r="Q140">
        <v>0</v>
      </c>
      <c r="R140">
        <v>0</v>
      </c>
      <c r="S140">
        <v>63</v>
      </c>
      <c r="T140">
        <v>2</v>
      </c>
      <c r="U140">
        <v>0</v>
      </c>
      <c r="W140" t="s">
        <v>1109</v>
      </c>
      <c r="X140" t="s">
        <v>1110</v>
      </c>
      <c r="Z140">
        <v>365</v>
      </c>
      <c r="AB140">
        <v>3</v>
      </c>
      <c r="AC140">
        <v>1</v>
      </c>
      <c r="AD140">
        <v>1.5</v>
      </c>
      <c r="AE140" t="s">
        <v>500</v>
      </c>
      <c r="AF140">
        <v>4</v>
      </c>
      <c r="AG140">
        <v>2</v>
      </c>
      <c r="AI140" t="s">
        <v>505</v>
      </c>
      <c r="AJ140">
        <v>4</v>
      </c>
      <c r="AL140">
        <v>4</v>
      </c>
      <c r="AM140">
        <v>1</v>
      </c>
      <c r="AN140">
        <v>31</v>
      </c>
      <c r="AQ140">
        <v>1</v>
      </c>
      <c r="AR140">
        <v>0</v>
      </c>
      <c r="AS140">
        <v>1</v>
      </c>
      <c r="AT140" t="s">
        <v>390</v>
      </c>
      <c r="AU140">
        <v>3700</v>
      </c>
      <c r="AW140">
        <v>2</v>
      </c>
      <c r="AX140">
        <v>15</v>
      </c>
      <c r="AY140">
        <v>60</v>
      </c>
      <c r="AZ140">
        <v>200</v>
      </c>
      <c r="BG140" t="s">
        <v>1111</v>
      </c>
      <c r="BH140" t="s">
        <v>1111</v>
      </c>
      <c r="BK140">
        <v>1</v>
      </c>
      <c r="BL140" t="s">
        <v>509</v>
      </c>
      <c r="BM140" t="s">
        <v>390</v>
      </c>
      <c r="BN140">
        <v>8</v>
      </c>
      <c r="BO140">
        <v>3700</v>
      </c>
      <c r="BT140">
        <v>9</v>
      </c>
      <c r="BV140">
        <v>38.606973000000004</v>
      </c>
      <c r="BW140">
        <v>140.40960000000001</v>
      </c>
      <c r="BY140" t="s">
        <v>2392</v>
      </c>
      <c r="BZ140">
        <v>212</v>
      </c>
      <c r="CA140" t="s">
        <v>359</v>
      </c>
      <c r="CB140" t="s">
        <v>2393</v>
      </c>
      <c r="CC140">
        <v>3</v>
      </c>
      <c r="CD140">
        <v>0</v>
      </c>
    </row>
    <row r="141" spans="1:82">
      <c r="A141" s="1" t="str">
        <f t="shared" si="2"/>
        <v>尾花沢5-1</v>
      </c>
      <c r="B141">
        <v>2026</v>
      </c>
      <c r="C141" t="s">
        <v>2392</v>
      </c>
      <c r="D141">
        <v>212</v>
      </c>
      <c r="E141" t="s">
        <v>359</v>
      </c>
      <c r="F141" t="s">
        <v>2407</v>
      </c>
      <c r="G141">
        <v>1</v>
      </c>
      <c r="H141" t="s">
        <v>2392</v>
      </c>
      <c r="I141">
        <v>212</v>
      </c>
      <c r="J141" t="s">
        <v>359</v>
      </c>
      <c r="K141" t="s">
        <v>2407</v>
      </c>
      <c r="L141">
        <v>1</v>
      </c>
      <c r="M141" t="s">
        <v>2394</v>
      </c>
      <c r="N141" t="s">
        <v>2404</v>
      </c>
      <c r="O141" t="s">
        <v>2399</v>
      </c>
      <c r="P141">
        <v>0</v>
      </c>
      <c r="Q141">
        <v>0</v>
      </c>
      <c r="R141">
        <v>0</v>
      </c>
      <c r="S141">
        <v>75</v>
      </c>
      <c r="T141">
        <v>2</v>
      </c>
      <c r="U141">
        <v>0</v>
      </c>
      <c r="W141" t="s">
        <v>1112</v>
      </c>
      <c r="X141" t="s">
        <v>1113</v>
      </c>
      <c r="Z141">
        <v>499</v>
      </c>
      <c r="AB141">
        <v>3</v>
      </c>
      <c r="AC141">
        <v>1</v>
      </c>
      <c r="AD141">
        <v>1.5</v>
      </c>
      <c r="AE141" t="s">
        <v>631</v>
      </c>
      <c r="AF141">
        <v>3</v>
      </c>
      <c r="AG141">
        <v>2</v>
      </c>
      <c r="AI141" t="s">
        <v>1114</v>
      </c>
      <c r="AJ141">
        <v>3</v>
      </c>
      <c r="AL141">
        <v>10</v>
      </c>
      <c r="AM141">
        <v>1</v>
      </c>
      <c r="AN141">
        <v>24</v>
      </c>
      <c r="AQ141">
        <v>1</v>
      </c>
      <c r="AR141">
        <v>0</v>
      </c>
      <c r="AS141">
        <v>1</v>
      </c>
      <c r="AT141" t="s">
        <v>390</v>
      </c>
      <c r="AU141">
        <v>2800</v>
      </c>
      <c r="AW141">
        <v>2</v>
      </c>
      <c r="AX141" t="s">
        <v>2407</v>
      </c>
      <c r="AY141">
        <v>80</v>
      </c>
      <c r="AZ141">
        <v>400</v>
      </c>
      <c r="BG141" t="s">
        <v>1115</v>
      </c>
      <c r="BH141" t="s">
        <v>1115</v>
      </c>
      <c r="BI141" t="s">
        <v>1116</v>
      </c>
      <c r="BK141">
        <v>0</v>
      </c>
      <c r="BL141" t="s">
        <v>509</v>
      </c>
      <c r="BM141" t="s">
        <v>390</v>
      </c>
      <c r="BN141">
        <v>8</v>
      </c>
      <c r="BO141">
        <v>2800</v>
      </c>
      <c r="BT141">
        <v>2</v>
      </c>
      <c r="BU141">
        <v>43</v>
      </c>
      <c r="BV141">
        <v>38.602255999999997</v>
      </c>
      <c r="BW141">
        <v>140.403526</v>
      </c>
      <c r="BY141" t="s">
        <v>2392</v>
      </c>
      <c r="BZ141">
        <v>212</v>
      </c>
      <c r="CA141" t="s">
        <v>359</v>
      </c>
      <c r="CB141" t="s">
        <v>2407</v>
      </c>
      <c r="CC141">
        <v>1</v>
      </c>
      <c r="CD141">
        <v>0</v>
      </c>
    </row>
    <row r="142" spans="1:82">
      <c r="A142" s="1" t="str">
        <f t="shared" si="2"/>
        <v>南陽-1</v>
      </c>
      <c r="B142">
        <v>2026</v>
      </c>
      <c r="C142" t="s">
        <v>2392</v>
      </c>
      <c r="D142">
        <v>213</v>
      </c>
      <c r="E142" t="s">
        <v>361</v>
      </c>
      <c r="F142" t="s">
        <v>2393</v>
      </c>
      <c r="G142">
        <v>1</v>
      </c>
      <c r="H142" t="s">
        <v>2392</v>
      </c>
      <c r="I142">
        <v>213</v>
      </c>
      <c r="J142" t="s">
        <v>361</v>
      </c>
      <c r="K142" t="s">
        <v>2393</v>
      </c>
      <c r="L142">
        <v>1</v>
      </c>
      <c r="M142" t="s">
        <v>2394</v>
      </c>
      <c r="N142" t="s">
        <v>2395</v>
      </c>
      <c r="O142" t="s">
        <v>2396</v>
      </c>
      <c r="P142">
        <v>0</v>
      </c>
      <c r="Q142">
        <v>0</v>
      </c>
      <c r="R142">
        <v>0</v>
      </c>
      <c r="S142">
        <v>63</v>
      </c>
      <c r="T142">
        <v>2</v>
      </c>
      <c r="U142">
        <v>1</v>
      </c>
      <c r="W142" t="s">
        <v>1117</v>
      </c>
      <c r="Z142">
        <v>285</v>
      </c>
      <c r="AB142">
        <v>3</v>
      </c>
      <c r="AC142">
        <v>1.2</v>
      </c>
      <c r="AD142">
        <v>1</v>
      </c>
      <c r="AE142" t="s">
        <v>500</v>
      </c>
      <c r="AF142">
        <v>4</v>
      </c>
      <c r="AG142">
        <v>1</v>
      </c>
      <c r="AI142" t="s">
        <v>1118</v>
      </c>
      <c r="AJ142">
        <v>7</v>
      </c>
      <c r="AL142">
        <v>6</v>
      </c>
      <c r="AM142">
        <v>1</v>
      </c>
      <c r="AN142">
        <v>31</v>
      </c>
      <c r="AQ142">
        <v>1</v>
      </c>
      <c r="AR142">
        <v>0</v>
      </c>
      <c r="AS142">
        <v>1</v>
      </c>
      <c r="AT142" t="s">
        <v>1119</v>
      </c>
      <c r="AU142">
        <v>2600</v>
      </c>
      <c r="AW142">
        <v>2</v>
      </c>
      <c r="AX142">
        <v>14</v>
      </c>
      <c r="AY142">
        <v>60</v>
      </c>
      <c r="AZ142">
        <v>200</v>
      </c>
      <c r="BG142" t="s">
        <v>1120</v>
      </c>
      <c r="BH142" t="s">
        <v>1120</v>
      </c>
      <c r="BK142">
        <v>1</v>
      </c>
      <c r="BM142" t="s">
        <v>1119</v>
      </c>
      <c r="BN142">
        <v>5</v>
      </c>
      <c r="BO142">
        <v>2600</v>
      </c>
      <c r="BT142">
        <v>1</v>
      </c>
      <c r="BU142">
        <v>28</v>
      </c>
      <c r="BV142">
        <v>38.039718999999998</v>
      </c>
      <c r="BW142">
        <v>140.169963</v>
      </c>
      <c r="BY142" t="s">
        <v>2392</v>
      </c>
      <c r="BZ142">
        <v>213</v>
      </c>
      <c r="CA142" t="s">
        <v>361</v>
      </c>
      <c r="CB142" t="s">
        <v>2393</v>
      </c>
      <c r="CC142">
        <v>1</v>
      </c>
      <c r="CD142">
        <v>0</v>
      </c>
    </row>
    <row r="143" spans="1:82">
      <c r="A143" s="1" t="str">
        <f t="shared" si="2"/>
        <v>南陽-2</v>
      </c>
      <c r="B143">
        <v>2026</v>
      </c>
      <c r="C143" t="s">
        <v>2392</v>
      </c>
      <c r="D143">
        <v>213</v>
      </c>
      <c r="E143" t="s">
        <v>361</v>
      </c>
      <c r="F143" t="s">
        <v>2393</v>
      </c>
      <c r="G143">
        <v>2</v>
      </c>
      <c r="H143" t="s">
        <v>2392</v>
      </c>
      <c r="I143">
        <v>213</v>
      </c>
      <c r="J143" t="s">
        <v>361</v>
      </c>
      <c r="K143" t="s">
        <v>2393</v>
      </c>
      <c r="L143">
        <v>2</v>
      </c>
      <c r="M143" t="s">
        <v>2394</v>
      </c>
      <c r="N143" t="s">
        <v>2395</v>
      </c>
      <c r="O143" t="s">
        <v>2396</v>
      </c>
      <c r="P143">
        <v>0</v>
      </c>
      <c r="Q143">
        <v>0</v>
      </c>
      <c r="R143">
        <v>0</v>
      </c>
      <c r="S143">
        <v>63</v>
      </c>
      <c r="T143">
        <v>2</v>
      </c>
      <c r="U143">
        <v>0</v>
      </c>
      <c r="W143" t="s">
        <v>1121</v>
      </c>
      <c r="Z143">
        <v>313</v>
      </c>
      <c r="AB143">
        <v>3</v>
      </c>
      <c r="AC143">
        <v>1</v>
      </c>
      <c r="AD143">
        <v>2</v>
      </c>
      <c r="AE143" t="s">
        <v>500</v>
      </c>
      <c r="AF143">
        <v>4</v>
      </c>
      <c r="AG143">
        <v>2</v>
      </c>
      <c r="AI143" t="s">
        <v>782</v>
      </c>
      <c r="AJ143">
        <v>1</v>
      </c>
      <c r="AL143">
        <v>5</v>
      </c>
      <c r="AM143">
        <v>1</v>
      </c>
      <c r="AN143">
        <v>31</v>
      </c>
      <c r="AQ143">
        <v>1</v>
      </c>
      <c r="AR143">
        <v>0</v>
      </c>
      <c r="AS143">
        <v>1</v>
      </c>
      <c r="AT143" t="s">
        <v>1122</v>
      </c>
      <c r="AU143">
        <v>750</v>
      </c>
      <c r="AW143">
        <v>2</v>
      </c>
      <c r="AX143">
        <v>15</v>
      </c>
      <c r="AY143">
        <v>60</v>
      </c>
      <c r="AZ143">
        <v>200</v>
      </c>
      <c r="BG143" t="s">
        <v>1123</v>
      </c>
      <c r="BH143" t="s">
        <v>854</v>
      </c>
      <c r="BK143">
        <v>1</v>
      </c>
      <c r="BM143" t="s">
        <v>1122</v>
      </c>
      <c r="BN143">
        <v>4</v>
      </c>
      <c r="BO143">
        <v>750</v>
      </c>
      <c r="BT143">
        <v>2</v>
      </c>
      <c r="BU143">
        <v>42</v>
      </c>
      <c r="BV143">
        <v>38.075369000000002</v>
      </c>
      <c r="BW143">
        <v>140.13782800000001</v>
      </c>
      <c r="BY143" t="s">
        <v>2392</v>
      </c>
      <c r="BZ143">
        <v>213</v>
      </c>
      <c r="CA143" t="s">
        <v>361</v>
      </c>
      <c r="CB143" t="s">
        <v>2393</v>
      </c>
      <c r="CC143">
        <v>2</v>
      </c>
      <c r="CD143">
        <v>0</v>
      </c>
    </row>
    <row r="144" spans="1:82">
      <c r="A144" s="1" t="str">
        <f t="shared" si="2"/>
        <v>南陽-3</v>
      </c>
      <c r="B144">
        <v>2026</v>
      </c>
      <c r="C144" t="s">
        <v>2392</v>
      </c>
      <c r="D144">
        <v>213</v>
      </c>
      <c r="E144" t="s">
        <v>361</v>
      </c>
      <c r="F144" t="s">
        <v>2393</v>
      </c>
      <c r="G144">
        <v>3</v>
      </c>
      <c r="H144" t="s">
        <v>2392</v>
      </c>
      <c r="I144">
        <v>213</v>
      </c>
      <c r="J144" t="s">
        <v>361</v>
      </c>
      <c r="K144" t="s">
        <v>2393</v>
      </c>
      <c r="L144">
        <v>3</v>
      </c>
      <c r="M144" t="s">
        <v>2394</v>
      </c>
      <c r="N144" t="s">
        <v>2395</v>
      </c>
      <c r="O144" t="s">
        <v>2396</v>
      </c>
      <c r="P144">
        <v>0</v>
      </c>
      <c r="Q144">
        <v>0</v>
      </c>
      <c r="R144">
        <v>0</v>
      </c>
      <c r="S144">
        <v>63</v>
      </c>
      <c r="T144">
        <v>1</v>
      </c>
      <c r="U144">
        <v>0</v>
      </c>
      <c r="W144" t="s">
        <v>1124</v>
      </c>
      <c r="Z144">
        <v>264</v>
      </c>
      <c r="AB144">
        <v>3</v>
      </c>
      <c r="AC144">
        <v>1.5</v>
      </c>
      <c r="AD144">
        <v>1</v>
      </c>
      <c r="AE144" t="s">
        <v>500</v>
      </c>
      <c r="AF144">
        <v>4</v>
      </c>
      <c r="AG144">
        <v>2</v>
      </c>
      <c r="AI144" t="s">
        <v>828</v>
      </c>
      <c r="AJ144">
        <v>2</v>
      </c>
      <c r="AL144">
        <v>4</v>
      </c>
      <c r="AM144">
        <v>1</v>
      </c>
      <c r="AN144">
        <v>31</v>
      </c>
      <c r="AQ144">
        <v>1</v>
      </c>
      <c r="AR144">
        <v>0</v>
      </c>
      <c r="AS144">
        <v>1</v>
      </c>
      <c r="AT144" t="s">
        <v>1119</v>
      </c>
      <c r="AU144">
        <v>1000</v>
      </c>
      <c r="AW144">
        <v>2</v>
      </c>
      <c r="AX144">
        <v>14</v>
      </c>
      <c r="AY144">
        <v>60</v>
      </c>
      <c r="AZ144">
        <v>200</v>
      </c>
      <c r="BG144" t="s">
        <v>1125</v>
      </c>
      <c r="BH144" t="s">
        <v>1125</v>
      </c>
      <c r="BK144">
        <v>1</v>
      </c>
      <c r="BM144" t="s">
        <v>1119</v>
      </c>
      <c r="BN144">
        <v>1</v>
      </c>
      <c r="BO144">
        <v>1000</v>
      </c>
      <c r="BT144">
        <v>2</v>
      </c>
      <c r="BU144">
        <v>49</v>
      </c>
      <c r="BV144">
        <v>38.046083000000003</v>
      </c>
      <c r="BW144">
        <v>140.15671499999999</v>
      </c>
      <c r="BY144" t="s">
        <v>2392</v>
      </c>
      <c r="BZ144">
        <v>213</v>
      </c>
      <c r="CA144" t="s">
        <v>361</v>
      </c>
      <c r="CB144" t="s">
        <v>2393</v>
      </c>
      <c r="CC144">
        <v>3</v>
      </c>
      <c r="CD144">
        <v>0</v>
      </c>
    </row>
    <row r="145" spans="1:82">
      <c r="A145" s="1" t="str">
        <f t="shared" si="2"/>
        <v>南陽5-1</v>
      </c>
      <c r="B145">
        <v>2026</v>
      </c>
      <c r="C145" t="s">
        <v>2392</v>
      </c>
      <c r="D145">
        <v>213</v>
      </c>
      <c r="E145" t="s">
        <v>361</v>
      </c>
      <c r="F145" t="s">
        <v>2407</v>
      </c>
      <c r="G145">
        <v>1</v>
      </c>
      <c r="H145" t="s">
        <v>2392</v>
      </c>
      <c r="I145">
        <v>213</v>
      </c>
      <c r="J145" t="s">
        <v>361</v>
      </c>
      <c r="K145" t="s">
        <v>2407</v>
      </c>
      <c r="L145">
        <v>1</v>
      </c>
      <c r="M145" t="s">
        <v>2394</v>
      </c>
      <c r="N145" t="s">
        <v>2395</v>
      </c>
      <c r="O145" t="s">
        <v>2396</v>
      </c>
      <c r="P145">
        <v>0</v>
      </c>
      <c r="Q145">
        <v>0</v>
      </c>
      <c r="R145">
        <v>0</v>
      </c>
      <c r="S145">
        <v>77</v>
      </c>
      <c r="T145">
        <v>0</v>
      </c>
      <c r="U145">
        <v>0</v>
      </c>
      <c r="W145" t="s">
        <v>1126</v>
      </c>
      <c r="Z145">
        <v>816</v>
      </c>
      <c r="AB145">
        <v>1</v>
      </c>
      <c r="AC145">
        <v>1</v>
      </c>
      <c r="AD145">
        <v>1</v>
      </c>
      <c r="AE145" t="s">
        <v>631</v>
      </c>
      <c r="AF145">
        <v>4</v>
      </c>
      <c r="AG145">
        <v>2</v>
      </c>
      <c r="AI145" t="s">
        <v>1127</v>
      </c>
      <c r="AJ145">
        <v>4</v>
      </c>
      <c r="AL145">
        <v>16</v>
      </c>
      <c r="AM145">
        <v>1</v>
      </c>
      <c r="AN145">
        <v>24</v>
      </c>
      <c r="AQ145">
        <v>1</v>
      </c>
      <c r="AR145">
        <v>0</v>
      </c>
      <c r="AS145">
        <v>1</v>
      </c>
      <c r="AT145" t="s">
        <v>1119</v>
      </c>
      <c r="AU145">
        <v>750</v>
      </c>
      <c r="AW145">
        <v>2</v>
      </c>
      <c r="AX145" t="s">
        <v>2406</v>
      </c>
      <c r="AY145">
        <v>60</v>
      </c>
      <c r="AZ145">
        <v>200</v>
      </c>
      <c r="BG145" t="s">
        <v>1128</v>
      </c>
      <c r="BI145" t="s">
        <v>1129</v>
      </c>
      <c r="BK145">
        <v>0</v>
      </c>
      <c r="BM145" t="s">
        <v>1119</v>
      </c>
      <c r="BN145">
        <v>5</v>
      </c>
      <c r="BO145">
        <v>750</v>
      </c>
      <c r="BT145">
        <v>2</v>
      </c>
      <c r="BU145">
        <v>63</v>
      </c>
      <c r="BV145">
        <v>38.044262000000003</v>
      </c>
      <c r="BW145">
        <v>140.155169</v>
      </c>
      <c r="BY145" t="s">
        <v>2392</v>
      </c>
      <c r="BZ145">
        <v>213</v>
      </c>
      <c r="CA145" t="s">
        <v>361</v>
      </c>
      <c r="CB145" t="s">
        <v>2407</v>
      </c>
      <c r="CC145">
        <v>1</v>
      </c>
      <c r="CD145">
        <v>0</v>
      </c>
    </row>
    <row r="146" spans="1:82">
      <c r="A146" s="1" t="str">
        <f t="shared" si="2"/>
        <v>南陽5-2</v>
      </c>
      <c r="B146">
        <v>2026</v>
      </c>
      <c r="C146" t="s">
        <v>2392</v>
      </c>
      <c r="D146">
        <v>213</v>
      </c>
      <c r="E146" t="s">
        <v>361</v>
      </c>
      <c r="F146" t="s">
        <v>2407</v>
      </c>
      <c r="G146">
        <v>2</v>
      </c>
      <c r="H146" t="s">
        <v>2392</v>
      </c>
      <c r="I146">
        <v>213</v>
      </c>
      <c r="J146" t="s">
        <v>361</v>
      </c>
      <c r="K146" t="s">
        <v>2407</v>
      </c>
      <c r="L146">
        <v>2</v>
      </c>
      <c r="M146" t="s">
        <v>2394</v>
      </c>
      <c r="N146" t="s">
        <v>2395</v>
      </c>
      <c r="O146" t="s">
        <v>2396</v>
      </c>
      <c r="P146">
        <v>0</v>
      </c>
      <c r="Q146">
        <v>0</v>
      </c>
      <c r="R146">
        <v>0</v>
      </c>
      <c r="S146">
        <v>75</v>
      </c>
      <c r="T146">
        <v>0</v>
      </c>
      <c r="U146">
        <v>0</v>
      </c>
      <c r="W146" t="s">
        <v>1130</v>
      </c>
      <c r="Z146">
        <v>331</v>
      </c>
      <c r="AB146">
        <v>3</v>
      </c>
      <c r="AC146">
        <v>1</v>
      </c>
      <c r="AD146">
        <v>2</v>
      </c>
      <c r="AE146" t="s">
        <v>631</v>
      </c>
      <c r="AF146">
        <v>4</v>
      </c>
      <c r="AG146">
        <v>2</v>
      </c>
      <c r="AI146" t="s">
        <v>1131</v>
      </c>
      <c r="AJ146">
        <v>2</v>
      </c>
      <c r="AL146">
        <v>10.5</v>
      </c>
      <c r="AM146">
        <v>1</v>
      </c>
      <c r="AN146">
        <v>10</v>
      </c>
      <c r="AQ146">
        <v>1</v>
      </c>
      <c r="AR146">
        <v>0</v>
      </c>
      <c r="AS146">
        <v>1</v>
      </c>
      <c r="AT146" t="s">
        <v>1119</v>
      </c>
      <c r="AU146">
        <v>1800</v>
      </c>
      <c r="AW146">
        <v>2</v>
      </c>
      <c r="AX146" t="s">
        <v>2407</v>
      </c>
      <c r="AY146">
        <v>80</v>
      </c>
      <c r="AZ146">
        <v>400</v>
      </c>
      <c r="BG146" t="s">
        <v>1132</v>
      </c>
      <c r="BI146" t="s">
        <v>1133</v>
      </c>
      <c r="BK146">
        <v>0</v>
      </c>
      <c r="BM146" t="s">
        <v>1119</v>
      </c>
      <c r="BN146">
        <v>1</v>
      </c>
      <c r="BO146">
        <v>1800</v>
      </c>
      <c r="BT146">
        <v>2</v>
      </c>
      <c r="BU146">
        <v>47</v>
      </c>
      <c r="BV146">
        <v>38.047086</v>
      </c>
      <c r="BW146">
        <v>140.16682499999999</v>
      </c>
      <c r="BY146" t="s">
        <v>2392</v>
      </c>
      <c r="BZ146">
        <v>213</v>
      </c>
      <c r="CA146" t="s">
        <v>361</v>
      </c>
      <c r="CB146" t="s">
        <v>2407</v>
      </c>
      <c r="CC146">
        <v>2</v>
      </c>
      <c r="CD146">
        <v>0</v>
      </c>
    </row>
    <row r="147" spans="1:82">
      <c r="A147" s="1" t="str">
        <f t="shared" si="2"/>
        <v>山辺-1</v>
      </c>
      <c r="B147">
        <v>2026</v>
      </c>
      <c r="C147" t="s">
        <v>2392</v>
      </c>
      <c r="D147">
        <v>301</v>
      </c>
      <c r="E147" t="s">
        <v>362</v>
      </c>
      <c r="F147" t="s">
        <v>2393</v>
      </c>
      <c r="G147">
        <v>1</v>
      </c>
      <c r="H147" t="s">
        <v>2392</v>
      </c>
      <c r="I147">
        <v>301</v>
      </c>
      <c r="J147" t="s">
        <v>362</v>
      </c>
      <c r="K147" t="s">
        <v>2393</v>
      </c>
      <c r="L147">
        <v>1</v>
      </c>
      <c r="M147" t="s">
        <v>2394</v>
      </c>
      <c r="N147" t="s">
        <v>2408</v>
      </c>
      <c r="O147" t="s">
        <v>2402</v>
      </c>
      <c r="P147">
        <v>0</v>
      </c>
      <c r="Q147">
        <v>0</v>
      </c>
      <c r="R147">
        <v>0</v>
      </c>
      <c r="S147">
        <v>63</v>
      </c>
      <c r="T147">
        <v>2</v>
      </c>
      <c r="U147">
        <v>0</v>
      </c>
      <c r="W147" t="s">
        <v>1134</v>
      </c>
      <c r="Z147">
        <v>435</v>
      </c>
      <c r="AB147">
        <v>7</v>
      </c>
      <c r="AC147">
        <v>1</v>
      </c>
      <c r="AD147">
        <v>2</v>
      </c>
      <c r="AE147" t="s">
        <v>500</v>
      </c>
      <c r="AF147">
        <v>4</v>
      </c>
      <c r="AG147">
        <v>2</v>
      </c>
      <c r="AI147" t="s">
        <v>1135</v>
      </c>
      <c r="AJ147">
        <v>3</v>
      </c>
      <c r="AL147">
        <v>7</v>
      </c>
      <c r="AM147">
        <v>1</v>
      </c>
      <c r="AN147">
        <v>33</v>
      </c>
      <c r="AQ147">
        <v>1</v>
      </c>
      <c r="AR147">
        <v>0</v>
      </c>
      <c r="AS147">
        <v>1</v>
      </c>
      <c r="AT147" t="s">
        <v>1136</v>
      </c>
      <c r="AU147">
        <v>600</v>
      </c>
      <c r="AW147">
        <v>1</v>
      </c>
      <c r="AX147">
        <v>16</v>
      </c>
      <c r="AY147">
        <v>60</v>
      </c>
      <c r="AZ147">
        <v>200</v>
      </c>
      <c r="BG147" t="s">
        <v>1137</v>
      </c>
      <c r="BH147" t="s">
        <v>1137</v>
      </c>
      <c r="BK147">
        <v>1</v>
      </c>
      <c r="BM147" t="s">
        <v>1136</v>
      </c>
      <c r="BN147">
        <v>3</v>
      </c>
      <c r="BO147">
        <v>600</v>
      </c>
      <c r="BT147">
        <v>2</v>
      </c>
      <c r="BU147">
        <v>53</v>
      </c>
      <c r="BV147">
        <v>38.294955999999999</v>
      </c>
      <c r="BW147">
        <v>140.26590200000001</v>
      </c>
      <c r="BY147" t="s">
        <v>2392</v>
      </c>
      <c r="BZ147">
        <v>301</v>
      </c>
      <c r="CA147" t="s">
        <v>362</v>
      </c>
      <c r="CB147" t="s">
        <v>2393</v>
      </c>
      <c r="CC147">
        <v>1</v>
      </c>
      <c r="CD147">
        <v>0</v>
      </c>
    </row>
    <row r="148" spans="1:82">
      <c r="A148" s="1" t="str">
        <f t="shared" si="2"/>
        <v>山辺-2</v>
      </c>
      <c r="B148">
        <v>2026</v>
      </c>
      <c r="C148" t="s">
        <v>2392</v>
      </c>
      <c r="D148">
        <v>301</v>
      </c>
      <c r="E148" t="s">
        <v>362</v>
      </c>
      <c r="F148" t="s">
        <v>2393</v>
      </c>
      <c r="G148">
        <v>2</v>
      </c>
      <c r="H148" t="s">
        <v>2392</v>
      </c>
      <c r="I148">
        <v>301</v>
      </c>
      <c r="J148" t="s">
        <v>362</v>
      </c>
      <c r="K148" t="s">
        <v>2393</v>
      </c>
      <c r="L148">
        <v>2</v>
      </c>
      <c r="M148" t="s">
        <v>2394</v>
      </c>
      <c r="N148" t="s">
        <v>2408</v>
      </c>
      <c r="O148" t="s">
        <v>2402</v>
      </c>
      <c r="P148">
        <v>0</v>
      </c>
      <c r="Q148">
        <v>0</v>
      </c>
      <c r="R148">
        <v>0</v>
      </c>
      <c r="S148">
        <v>63</v>
      </c>
      <c r="T148">
        <v>1</v>
      </c>
      <c r="U148">
        <v>0</v>
      </c>
      <c r="W148" t="s">
        <v>1138</v>
      </c>
      <c r="Z148">
        <v>212</v>
      </c>
      <c r="AB148">
        <v>5</v>
      </c>
      <c r="AC148">
        <v>1</v>
      </c>
      <c r="AD148">
        <v>1.5</v>
      </c>
      <c r="AE148" t="s">
        <v>500</v>
      </c>
      <c r="AF148">
        <v>4</v>
      </c>
      <c r="AG148">
        <v>2</v>
      </c>
      <c r="AI148" t="s">
        <v>1139</v>
      </c>
      <c r="AJ148">
        <v>1</v>
      </c>
      <c r="AL148">
        <v>6</v>
      </c>
      <c r="AM148">
        <v>1</v>
      </c>
      <c r="AN148">
        <v>33</v>
      </c>
      <c r="AQ148">
        <v>1</v>
      </c>
      <c r="AR148">
        <v>0</v>
      </c>
      <c r="AS148">
        <v>1</v>
      </c>
      <c r="AT148" t="s">
        <v>1136</v>
      </c>
      <c r="AU148">
        <v>650</v>
      </c>
      <c r="AW148">
        <v>1</v>
      </c>
      <c r="AX148">
        <v>15</v>
      </c>
      <c r="AY148">
        <v>60</v>
      </c>
      <c r="AZ148">
        <v>200</v>
      </c>
      <c r="BG148" t="s">
        <v>1140</v>
      </c>
      <c r="BH148" t="s">
        <v>1140</v>
      </c>
      <c r="BK148">
        <v>1</v>
      </c>
      <c r="BM148" t="s">
        <v>1136</v>
      </c>
      <c r="BN148">
        <v>6</v>
      </c>
      <c r="BO148">
        <v>650</v>
      </c>
      <c r="BT148">
        <v>2</v>
      </c>
      <c r="BU148">
        <v>55</v>
      </c>
      <c r="BV148">
        <v>38.289561999999997</v>
      </c>
      <c r="BW148">
        <v>140.26860099999999</v>
      </c>
      <c r="BY148" t="s">
        <v>2392</v>
      </c>
      <c r="BZ148">
        <v>301</v>
      </c>
      <c r="CA148" t="s">
        <v>362</v>
      </c>
      <c r="CB148" t="s">
        <v>2393</v>
      </c>
      <c r="CC148">
        <v>2</v>
      </c>
      <c r="CD148">
        <v>0</v>
      </c>
    </row>
    <row r="149" spans="1:82">
      <c r="A149" s="1" t="str">
        <f t="shared" si="2"/>
        <v>山辺-3</v>
      </c>
      <c r="B149">
        <v>2026</v>
      </c>
      <c r="C149" t="s">
        <v>2392</v>
      </c>
      <c r="D149">
        <v>301</v>
      </c>
      <c r="E149" t="s">
        <v>362</v>
      </c>
      <c r="F149" t="s">
        <v>2393</v>
      </c>
      <c r="G149">
        <v>3</v>
      </c>
      <c r="H149" t="s">
        <v>2392</v>
      </c>
      <c r="I149">
        <v>301</v>
      </c>
      <c r="J149" t="s">
        <v>362</v>
      </c>
      <c r="K149" t="s">
        <v>2393</v>
      </c>
      <c r="L149">
        <v>3</v>
      </c>
      <c r="M149" t="s">
        <v>2394</v>
      </c>
      <c r="N149" t="s">
        <v>2408</v>
      </c>
      <c r="O149" t="s">
        <v>2402</v>
      </c>
      <c r="P149">
        <v>0</v>
      </c>
      <c r="Q149">
        <v>0</v>
      </c>
      <c r="R149">
        <v>0</v>
      </c>
      <c r="S149">
        <v>65</v>
      </c>
      <c r="T149">
        <v>1</v>
      </c>
      <c r="U149">
        <v>0</v>
      </c>
      <c r="W149" t="s">
        <v>1141</v>
      </c>
      <c r="Z149">
        <v>1121</v>
      </c>
      <c r="AB149">
        <v>3</v>
      </c>
      <c r="AC149">
        <v>1</v>
      </c>
      <c r="AD149">
        <v>1.5</v>
      </c>
      <c r="AE149" t="s">
        <v>500</v>
      </c>
      <c r="AF149">
        <v>4</v>
      </c>
      <c r="AG149">
        <v>2</v>
      </c>
      <c r="AI149" t="s">
        <v>1142</v>
      </c>
      <c r="AJ149">
        <v>2</v>
      </c>
      <c r="AL149">
        <v>5</v>
      </c>
      <c r="AM149">
        <v>1</v>
      </c>
      <c r="AN149">
        <v>33</v>
      </c>
      <c r="AQ149">
        <v>1</v>
      </c>
      <c r="AR149">
        <v>0</v>
      </c>
      <c r="AS149">
        <v>1</v>
      </c>
      <c r="AT149" t="s">
        <v>1136</v>
      </c>
      <c r="AU149">
        <v>2000</v>
      </c>
      <c r="AW149">
        <v>3</v>
      </c>
      <c r="AY149">
        <v>70</v>
      </c>
      <c r="AZ149">
        <v>200</v>
      </c>
      <c r="BG149" t="s">
        <v>1143</v>
      </c>
      <c r="BH149" t="s">
        <v>1144</v>
      </c>
      <c r="BK149">
        <v>1</v>
      </c>
      <c r="BM149" t="s">
        <v>1136</v>
      </c>
      <c r="BN149">
        <v>6</v>
      </c>
      <c r="BO149">
        <v>2000</v>
      </c>
      <c r="BV149">
        <v>38.286715999999998</v>
      </c>
      <c r="BW149">
        <v>140.255551</v>
      </c>
      <c r="BY149" t="s">
        <v>2392</v>
      </c>
      <c r="BZ149">
        <v>301</v>
      </c>
      <c r="CA149" t="s">
        <v>362</v>
      </c>
      <c r="CB149" t="s">
        <v>2393</v>
      </c>
      <c r="CC149">
        <v>3</v>
      </c>
      <c r="CD149">
        <v>0</v>
      </c>
    </row>
    <row r="150" spans="1:82">
      <c r="A150" s="1" t="str">
        <f t="shared" si="2"/>
        <v>中山-1</v>
      </c>
      <c r="B150">
        <v>2026</v>
      </c>
      <c r="C150" t="s">
        <v>2392</v>
      </c>
      <c r="D150">
        <v>302</v>
      </c>
      <c r="E150" t="s">
        <v>367</v>
      </c>
      <c r="F150" t="s">
        <v>2393</v>
      </c>
      <c r="G150">
        <v>1</v>
      </c>
      <c r="H150" t="s">
        <v>2392</v>
      </c>
      <c r="I150">
        <v>302</v>
      </c>
      <c r="J150" t="s">
        <v>367</v>
      </c>
      <c r="K150" t="s">
        <v>2393</v>
      </c>
      <c r="L150">
        <v>1</v>
      </c>
      <c r="M150" t="s">
        <v>2394</v>
      </c>
      <c r="N150" t="s">
        <v>2400</v>
      </c>
      <c r="O150" t="s">
        <v>2396</v>
      </c>
      <c r="P150">
        <v>0</v>
      </c>
      <c r="Q150">
        <v>0</v>
      </c>
      <c r="R150">
        <v>0</v>
      </c>
      <c r="S150">
        <v>63</v>
      </c>
      <c r="T150">
        <v>1</v>
      </c>
      <c r="U150">
        <v>0</v>
      </c>
      <c r="W150" t="s">
        <v>1145</v>
      </c>
      <c r="Z150">
        <v>465</v>
      </c>
      <c r="AB150">
        <v>3</v>
      </c>
      <c r="AC150">
        <v>1</v>
      </c>
      <c r="AD150">
        <v>2.5</v>
      </c>
      <c r="AE150" t="s">
        <v>500</v>
      </c>
      <c r="AF150">
        <v>4</v>
      </c>
      <c r="AG150">
        <v>2</v>
      </c>
      <c r="AI150" t="s">
        <v>1139</v>
      </c>
      <c r="AJ150">
        <v>3</v>
      </c>
      <c r="AL150">
        <v>4</v>
      </c>
      <c r="AM150">
        <v>1</v>
      </c>
      <c r="AN150">
        <v>33</v>
      </c>
      <c r="AQ150">
        <v>1</v>
      </c>
      <c r="AR150">
        <v>0</v>
      </c>
      <c r="AS150">
        <v>1</v>
      </c>
      <c r="AT150" t="s">
        <v>1146</v>
      </c>
      <c r="AU150">
        <v>900</v>
      </c>
      <c r="AW150">
        <v>1</v>
      </c>
      <c r="AX150">
        <v>16</v>
      </c>
      <c r="AY150">
        <v>60</v>
      </c>
      <c r="AZ150">
        <v>200</v>
      </c>
      <c r="BG150" t="s">
        <v>1147</v>
      </c>
      <c r="BH150" t="s">
        <v>1147</v>
      </c>
      <c r="BK150">
        <v>1</v>
      </c>
      <c r="BL150" t="s">
        <v>937</v>
      </c>
      <c r="BM150" t="s">
        <v>1146</v>
      </c>
      <c r="BN150">
        <v>1</v>
      </c>
      <c r="BO150">
        <v>900</v>
      </c>
      <c r="BT150">
        <v>2</v>
      </c>
      <c r="BU150">
        <v>59</v>
      </c>
      <c r="BV150">
        <v>38.332223999999997</v>
      </c>
      <c r="BW150">
        <v>140.281586</v>
      </c>
      <c r="BY150" t="s">
        <v>2392</v>
      </c>
      <c r="BZ150">
        <v>302</v>
      </c>
      <c r="CA150" t="s">
        <v>367</v>
      </c>
      <c r="CB150" t="s">
        <v>2393</v>
      </c>
      <c r="CC150">
        <v>1</v>
      </c>
      <c r="CD150">
        <v>0</v>
      </c>
    </row>
    <row r="151" spans="1:82">
      <c r="A151" s="1" t="str">
        <f t="shared" si="2"/>
        <v>中山-2</v>
      </c>
      <c r="B151">
        <v>2026</v>
      </c>
      <c r="C151" t="s">
        <v>2392</v>
      </c>
      <c r="D151">
        <v>302</v>
      </c>
      <c r="E151" t="s">
        <v>367</v>
      </c>
      <c r="F151" t="s">
        <v>2393</v>
      </c>
      <c r="G151">
        <v>2</v>
      </c>
      <c r="H151" t="s">
        <v>2392</v>
      </c>
      <c r="I151">
        <v>302</v>
      </c>
      <c r="J151" t="s">
        <v>367</v>
      </c>
      <c r="K151" t="s">
        <v>2393</v>
      </c>
      <c r="L151">
        <v>2</v>
      </c>
      <c r="M151" t="s">
        <v>2394</v>
      </c>
      <c r="N151" t="s">
        <v>2400</v>
      </c>
      <c r="O151" t="s">
        <v>2396</v>
      </c>
      <c r="P151">
        <v>0</v>
      </c>
      <c r="Q151">
        <v>0</v>
      </c>
      <c r="R151">
        <v>0</v>
      </c>
      <c r="S151">
        <v>63</v>
      </c>
      <c r="T151">
        <v>2</v>
      </c>
      <c r="U151">
        <v>0</v>
      </c>
      <c r="W151" t="s">
        <v>1148</v>
      </c>
      <c r="Z151">
        <v>224</v>
      </c>
      <c r="AB151">
        <v>1</v>
      </c>
      <c r="AC151">
        <v>1</v>
      </c>
      <c r="AD151">
        <v>1</v>
      </c>
      <c r="AE151" t="s">
        <v>500</v>
      </c>
      <c r="AF151">
        <v>4</v>
      </c>
      <c r="AG151">
        <v>1</v>
      </c>
      <c r="AI151" t="s">
        <v>571</v>
      </c>
      <c r="AJ151">
        <v>3</v>
      </c>
      <c r="AL151">
        <v>6</v>
      </c>
      <c r="AM151">
        <v>1</v>
      </c>
      <c r="AN151">
        <v>33</v>
      </c>
      <c r="AQ151">
        <v>1</v>
      </c>
      <c r="AR151">
        <v>1</v>
      </c>
      <c r="AS151">
        <v>1</v>
      </c>
      <c r="AT151" t="s">
        <v>1146</v>
      </c>
      <c r="AU151">
        <v>800</v>
      </c>
      <c r="AW151">
        <v>1</v>
      </c>
      <c r="AX151">
        <v>15</v>
      </c>
      <c r="AY151">
        <v>60</v>
      </c>
      <c r="AZ151">
        <v>200</v>
      </c>
      <c r="BG151" t="s">
        <v>1149</v>
      </c>
      <c r="BH151" t="s">
        <v>1149</v>
      </c>
      <c r="BK151">
        <v>1</v>
      </c>
      <c r="BL151" t="s">
        <v>937</v>
      </c>
      <c r="BM151" t="s">
        <v>1146</v>
      </c>
      <c r="BN151">
        <v>4</v>
      </c>
      <c r="BO151">
        <v>800</v>
      </c>
      <c r="BT151">
        <v>1</v>
      </c>
      <c r="BU151">
        <v>6</v>
      </c>
      <c r="BV151">
        <v>38.339480999999999</v>
      </c>
      <c r="BW151">
        <v>140.27671799999999</v>
      </c>
      <c r="BY151" t="s">
        <v>2392</v>
      </c>
      <c r="BZ151">
        <v>302</v>
      </c>
      <c r="CA151" t="s">
        <v>367</v>
      </c>
      <c r="CB151" t="s">
        <v>2393</v>
      </c>
      <c r="CC151">
        <v>2</v>
      </c>
      <c r="CD151">
        <v>0</v>
      </c>
    </row>
    <row r="152" spans="1:82">
      <c r="A152" s="1" t="str">
        <f t="shared" si="2"/>
        <v>中山-3</v>
      </c>
      <c r="B152">
        <v>2026</v>
      </c>
      <c r="C152" t="s">
        <v>2392</v>
      </c>
      <c r="D152">
        <v>302</v>
      </c>
      <c r="E152" t="s">
        <v>367</v>
      </c>
      <c r="F152" t="s">
        <v>2393</v>
      </c>
      <c r="G152">
        <v>3</v>
      </c>
      <c r="H152" t="s">
        <v>2392</v>
      </c>
      <c r="I152">
        <v>302</v>
      </c>
      <c r="J152" t="s">
        <v>367</v>
      </c>
      <c r="K152" t="s">
        <v>2393</v>
      </c>
      <c r="L152">
        <v>3</v>
      </c>
      <c r="M152" t="s">
        <v>2394</v>
      </c>
      <c r="N152" t="s">
        <v>2400</v>
      </c>
      <c r="O152" t="s">
        <v>2396</v>
      </c>
      <c r="P152">
        <v>0</v>
      </c>
      <c r="Q152">
        <v>0</v>
      </c>
      <c r="R152">
        <v>0</v>
      </c>
      <c r="S152">
        <v>65</v>
      </c>
      <c r="T152">
        <v>2</v>
      </c>
      <c r="U152">
        <v>0</v>
      </c>
      <c r="W152" t="s">
        <v>1150</v>
      </c>
      <c r="Z152">
        <v>719</v>
      </c>
      <c r="AB152">
        <v>7</v>
      </c>
      <c r="AC152">
        <v>1</v>
      </c>
      <c r="AD152">
        <v>2</v>
      </c>
      <c r="AE152" t="s">
        <v>500</v>
      </c>
      <c r="AF152">
        <v>4</v>
      </c>
      <c r="AG152">
        <v>2</v>
      </c>
      <c r="AI152" t="s">
        <v>586</v>
      </c>
      <c r="AJ152">
        <v>1</v>
      </c>
      <c r="AL152">
        <v>4.5</v>
      </c>
      <c r="AM152">
        <v>1</v>
      </c>
      <c r="AN152">
        <v>33</v>
      </c>
      <c r="AQ152">
        <v>1</v>
      </c>
      <c r="AR152">
        <v>0</v>
      </c>
      <c r="AS152">
        <v>1</v>
      </c>
      <c r="AT152" t="s">
        <v>1146</v>
      </c>
      <c r="AU152">
        <v>1300</v>
      </c>
      <c r="AW152">
        <v>3</v>
      </c>
      <c r="AY152">
        <v>70</v>
      </c>
      <c r="AZ152">
        <v>200</v>
      </c>
      <c r="BG152" t="s">
        <v>1151</v>
      </c>
      <c r="BH152" t="s">
        <v>1151</v>
      </c>
      <c r="BK152">
        <v>1</v>
      </c>
      <c r="BL152" t="s">
        <v>937</v>
      </c>
      <c r="BM152" t="s">
        <v>1146</v>
      </c>
      <c r="BN152">
        <v>3</v>
      </c>
      <c r="BO152">
        <v>1300</v>
      </c>
      <c r="BT152">
        <v>2</v>
      </c>
      <c r="BU152">
        <v>56</v>
      </c>
      <c r="BV152">
        <v>38.333486000000001</v>
      </c>
      <c r="BW152">
        <v>140.25864899999999</v>
      </c>
      <c r="BY152" t="s">
        <v>2392</v>
      </c>
      <c r="BZ152">
        <v>302</v>
      </c>
      <c r="CA152" t="s">
        <v>367</v>
      </c>
      <c r="CB152" t="s">
        <v>2393</v>
      </c>
      <c r="CC152">
        <v>3</v>
      </c>
      <c r="CD152">
        <v>0</v>
      </c>
    </row>
    <row r="153" spans="1:82">
      <c r="A153" s="1" t="str">
        <f t="shared" si="2"/>
        <v>山形河北-1</v>
      </c>
      <c r="B153">
        <v>2026</v>
      </c>
      <c r="C153" t="s">
        <v>2392</v>
      </c>
      <c r="D153">
        <v>321</v>
      </c>
      <c r="E153" t="s">
        <v>371</v>
      </c>
      <c r="F153" t="s">
        <v>2393</v>
      </c>
      <c r="G153">
        <v>1</v>
      </c>
      <c r="H153" t="s">
        <v>2392</v>
      </c>
      <c r="I153">
        <v>321</v>
      </c>
      <c r="J153" t="s">
        <v>371</v>
      </c>
      <c r="K153" t="s">
        <v>2393</v>
      </c>
      <c r="L153">
        <v>1</v>
      </c>
      <c r="M153" t="s">
        <v>2394</v>
      </c>
      <c r="N153" t="s">
        <v>2403</v>
      </c>
      <c r="O153" t="s">
        <v>2400</v>
      </c>
      <c r="P153">
        <v>0</v>
      </c>
      <c r="Q153">
        <v>0</v>
      </c>
      <c r="R153">
        <v>0</v>
      </c>
      <c r="S153">
        <v>63</v>
      </c>
      <c r="T153">
        <v>1</v>
      </c>
      <c r="U153">
        <v>0</v>
      </c>
      <c r="W153" t="s">
        <v>1152</v>
      </c>
      <c r="Z153">
        <v>381</v>
      </c>
      <c r="AB153">
        <v>3</v>
      </c>
      <c r="AC153">
        <v>1</v>
      </c>
      <c r="AD153">
        <v>1.5</v>
      </c>
      <c r="AE153" t="s">
        <v>500</v>
      </c>
      <c r="AF153">
        <v>4</v>
      </c>
      <c r="AG153">
        <v>2</v>
      </c>
      <c r="AI153" t="s">
        <v>778</v>
      </c>
      <c r="AJ153">
        <v>3</v>
      </c>
      <c r="AL153">
        <v>10</v>
      </c>
      <c r="AM153">
        <v>1</v>
      </c>
      <c r="AN153">
        <v>33</v>
      </c>
      <c r="AQ153">
        <v>1</v>
      </c>
      <c r="AR153">
        <v>0</v>
      </c>
      <c r="AS153">
        <v>1</v>
      </c>
      <c r="AT153" t="s">
        <v>335</v>
      </c>
      <c r="AU153">
        <v>6500</v>
      </c>
      <c r="AW153">
        <v>2</v>
      </c>
      <c r="AX153">
        <v>13</v>
      </c>
      <c r="AY153">
        <v>60</v>
      </c>
      <c r="AZ153">
        <v>200</v>
      </c>
      <c r="BG153" t="s">
        <v>1153</v>
      </c>
      <c r="BH153" t="s">
        <v>1153</v>
      </c>
      <c r="BK153">
        <v>1</v>
      </c>
      <c r="BL153" t="s">
        <v>937</v>
      </c>
      <c r="BM153" t="s">
        <v>335</v>
      </c>
      <c r="BN153">
        <v>8</v>
      </c>
      <c r="BO153">
        <v>6500</v>
      </c>
      <c r="BT153">
        <v>2</v>
      </c>
      <c r="BU153">
        <v>60</v>
      </c>
      <c r="BV153">
        <v>38.418170000000003</v>
      </c>
      <c r="BW153">
        <v>140.30891500000001</v>
      </c>
      <c r="BY153" t="s">
        <v>2392</v>
      </c>
      <c r="BZ153">
        <v>321</v>
      </c>
      <c r="CA153" t="s">
        <v>371</v>
      </c>
      <c r="CB153" t="s">
        <v>2393</v>
      </c>
      <c r="CC153">
        <v>1</v>
      </c>
      <c r="CD153">
        <v>0</v>
      </c>
    </row>
    <row r="154" spans="1:82">
      <c r="A154" s="1" t="str">
        <f t="shared" si="2"/>
        <v>山形河北-2</v>
      </c>
      <c r="B154">
        <v>2026</v>
      </c>
      <c r="C154" t="s">
        <v>2392</v>
      </c>
      <c r="D154">
        <v>321</v>
      </c>
      <c r="E154" t="s">
        <v>371</v>
      </c>
      <c r="F154" t="s">
        <v>2393</v>
      </c>
      <c r="G154">
        <v>2</v>
      </c>
      <c r="H154" t="s">
        <v>2392</v>
      </c>
      <c r="I154">
        <v>321</v>
      </c>
      <c r="J154" t="s">
        <v>371</v>
      </c>
      <c r="K154" t="s">
        <v>2393</v>
      </c>
      <c r="L154">
        <v>2</v>
      </c>
      <c r="M154" t="s">
        <v>2394</v>
      </c>
      <c r="N154" t="s">
        <v>2403</v>
      </c>
      <c r="O154" t="s">
        <v>2400</v>
      </c>
      <c r="P154">
        <v>0</v>
      </c>
      <c r="Q154">
        <v>0</v>
      </c>
      <c r="R154">
        <v>0</v>
      </c>
      <c r="S154">
        <v>63</v>
      </c>
      <c r="T154">
        <v>2</v>
      </c>
      <c r="U154">
        <v>0</v>
      </c>
      <c r="W154" t="s">
        <v>1154</v>
      </c>
      <c r="Z154">
        <v>431</v>
      </c>
      <c r="AB154">
        <v>3</v>
      </c>
      <c r="AC154">
        <v>1</v>
      </c>
      <c r="AD154">
        <v>1.5</v>
      </c>
      <c r="AE154" t="s">
        <v>500</v>
      </c>
      <c r="AF154">
        <v>4</v>
      </c>
      <c r="AG154">
        <v>2</v>
      </c>
      <c r="AI154" t="s">
        <v>778</v>
      </c>
      <c r="AJ154">
        <v>5</v>
      </c>
      <c r="AL154">
        <v>6</v>
      </c>
      <c r="AM154">
        <v>1</v>
      </c>
      <c r="AN154">
        <v>33</v>
      </c>
      <c r="AQ154">
        <v>1</v>
      </c>
      <c r="AR154">
        <v>0</v>
      </c>
      <c r="AS154">
        <v>1</v>
      </c>
      <c r="AT154" t="s">
        <v>335</v>
      </c>
      <c r="AU154">
        <v>8200</v>
      </c>
      <c r="AW154">
        <v>2</v>
      </c>
      <c r="AX154">
        <v>12</v>
      </c>
      <c r="AY154">
        <v>60</v>
      </c>
      <c r="AZ154">
        <v>100</v>
      </c>
      <c r="BG154" t="s">
        <v>1155</v>
      </c>
      <c r="BH154" t="s">
        <v>1155</v>
      </c>
      <c r="BK154">
        <v>1</v>
      </c>
      <c r="BL154" t="s">
        <v>937</v>
      </c>
      <c r="BM154" t="s">
        <v>335</v>
      </c>
      <c r="BN154">
        <v>8</v>
      </c>
      <c r="BO154">
        <v>8200</v>
      </c>
      <c r="BT154">
        <v>0</v>
      </c>
      <c r="BV154">
        <v>38.432170999999997</v>
      </c>
      <c r="BW154">
        <v>140.31367</v>
      </c>
      <c r="BY154" t="s">
        <v>2392</v>
      </c>
      <c r="BZ154">
        <v>321</v>
      </c>
      <c r="CA154" t="s">
        <v>371</v>
      </c>
      <c r="CB154" t="s">
        <v>2393</v>
      </c>
      <c r="CC154">
        <v>2</v>
      </c>
      <c r="CD154">
        <v>0</v>
      </c>
    </row>
    <row r="155" spans="1:82">
      <c r="A155" s="1" t="str">
        <f t="shared" si="2"/>
        <v>山形河北5-1</v>
      </c>
      <c r="B155">
        <v>2026</v>
      </c>
      <c r="C155" t="s">
        <v>2392</v>
      </c>
      <c r="D155">
        <v>321</v>
      </c>
      <c r="E155" t="s">
        <v>371</v>
      </c>
      <c r="F155" t="s">
        <v>2407</v>
      </c>
      <c r="G155">
        <v>1</v>
      </c>
      <c r="H155" t="s">
        <v>2392</v>
      </c>
      <c r="I155">
        <v>321</v>
      </c>
      <c r="J155" t="s">
        <v>371</v>
      </c>
      <c r="K155" t="s">
        <v>2407</v>
      </c>
      <c r="L155">
        <v>1</v>
      </c>
      <c r="M155" t="s">
        <v>2394</v>
      </c>
      <c r="N155" t="s">
        <v>2403</v>
      </c>
      <c r="O155" t="s">
        <v>2400</v>
      </c>
      <c r="P155">
        <v>0</v>
      </c>
      <c r="Q155">
        <v>0</v>
      </c>
      <c r="R155">
        <v>0</v>
      </c>
      <c r="S155">
        <v>76</v>
      </c>
      <c r="T155">
        <v>2</v>
      </c>
      <c r="U155">
        <v>0</v>
      </c>
      <c r="W155" t="s">
        <v>1156</v>
      </c>
      <c r="Z155">
        <v>254</v>
      </c>
      <c r="AB155">
        <v>3</v>
      </c>
      <c r="AC155">
        <v>1</v>
      </c>
      <c r="AD155">
        <v>1.5</v>
      </c>
      <c r="AE155" t="s">
        <v>631</v>
      </c>
      <c r="AF155">
        <v>3</v>
      </c>
      <c r="AG155">
        <v>2</v>
      </c>
      <c r="AI155" t="s">
        <v>1157</v>
      </c>
      <c r="AJ155">
        <v>2</v>
      </c>
      <c r="AL155">
        <v>16</v>
      </c>
      <c r="AM155">
        <v>1</v>
      </c>
      <c r="AN155">
        <v>24</v>
      </c>
      <c r="AQ155">
        <v>1</v>
      </c>
      <c r="AR155">
        <v>0</v>
      </c>
      <c r="AS155">
        <v>1</v>
      </c>
      <c r="AT155" t="s">
        <v>335</v>
      </c>
      <c r="AU155">
        <v>7500</v>
      </c>
      <c r="AW155">
        <v>2</v>
      </c>
      <c r="AX155" t="s">
        <v>2407</v>
      </c>
      <c r="AY155">
        <v>80</v>
      </c>
      <c r="AZ155">
        <v>400</v>
      </c>
      <c r="BG155" t="s">
        <v>1158</v>
      </c>
      <c r="BH155" t="s">
        <v>1159</v>
      </c>
      <c r="BK155">
        <v>0</v>
      </c>
      <c r="BL155" t="s">
        <v>937</v>
      </c>
      <c r="BM155" t="s">
        <v>335</v>
      </c>
      <c r="BN155">
        <v>8</v>
      </c>
      <c r="BO155">
        <v>7500</v>
      </c>
      <c r="BT155">
        <v>2</v>
      </c>
      <c r="BU155">
        <v>46</v>
      </c>
      <c r="BV155">
        <v>38.424715999999997</v>
      </c>
      <c r="BW155">
        <v>140.31289799999999</v>
      </c>
      <c r="BY155" t="s">
        <v>2392</v>
      </c>
      <c r="BZ155">
        <v>321</v>
      </c>
      <c r="CA155" t="s">
        <v>371</v>
      </c>
      <c r="CB155" t="s">
        <v>2407</v>
      </c>
      <c r="CC155">
        <v>1</v>
      </c>
      <c r="CD155">
        <v>0</v>
      </c>
    </row>
    <row r="156" spans="1:82">
      <c r="A156" s="1" t="str">
        <f t="shared" si="2"/>
        <v>山形西川-1</v>
      </c>
      <c r="B156">
        <v>2026</v>
      </c>
      <c r="C156" t="s">
        <v>2392</v>
      </c>
      <c r="D156">
        <v>322</v>
      </c>
      <c r="E156" t="s">
        <v>376</v>
      </c>
      <c r="F156" t="s">
        <v>2393</v>
      </c>
      <c r="G156">
        <v>1</v>
      </c>
      <c r="H156" t="s">
        <v>2392</v>
      </c>
      <c r="I156">
        <v>322</v>
      </c>
      <c r="J156" t="s">
        <v>376</v>
      </c>
      <c r="K156" t="s">
        <v>2393</v>
      </c>
      <c r="L156">
        <v>1</v>
      </c>
      <c r="M156" t="s">
        <v>2394</v>
      </c>
      <c r="N156">
        <v>10357</v>
      </c>
      <c r="O156" t="s">
        <v>2401</v>
      </c>
      <c r="P156">
        <v>0</v>
      </c>
      <c r="Q156">
        <v>0</v>
      </c>
      <c r="R156">
        <v>0</v>
      </c>
      <c r="S156">
        <v>63</v>
      </c>
      <c r="T156">
        <v>2</v>
      </c>
      <c r="U156">
        <v>0</v>
      </c>
      <c r="W156" t="s">
        <v>1160</v>
      </c>
      <c r="Z156">
        <v>527</v>
      </c>
      <c r="AB156">
        <v>3</v>
      </c>
      <c r="AC156">
        <v>1</v>
      </c>
      <c r="AD156">
        <v>1.2</v>
      </c>
      <c r="AE156" t="s">
        <v>500</v>
      </c>
      <c r="AF156">
        <v>4</v>
      </c>
      <c r="AG156">
        <v>2</v>
      </c>
      <c r="AI156" t="s">
        <v>1161</v>
      </c>
      <c r="AJ156">
        <v>1</v>
      </c>
      <c r="AL156">
        <v>6</v>
      </c>
      <c r="AM156">
        <v>1</v>
      </c>
      <c r="AN156">
        <v>33</v>
      </c>
      <c r="AQ156">
        <v>1</v>
      </c>
      <c r="AR156">
        <v>0</v>
      </c>
      <c r="AS156">
        <v>1</v>
      </c>
      <c r="AT156" t="s">
        <v>1162</v>
      </c>
      <c r="AU156">
        <v>9900</v>
      </c>
      <c r="AW156">
        <v>2</v>
      </c>
      <c r="AX156">
        <v>15</v>
      </c>
      <c r="AY156">
        <v>60</v>
      </c>
      <c r="AZ156">
        <v>200</v>
      </c>
      <c r="BG156" t="s">
        <v>1163</v>
      </c>
      <c r="BH156" t="s">
        <v>1164</v>
      </c>
      <c r="BK156">
        <v>1</v>
      </c>
      <c r="BL156" t="s">
        <v>937</v>
      </c>
      <c r="BM156" t="s">
        <v>1162</v>
      </c>
      <c r="BN156">
        <v>3</v>
      </c>
      <c r="BO156">
        <v>9900</v>
      </c>
      <c r="BT156">
        <v>1</v>
      </c>
      <c r="BU156">
        <v>8</v>
      </c>
      <c r="BV156">
        <v>38.423949</v>
      </c>
      <c r="BW156">
        <v>140.14970299999999</v>
      </c>
      <c r="BY156" t="s">
        <v>2392</v>
      </c>
      <c r="BZ156">
        <v>322</v>
      </c>
      <c r="CA156" t="s">
        <v>376</v>
      </c>
      <c r="CB156" t="s">
        <v>2393</v>
      </c>
      <c r="CC156">
        <v>1</v>
      </c>
      <c r="CD156">
        <v>0</v>
      </c>
    </row>
    <row r="157" spans="1:82">
      <c r="A157" s="1" t="str">
        <f t="shared" si="2"/>
        <v>山形西川-2</v>
      </c>
      <c r="B157">
        <v>2026</v>
      </c>
      <c r="C157" t="s">
        <v>2392</v>
      </c>
      <c r="D157">
        <v>322</v>
      </c>
      <c r="E157" t="s">
        <v>376</v>
      </c>
      <c r="F157" t="s">
        <v>2393</v>
      </c>
      <c r="G157">
        <v>2</v>
      </c>
      <c r="H157" t="s">
        <v>2392</v>
      </c>
      <c r="I157">
        <v>322</v>
      </c>
      <c r="J157" t="s">
        <v>376</v>
      </c>
      <c r="K157" t="s">
        <v>2393</v>
      </c>
      <c r="L157">
        <v>2</v>
      </c>
      <c r="M157" t="s">
        <v>2394</v>
      </c>
      <c r="N157">
        <v>10357</v>
      </c>
      <c r="O157" t="s">
        <v>2401</v>
      </c>
      <c r="P157">
        <v>0</v>
      </c>
      <c r="Q157">
        <v>0</v>
      </c>
      <c r="R157">
        <v>0</v>
      </c>
      <c r="S157">
        <v>65</v>
      </c>
      <c r="T157">
        <v>0</v>
      </c>
      <c r="U157">
        <v>0</v>
      </c>
      <c r="W157" t="s">
        <v>1165</v>
      </c>
      <c r="Z157">
        <v>447</v>
      </c>
      <c r="AB157">
        <v>3</v>
      </c>
      <c r="AC157">
        <v>1</v>
      </c>
      <c r="AD157">
        <v>1.2</v>
      </c>
      <c r="AE157" t="s">
        <v>500</v>
      </c>
      <c r="AF157">
        <v>4</v>
      </c>
      <c r="AG157">
        <v>2</v>
      </c>
      <c r="AI157" t="s">
        <v>1166</v>
      </c>
      <c r="AJ157">
        <v>2</v>
      </c>
      <c r="AL157">
        <v>8</v>
      </c>
      <c r="AM157">
        <v>1</v>
      </c>
      <c r="AN157">
        <v>33</v>
      </c>
      <c r="AQ157">
        <v>1</v>
      </c>
      <c r="AR157">
        <v>0</v>
      </c>
      <c r="AS157">
        <v>1</v>
      </c>
      <c r="AT157" t="s">
        <v>1162</v>
      </c>
      <c r="AU157">
        <v>15000</v>
      </c>
      <c r="AW157">
        <v>2</v>
      </c>
      <c r="AX157" t="s">
        <v>2393</v>
      </c>
      <c r="AY157">
        <v>70</v>
      </c>
      <c r="AZ157">
        <v>200</v>
      </c>
      <c r="BG157" t="s">
        <v>1167</v>
      </c>
      <c r="BH157" t="s">
        <v>1167</v>
      </c>
      <c r="BK157">
        <v>1</v>
      </c>
      <c r="BL157" t="s">
        <v>937</v>
      </c>
      <c r="BM157" t="s">
        <v>1162</v>
      </c>
      <c r="BN157">
        <v>3</v>
      </c>
      <c r="BO157">
        <v>15000</v>
      </c>
      <c r="BT157">
        <v>0</v>
      </c>
      <c r="BV157">
        <v>38.434514</v>
      </c>
      <c r="BW157">
        <v>140.09802300000001</v>
      </c>
      <c r="BY157" t="s">
        <v>2392</v>
      </c>
      <c r="BZ157">
        <v>322</v>
      </c>
      <c r="CA157" t="s">
        <v>376</v>
      </c>
      <c r="CB157" t="s">
        <v>2393</v>
      </c>
      <c r="CC157">
        <v>2</v>
      </c>
      <c r="CD157">
        <v>0</v>
      </c>
    </row>
    <row r="158" spans="1:82">
      <c r="A158" s="1" t="str">
        <f t="shared" si="2"/>
        <v>山形西川5-1</v>
      </c>
      <c r="B158">
        <v>2026</v>
      </c>
      <c r="C158" t="s">
        <v>2392</v>
      </c>
      <c r="D158">
        <v>322</v>
      </c>
      <c r="E158" t="s">
        <v>376</v>
      </c>
      <c r="F158" t="s">
        <v>2407</v>
      </c>
      <c r="G158">
        <v>1</v>
      </c>
      <c r="H158" t="s">
        <v>2392</v>
      </c>
      <c r="I158">
        <v>322</v>
      </c>
      <c r="J158" t="s">
        <v>376</v>
      </c>
      <c r="K158" t="s">
        <v>2407</v>
      </c>
      <c r="L158">
        <v>1</v>
      </c>
      <c r="M158" t="s">
        <v>2394</v>
      </c>
      <c r="N158">
        <v>10357</v>
      </c>
      <c r="O158" t="s">
        <v>2401</v>
      </c>
      <c r="P158">
        <v>0</v>
      </c>
      <c r="Q158">
        <v>0</v>
      </c>
      <c r="R158">
        <v>0</v>
      </c>
      <c r="S158">
        <v>76</v>
      </c>
      <c r="T158">
        <v>2</v>
      </c>
      <c r="U158">
        <v>0</v>
      </c>
      <c r="W158" t="s">
        <v>1168</v>
      </c>
      <c r="Z158">
        <v>590</v>
      </c>
      <c r="AB158">
        <v>7</v>
      </c>
      <c r="AC158">
        <v>1</v>
      </c>
      <c r="AD158">
        <v>2.5</v>
      </c>
      <c r="AE158" t="s">
        <v>631</v>
      </c>
      <c r="AF158">
        <v>4</v>
      </c>
      <c r="AG158">
        <v>2</v>
      </c>
      <c r="AI158" t="s">
        <v>1169</v>
      </c>
      <c r="AJ158">
        <v>8</v>
      </c>
      <c r="AL158">
        <v>15</v>
      </c>
      <c r="AM158">
        <v>1</v>
      </c>
      <c r="AN158">
        <v>10</v>
      </c>
      <c r="AQ158">
        <v>1</v>
      </c>
      <c r="AR158">
        <v>0</v>
      </c>
      <c r="AS158">
        <v>1</v>
      </c>
      <c r="AT158" t="s">
        <v>1162</v>
      </c>
      <c r="AU158">
        <v>11000</v>
      </c>
      <c r="AW158">
        <v>2</v>
      </c>
      <c r="AX158" t="s">
        <v>2410</v>
      </c>
      <c r="AY158">
        <v>80</v>
      </c>
      <c r="AZ158">
        <v>200</v>
      </c>
      <c r="BG158" t="s">
        <v>1170</v>
      </c>
      <c r="BH158" t="s">
        <v>1171</v>
      </c>
      <c r="BI158" t="s">
        <v>1172</v>
      </c>
      <c r="BK158">
        <v>0</v>
      </c>
      <c r="BL158" t="s">
        <v>937</v>
      </c>
      <c r="BM158" t="s">
        <v>1162</v>
      </c>
      <c r="BN158">
        <v>3</v>
      </c>
      <c r="BO158">
        <v>11000</v>
      </c>
      <c r="BT158">
        <v>9</v>
      </c>
      <c r="BV158">
        <v>38.432904000000001</v>
      </c>
      <c r="BW158">
        <v>140.131349</v>
      </c>
      <c r="BY158" t="s">
        <v>2392</v>
      </c>
      <c r="BZ158">
        <v>322</v>
      </c>
      <c r="CA158" t="s">
        <v>376</v>
      </c>
      <c r="CB158" t="s">
        <v>2407</v>
      </c>
      <c r="CC158">
        <v>1</v>
      </c>
      <c r="CD158">
        <v>0</v>
      </c>
    </row>
    <row r="159" spans="1:82">
      <c r="A159" s="1" t="str">
        <f t="shared" si="2"/>
        <v>山形朝日-1</v>
      </c>
      <c r="B159">
        <v>2026</v>
      </c>
      <c r="C159" t="s">
        <v>2392</v>
      </c>
      <c r="D159">
        <v>323</v>
      </c>
      <c r="E159" t="s">
        <v>377</v>
      </c>
      <c r="F159" t="s">
        <v>2393</v>
      </c>
      <c r="G159">
        <v>1</v>
      </c>
      <c r="H159" t="s">
        <v>2392</v>
      </c>
      <c r="I159">
        <v>323</v>
      </c>
      <c r="J159" t="s">
        <v>377</v>
      </c>
      <c r="K159" t="s">
        <v>2393</v>
      </c>
      <c r="L159">
        <v>1</v>
      </c>
      <c r="M159" t="s">
        <v>2394</v>
      </c>
      <c r="N159" t="s">
        <v>2408</v>
      </c>
      <c r="O159" t="s">
        <v>2404</v>
      </c>
      <c r="P159">
        <v>0</v>
      </c>
      <c r="Q159">
        <v>0</v>
      </c>
      <c r="R159">
        <v>0</v>
      </c>
      <c r="S159">
        <v>64</v>
      </c>
      <c r="T159">
        <v>1</v>
      </c>
      <c r="U159">
        <v>0</v>
      </c>
      <c r="W159" t="s">
        <v>1173</v>
      </c>
      <c r="Z159">
        <v>599</v>
      </c>
      <c r="AB159">
        <v>1</v>
      </c>
      <c r="AC159">
        <v>1</v>
      </c>
      <c r="AD159">
        <v>1</v>
      </c>
      <c r="AE159" t="s">
        <v>500</v>
      </c>
      <c r="AF159">
        <v>4</v>
      </c>
      <c r="AG159">
        <v>2</v>
      </c>
      <c r="AI159" t="s">
        <v>1174</v>
      </c>
      <c r="AJ159">
        <v>1</v>
      </c>
      <c r="AL159">
        <v>12</v>
      </c>
      <c r="AM159">
        <v>1</v>
      </c>
      <c r="AN159">
        <v>33</v>
      </c>
      <c r="AQ159">
        <v>1</v>
      </c>
      <c r="AR159">
        <v>0</v>
      </c>
      <c r="AS159">
        <v>0</v>
      </c>
      <c r="AT159" t="s">
        <v>1175</v>
      </c>
      <c r="AU159">
        <v>12000</v>
      </c>
      <c r="AW159">
        <v>2</v>
      </c>
      <c r="AX159">
        <v>15</v>
      </c>
      <c r="AY159">
        <v>60</v>
      </c>
      <c r="AZ159">
        <v>200</v>
      </c>
      <c r="BG159" t="s">
        <v>1176</v>
      </c>
      <c r="BH159" t="s">
        <v>1176</v>
      </c>
      <c r="BK159">
        <v>1</v>
      </c>
      <c r="BL159" t="s">
        <v>937</v>
      </c>
      <c r="BM159" t="s">
        <v>1175</v>
      </c>
      <c r="BN159">
        <v>6</v>
      </c>
      <c r="BO159">
        <v>12000</v>
      </c>
      <c r="BT159">
        <v>1</v>
      </c>
      <c r="BU159">
        <v>2</v>
      </c>
      <c r="BV159">
        <v>38.301279000000001</v>
      </c>
      <c r="BW159">
        <v>140.142303</v>
      </c>
      <c r="BY159" t="s">
        <v>2392</v>
      </c>
      <c r="BZ159">
        <v>323</v>
      </c>
      <c r="CA159" t="s">
        <v>377</v>
      </c>
      <c r="CB159" t="s">
        <v>2393</v>
      </c>
      <c r="CC159">
        <v>1</v>
      </c>
      <c r="CD159">
        <v>0</v>
      </c>
    </row>
    <row r="160" spans="1:82">
      <c r="A160" s="1" t="str">
        <f t="shared" si="2"/>
        <v>山形朝日-2</v>
      </c>
      <c r="B160">
        <v>2026</v>
      </c>
      <c r="C160" t="s">
        <v>2392</v>
      </c>
      <c r="D160">
        <v>323</v>
      </c>
      <c r="E160" t="s">
        <v>377</v>
      </c>
      <c r="F160" t="s">
        <v>2393</v>
      </c>
      <c r="G160">
        <v>2</v>
      </c>
      <c r="H160" t="s">
        <v>2392</v>
      </c>
      <c r="I160">
        <v>323</v>
      </c>
      <c r="J160" t="s">
        <v>377</v>
      </c>
      <c r="K160" t="s">
        <v>2393</v>
      </c>
      <c r="L160">
        <v>2</v>
      </c>
      <c r="M160" t="s">
        <v>2394</v>
      </c>
      <c r="N160" t="s">
        <v>2408</v>
      </c>
      <c r="O160" t="s">
        <v>2404</v>
      </c>
      <c r="P160">
        <v>0</v>
      </c>
      <c r="Q160">
        <v>0</v>
      </c>
      <c r="R160">
        <v>1</v>
      </c>
      <c r="S160">
        <v>65</v>
      </c>
      <c r="T160">
        <v>2</v>
      </c>
      <c r="U160">
        <v>0</v>
      </c>
      <c r="W160" t="s">
        <v>1177</v>
      </c>
      <c r="Z160">
        <v>805</v>
      </c>
      <c r="AB160">
        <v>1</v>
      </c>
      <c r="AC160">
        <v>1</v>
      </c>
      <c r="AD160">
        <v>1</v>
      </c>
      <c r="AE160" t="s">
        <v>500</v>
      </c>
      <c r="AF160">
        <v>4</v>
      </c>
      <c r="AG160">
        <v>2</v>
      </c>
      <c r="AI160" t="s">
        <v>1178</v>
      </c>
      <c r="AJ160">
        <v>7</v>
      </c>
      <c r="AL160">
        <v>16.5</v>
      </c>
      <c r="AM160">
        <v>1</v>
      </c>
      <c r="AN160">
        <v>10</v>
      </c>
      <c r="AQ160">
        <v>1</v>
      </c>
      <c r="AR160">
        <v>0</v>
      </c>
      <c r="AS160">
        <v>0</v>
      </c>
      <c r="AT160" t="s">
        <v>1175</v>
      </c>
      <c r="AU160">
        <v>8000</v>
      </c>
      <c r="AW160">
        <v>2</v>
      </c>
      <c r="AX160" t="s">
        <v>2393</v>
      </c>
      <c r="AY160">
        <v>70</v>
      </c>
      <c r="AZ160">
        <v>200</v>
      </c>
      <c r="BG160" t="s">
        <v>1179</v>
      </c>
      <c r="BH160" t="s">
        <v>1179</v>
      </c>
      <c r="BK160">
        <v>1</v>
      </c>
      <c r="BL160" t="s">
        <v>937</v>
      </c>
      <c r="BM160" t="s">
        <v>1175</v>
      </c>
      <c r="BN160">
        <v>6</v>
      </c>
      <c r="BO160">
        <v>8000</v>
      </c>
      <c r="BT160">
        <v>1</v>
      </c>
      <c r="BU160">
        <v>12</v>
      </c>
      <c r="BV160">
        <v>38.324713000000003</v>
      </c>
      <c r="BW160">
        <v>140.16703899999999</v>
      </c>
      <c r="BY160" t="s">
        <v>2392</v>
      </c>
      <c r="BZ160">
        <v>323</v>
      </c>
      <c r="CA160" t="s">
        <v>377</v>
      </c>
      <c r="CB160" t="s">
        <v>2393</v>
      </c>
      <c r="CC160">
        <v>2</v>
      </c>
      <c r="CD160">
        <v>0</v>
      </c>
    </row>
    <row r="161" spans="1:82">
      <c r="A161" s="1" t="str">
        <f t="shared" si="2"/>
        <v>山形朝日5-1</v>
      </c>
      <c r="B161">
        <v>2026</v>
      </c>
      <c r="C161" t="s">
        <v>2392</v>
      </c>
      <c r="D161">
        <v>323</v>
      </c>
      <c r="E161" t="s">
        <v>377</v>
      </c>
      <c r="F161" t="s">
        <v>2407</v>
      </c>
      <c r="G161">
        <v>1</v>
      </c>
      <c r="H161" t="s">
        <v>2392</v>
      </c>
      <c r="I161">
        <v>323</v>
      </c>
      <c r="J161" t="s">
        <v>377</v>
      </c>
      <c r="K161" t="s">
        <v>2407</v>
      </c>
      <c r="L161">
        <v>1</v>
      </c>
      <c r="M161" t="s">
        <v>2394</v>
      </c>
      <c r="N161" t="s">
        <v>2408</v>
      </c>
      <c r="O161" t="s">
        <v>2404</v>
      </c>
      <c r="P161">
        <v>0</v>
      </c>
      <c r="Q161">
        <v>0</v>
      </c>
      <c r="R161">
        <v>0</v>
      </c>
      <c r="S161">
        <v>76</v>
      </c>
      <c r="T161">
        <v>1</v>
      </c>
      <c r="U161">
        <v>0</v>
      </c>
      <c r="W161" t="s">
        <v>1180</v>
      </c>
      <c r="Z161">
        <v>330</v>
      </c>
      <c r="AB161">
        <v>3</v>
      </c>
      <c r="AC161">
        <v>1</v>
      </c>
      <c r="AD161">
        <v>2</v>
      </c>
      <c r="AE161" t="s">
        <v>642</v>
      </c>
      <c r="AF161">
        <v>4</v>
      </c>
      <c r="AG161">
        <v>1</v>
      </c>
      <c r="AI161" t="s">
        <v>1181</v>
      </c>
      <c r="AJ161">
        <v>2</v>
      </c>
      <c r="AL161">
        <v>11</v>
      </c>
      <c r="AM161">
        <v>1</v>
      </c>
      <c r="AN161">
        <v>24</v>
      </c>
      <c r="AQ161">
        <v>1</v>
      </c>
      <c r="AR161">
        <v>0</v>
      </c>
      <c r="AS161">
        <v>0</v>
      </c>
      <c r="AT161" t="s">
        <v>1175</v>
      </c>
      <c r="AU161">
        <v>12000</v>
      </c>
      <c r="AW161">
        <v>2</v>
      </c>
      <c r="AX161" t="s">
        <v>2410</v>
      </c>
      <c r="AY161">
        <v>80</v>
      </c>
      <c r="AZ161">
        <v>200</v>
      </c>
      <c r="BG161" t="s">
        <v>1182</v>
      </c>
      <c r="BH161" t="s">
        <v>1183</v>
      </c>
      <c r="BK161">
        <v>0</v>
      </c>
      <c r="BL161" t="s">
        <v>937</v>
      </c>
      <c r="BM161" t="s">
        <v>1175</v>
      </c>
      <c r="BN161">
        <v>6</v>
      </c>
      <c r="BO161">
        <v>12000</v>
      </c>
      <c r="BV161">
        <v>38.302112999999999</v>
      </c>
      <c r="BW161">
        <v>140.14730399999999</v>
      </c>
      <c r="BY161" t="s">
        <v>2392</v>
      </c>
      <c r="BZ161">
        <v>323</v>
      </c>
      <c r="CA161" t="s">
        <v>377</v>
      </c>
      <c r="CB161" t="s">
        <v>2407</v>
      </c>
      <c r="CC161">
        <v>1</v>
      </c>
      <c r="CD161">
        <v>0</v>
      </c>
    </row>
    <row r="162" spans="1:82">
      <c r="A162" s="1" t="str">
        <f t="shared" si="2"/>
        <v>山形大江-1</v>
      </c>
      <c r="B162">
        <v>2026</v>
      </c>
      <c r="C162" t="s">
        <v>2392</v>
      </c>
      <c r="D162">
        <v>324</v>
      </c>
      <c r="E162" t="s">
        <v>386</v>
      </c>
      <c r="F162" t="s">
        <v>2393</v>
      </c>
      <c r="G162">
        <v>1</v>
      </c>
      <c r="H162" t="s">
        <v>2392</v>
      </c>
      <c r="I162">
        <v>324</v>
      </c>
      <c r="J162" t="s">
        <v>386</v>
      </c>
      <c r="K162" t="s">
        <v>2393</v>
      </c>
      <c r="L162">
        <v>1</v>
      </c>
      <c r="M162" t="s">
        <v>2394</v>
      </c>
      <c r="N162" t="s">
        <v>2404</v>
      </c>
      <c r="O162" t="s">
        <v>2400</v>
      </c>
      <c r="P162">
        <v>0</v>
      </c>
      <c r="Q162">
        <v>0</v>
      </c>
      <c r="R162">
        <v>0</v>
      </c>
      <c r="S162">
        <v>63</v>
      </c>
      <c r="T162">
        <v>1</v>
      </c>
      <c r="U162">
        <v>0</v>
      </c>
      <c r="W162" t="s">
        <v>1184</v>
      </c>
      <c r="Z162">
        <v>372</v>
      </c>
      <c r="AB162">
        <v>3</v>
      </c>
      <c r="AC162">
        <v>1</v>
      </c>
      <c r="AD162">
        <v>2</v>
      </c>
      <c r="AE162" t="s">
        <v>500</v>
      </c>
      <c r="AF162">
        <v>4</v>
      </c>
      <c r="AG162">
        <v>2</v>
      </c>
      <c r="AI162" t="s">
        <v>1185</v>
      </c>
      <c r="AJ162">
        <v>3</v>
      </c>
      <c r="AL162">
        <v>5</v>
      </c>
      <c r="AM162">
        <v>1</v>
      </c>
      <c r="AN162">
        <v>33</v>
      </c>
      <c r="AO162">
        <v>4</v>
      </c>
      <c r="AP162">
        <v>1</v>
      </c>
      <c r="AQ162">
        <v>1</v>
      </c>
      <c r="AR162">
        <v>0</v>
      </c>
      <c r="AS162">
        <v>1</v>
      </c>
      <c r="AT162" t="s">
        <v>1175</v>
      </c>
      <c r="AU162">
        <v>450</v>
      </c>
      <c r="AW162">
        <v>2</v>
      </c>
      <c r="AX162">
        <v>16</v>
      </c>
      <c r="AY162">
        <v>60</v>
      </c>
      <c r="AZ162">
        <v>200</v>
      </c>
      <c r="BG162" t="s">
        <v>1186</v>
      </c>
      <c r="BH162" t="s">
        <v>1186</v>
      </c>
      <c r="BK162">
        <v>1</v>
      </c>
      <c r="BM162" t="s">
        <v>1175</v>
      </c>
      <c r="BN162">
        <v>1</v>
      </c>
      <c r="BO162">
        <v>450</v>
      </c>
      <c r="BT162">
        <v>2</v>
      </c>
      <c r="BU162">
        <v>34</v>
      </c>
      <c r="BV162">
        <v>38.380738000000001</v>
      </c>
      <c r="BW162">
        <v>140.21201300000001</v>
      </c>
      <c r="BY162" t="s">
        <v>2392</v>
      </c>
      <c r="BZ162">
        <v>324</v>
      </c>
      <c r="CA162" t="s">
        <v>386</v>
      </c>
      <c r="CB162" t="s">
        <v>2393</v>
      </c>
      <c r="CC162">
        <v>1</v>
      </c>
      <c r="CD162">
        <v>0</v>
      </c>
    </row>
    <row r="163" spans="1:82">
      <c r="A163" s="1" t="str">
        <f t="shared" si="2"/>
        <v>山形大江-2</v>
      </c>
      <c r="B163">
        <v>2026</v>
      </c>
      <c r="C163" t="s">
        <v>2392</v>
      </c>
      <c r="D163">
        <v>324</v>
      </c>
      <c r="E163" t="s">
        <v>386</v>
      </c>
      <c r="F163" t="s">
        <v>2393</v>
      </c>
      <c r="G163">
        <v>2</v>
      </c>
      <c r="H163" t="s">
        <v>2392</v>
      </c>
      <c r="I163">
        <v>324</v>
      </c>
      <c r="J163" t="s">
        <v>386</v>
      </c>
      <c r="K163" t="s">
        <v>2393</v>
      </c>
      <c r="L163">
        <v>2</v>
      </c>
      <c r="M163" t="s">
        <v>2394</v>
      </c>
      <c r="N163" t="s">
        <v>2404</v>
      </c>
      <c r="O163" t="s">
        <v>2400</v>
      </c>
      <c r="P163">
        <v>0</v>
      </c>
      <c r="Q163">
        <v>0</v>
      </c>
      <c r="R163">
        <v>0</v>
      </c>
      <c r="S163">
        <v>63</v>
      </c>
      <c r="T163">
        <v>2</v>
      </c>
      <c r="U163">
        <v>0</v>
      </c>
      <c r="W163" t="s">
        <v>1187</v>
      </c>
      <c r="Z163">
        <v>279</v>
      </c>
      <c r="AB163">
        <v>3</v>
      </c>
      <c r="AC163">
        <v>1</v>
      </c>
      <c r="AD163">
        <v>2</v>
      </c>
      <c r="AE163" t="s">
        <v>500</v>
      </c>
      <c r="AF163">
        <v>4</v>
      </c>
      <c r="AG163">
        <v>3</v>
      </c>
      <c r="AI163" t="s">
        <v>1188</v>
      </c>
      <c r="AJ163">
        <v>2</v>
      </c>
      <c r="AL163">
        <v>5</v>
      </c>
      <c r="AM163">
        <v>1</v>
      </c>
      <c r="AN163">
        <v>33</v>
      </c>
      <c r="AQ163">
        <v>1</v>
      </c>
      <c r="AR163">
        <v>0</v>
      </c>
      <c r="AS163">
        <v>1</v>
      </c>
      <c r="AT163" t="s">
        <v>1175</v>
      </c>
      <c r="AU163">
        <v>550</v>
      </c>
      <c r="AW163">
        <v>2</v>
      </c>
      <c r="AX163">
        <v>15</v>
      </c>
      <c r="AY163">
        <v>60</v>
      </c>
      <c r="AZ163">
        <v>200</v>
      </c>
      <c r="BG163" t="s">
        <v>1189</v>
      </c>
      <c r="BH163" t="s">
        <v>1189</v>
      </c>
      <c r="BK163">
        <v>1</v>
      </c>
      <c r="BM163" t="s">
        <v>1175</v>
      </c>
      <c r="BN163">
        <v>7</v>
      </c>
      <c r="BO163">
        <v>550</v>
      </c>
      <c r="BT163">
        <v>2</v>
      </c>
      <c r="BU163">
        <v>48</v>
      </c>
      <c r="BV163">
        <v>38.384259</v>
      </c>
      <c r="BW163">
        <v>140.20708500000001</v>
      </c>
      <c r="BY163" t="s">
        <v>2392</v>
      </c>
      <c r="BZ163">
        <v>324</v>
      </c>
      <c r="CA163" t="s">
        <v>386</v>
      </c>
      <c r="CB163" t="s">
        <v>2393</v>
      </c>
      <c r="CC163">
        <v>2</v>
      </c>
      <c r="CD163">
        <v>0</v>
      </c>
    </row>
    <row r="164" spans="1:82">
      <c r="A164" s="1" t="str">
        <f t="shared" si="2"/>
        <v>山形大江5-1</v>
      </c>
      <c r="B164">
        <v>2026</v>
      </c>
      <c r="C164" t="s">
        <v>2392</v>
      </c>
      <c r="D164">
        <v>324</v>
      </c>
      <c r="E164" t="s">
        <v>386</v>
      </c>
      <c r="F164" t="s">
        <v>2407</v>
      </c>
      <c r="G164">
        <v>1</v>
      </c>
      <c r="H164" t="s">
        <v>2392</v>
      </c>
      <c r="I164">
        <v>324</v>
      </c>
      <c r="J164" t="s">
        <v>386</v>
      </c>
      <c r="K164" t="s">
        <v>2407</v>
      </c>
      <c r="L164">
        <v>1</v>
      </c>
      <c r="M164" t="s">
        <v>2394</v>
      </c>
      <c r="N164" t="s">
        <v>2404</v>
      </c>
      <c r="O164" t="s">
        <v>2400</v>
      </c>
      <c r="P164">
        <v>0</v>
      </c>
      <c r="Q164">
        <v>0</v>
      </c>
      <c r="R164">
        <v>0</v>
      </c>
      <c r="S164">
        <v>76</v>
      </c>
      <c r="T164">
        <v>2</v>
      </c>
      <c r="U164">
        <v>0</v>
      </c>
      <c r="W164" t="s">
        <v>1190</v>
      </c>
      <c r="Z164">
        <v>397</v>
      </c>
      <c r="AB164">
        <v>3</v>
      </c>
      <c r="AC164">
        <v>1</v>
      </c>
      <c r="AD164">
        <v>3.5</v>
      </c>
      <c r="AE164" t="s">
        <v>631</v>
      </c>
      <c r="AF164">
        <v>4</v>
      </c>
      <c r="AG164">
        <v>2</v>
      </c>
      <c r="AI164" t="s">
        <v>1114</v>
      </c>
      <c r="AJ164">
        <v>4</v>
      </c>
      <c r="AL164">
        <v>10</v>
      </c>
      <c r="AM164">
        <v>1</v>
      </c>
      <c r="AN164">
        <v>33</v>
      </c>
      <c r="AQ164">
        <v>1</v>
      </c>
      <c r="AR164">
        <v>0</v>
      </c>
      <c r="AS164">
        <v>1</v>
      </c>
      <c r="AT164" t="s">
        <v>1175</v>
      </c>
      <c r="AU164">
        <v>400</v>
      </c>
      <c r="AW164">
        <v>2</v>
      </c>
      <c r="AX164" t="s">
        <v>2407</v>
      </c>
      <c r="AY164">
        <v>80</v>
      </c>
      <c r="AZ164">
        <v>400</v>
      </c>
      <c r="BG164" t="s">
        <v>1191</v>
      </c>
      <c r="BH164" t="s">
        <v>1191</v>
      </c>
      <c r="BI164" t="s">
        <v>1192</v>
      </c>
      <c r="BK164">
        <v>0</v>
      </c>
      <c r="BM164" t="s">
        <v>1175</v>
      </c>
      <c r="BN164">
        <v>2</v>
      </c>
      <c r="BO164">
        <v>400</v>
      </c>
      <c r="BV164">
        <v>38.378684999999997</v>
      </c>
      <c r="BW164">
        <v>140.20796899999999</v>
      </c>
      <c r="BY164" t="s">
        <v>2392</v>
      </c>
      <c r="BZ164">
        <v>324</v>
      </c>
      <c r="CA164" t="s">
        <v>386</v>
      </c>
      <c r="CB164" t="s">
        <v>2407</v>
      </c>
      <c r="CC164">
        <v>1</v>
      </c>
      <c r="CD164">
        <v>0</v>
      </c>
    </row>
    <row r="165" spans="1:82">
      <c r="A165" s="1" t="str">
        <f t="shared" si="2"/>
        <v>大石田-1</v>
      </c>
      <c r="B165">
        <v>2026</v>
      </c>
      <c r="C165" t="s">
        <v>2392</v>
      </c>
      <c r="D165">
        <v>341</v>
      </c>
      <c r="E165" t="s">
        <v>390</v>
      </c>
      <c r="F165" t="s">
        <v>2393</v>
      </c>
      <c r="G165">
        <v>1</v>
      </c>
      <c r="H165" t="s">
        <v>2392</v>
      </c>
      <c r="I165">
        <v>341</v>
      </c>
      <c r="J165" t="s">
        <v>390</v>
      </c>
      <c r="K165" t="s">
        <v>2393</v>
      </c>
      <c r="L165">
        <v>1</v>
      </c>
      <c r="M165" t="s">
        <v>2394</v>
      </c>
      <c r="N165" t="s">
        <v>2399</v>
      </c>
      <c r="O165" t="s">
        <v>2398</v>
      </c>
      <c r="P165">
        <v>0</v>
      </c>
      <c r="Q165">
        <v>0</v>
      </c>
      <c r="R165">
        <v>0</v>
      </c>
      <c r="S165">
        <v>63</v>
      </c>
      <c r="T165">
        <v>1</v>
      </c>
      <c r="U165">
        <v>0</v>
      </c>
      <c r="W165" t="s">
        <v>1193</v>
      </c>
      <c r="Z165">
        <v>368</v>
      </c>
      <c r="AB165">
        <v>3</v>
      </c>
      <c r="AC165">
        <v>1</v>
      </c>
      <c r="AD165">
        <v>2</v>
      </c>
      <c r="AE165" t="s">
        <v>500</v>
      </c>
      <c r="AF165">
        <v>4</v>
      </c>
      <c r="AG165">
        <v>2</v>
      </c>
      <c r="AI165" t="s">
        <v>1194</v>
      </c>
      <c r="AJ165">
        <v>5</v>
      </c>
      <c r="AL165">
        <v>6</v>
      </c>
      <c r="AM165">
        <v>1</v>
      </c>
      <c r="AN165">
        <v>33</v>
      </c>
      <c r="AQ165">
        <v>1</v>
      </c>
      <c r="AR165">
        <v>0</v>
      </c>
      <c r="AS165">
        <v>1</v>
      </c>
      <c r="AT165" t="s">
        <v>390</v>
      </c>
      <c r="AU165">
        <v>1000</v>
      </c>
      <c r="AW165">
        <v>2</v>
      </c>
      <c r="AX165">
        <v>13</v>
      </c>
      <c r="AY165">
        <v>60</v>
      </c>
      <c r="AZ165">
        <v>200</v>
      </c>
      <c r="BG165" t="s">
        <v>1195</v>
      </c>
      <c r="BH165" t="s">
        <v>854</v>
      </c>
      <c r="BK165">
        <v>1</v>
      </c>
      <c r="BL165" t="s">
        <v>509</v>
      </c>
      <c r="BM165" t="s">
        <v>390</v>
      </c>
      <c r="BN165">
        <v>2</v>
      </c>
      <c r="BO165">
        <v>1000</v>
      </c>
      <c r="BV165">
        <v>38.588526000000002</v>
      </c>
      <c r="BW165">
        <v>140.37837999999999</v>
      </c>
      <c r="BY165" t="s">
        <v>2392</v>
      </c>
      <c r="BZ165">
        <v>341</v>
      </c>
      <c r="CA165" t="s">
        <v>390</v>
      </c>
      <c r="CB165" t="s">
        <v>2393</v>
      </c>
      <c r="CC165">
        <v>1</v>
      </c>
      <c r="CD165">
        <v>0</v>
      </c>
    </row>
    <row r="166" spans="1:82">
      <c r="A166" s="1" t="str">
        <f t="shared" si="2"/>
        <v>大石田-2</v>
      </c>
      <c r="B166">
        <v>2026</v>
      </c>
      <c r="C166" t="s">
        <v>2392</v>
      </c>
      <c r="D166">
        <v>341</v>
      </c>
      <c r="E166" t="s">
        <v>390</v>
      </c>
      <c r="F166" t="s">
        <v>2393</v>
      </c>
      <c r="G166">
        <v>2</v>
      </c>
      <c r="H166" t="s">
        <v>2392</v>
      </c>
      <c r="I166">
        <v>341</v>
      </c>
      <c r="J166" t="s">
        <v>390</v>
      </c>
      <c r="K166" t="s">
        <v>2393</v>
      </c>
      <c r="L166">
        <v>2</v>
      </c>
      <c r="M166" t="s">
        <v>2394</v>
      </c>
      <c r="N166" t="s">
        <v>2399</v>
      </c>
      <c r="O166" t="s">
        <v>2398</v>
      </c>
      <c r="P166">
        <v>0</v>
      </c>
      <c r="Q166">
        <v>0</v>
      </c>
      <c r="R166">
        <v>0</v>
      </c>
      <c r="S166">
        <v>63</v>
      </c>
      <c r="T166">
        <v>2</v>
      </c>
      <c r="U166">
        <v>0</v>
      </c>
      <c r="W166" t="s">
        <v>1196</v>
      </c>
      <c r="Z166">
        <v>326</v>
      </c>
      <c r="AB166">
        <v>3</v>
      </c>
      <c r="AC166">
        <v>1</v>
      </c>
      <c r="AD166">
        <v>1.5</v>
      </c>
      <c r="AE166" t="s">
        <v>500</v>
      </c>
      <c r="AF166">
        <v>4</v>
      </c>
      <c r="AG166">
        <v>3</v>
      </c>
      <c r="AI166" t="s">
        <v>533</v>
      </c>
      <c r="AJ166">
        <v>4</v>
      </c>
      <c r="AL166">
        <v>5.5</v>
      </c>
      <c r="AM166">
        <v>1</v>
      </c>
      <c r="AN166">
        <v>33</v>
      </c>
      <c r="AQ166">
        <v>1</v>
      </c>
      <c r="AR166">
        <v>0</v>
      </c>
      <c r="AS166">
        <v>1</v>
      </c>
      <c r="AT166" t="s">
        <v>390</v>
      </c>
      <c r="AU166">
        <v>450</v>
      </c>
      <c r="AW166">
        <v>2</v>
      </c>
      <c r="AX166">
        <v>15</v>
      </c>
      <c r="AY166">
        <v>60</v>
      </c>
      <c r="AZ166">
        <v>200</v>
      </c>
      <c r="BG166" t="s">
        <v>1197</v>
      </c>
      <c r="BH166" t="s">
        <v>854</v>
      </c>
      <c r="BK166">
        <v>1</v>
      </c>
      <c r="BL166" t="s">
        <v>509</v>
      </c>
      <c r="BM166" t="s">
        <v>390</v>
      </c>
      <c r="BN166">
        <v>3</v>
      </c>
      <c r="BO166">
        <v>450</v>
      </c>
      <c r="BV166">
        <v>38.596725999999997</v>
      </c>
      <c r="BW166">
        <v>140.37169700000001</v>
      </c>
      <c r="BY166" t="s">
        <v>2392</v>
      </c>
      <c r="BZ166">
        <v>341</v>
      </c>
      <c r="CA166" t="s">
        <v>390</v>
      </c>
      <c r="CB166" t="s">
        <v>2393</v>
      </c>
      <c r="CC166">
        <v>2</v>
      </c>
      <c r="CD166">
        <v>0</v>
      </c>
    </row>
    <row r="167" spans="1:82">
      <c r="A167" s="1" t="str">
        <f t="shared" si="2"/>
        <v>大石田5-1</v>
      </c>
      <c r="B167">
        <v>2026</v>
      </c>
      <c r="C167" t="s">
        <v>2392</v>
      </c>
      <c r="D167">
        <v>341</v>
      </c>
      <c r="E167" t="s">
        <v>390</v>
      </c>
      <c r="F167" t="s">
        <v>2407</v>
      </c>
      <c r="G167">
        <v>1</v>
      </c>
      <c r="H167" t="s">
        <v>2392</v>
      </c>
      <c r="I167">
        <v>341</v>
      </c>
      <c r="J167" t="s">
        <v>390</v>
      </c>
      <c r="K167" t="s">
        <v>2407</v>
      </c>
      <c r="L167">
        <v>1</v>
      </c>
      <c r="M167" t="s">
        <v>2394</v>
      </c>
      <c r="N167" t="s">
        <v>2399</v>
      </c>
      <c r="O167" t="s">
        <v>2398</v>
      </c>
      <c r="P167">
        <v>0</v>
      </c>
      <c r="Q167">
        <v>0</v>
      </c>
      <c r="R167">
        <v>0</v>
      </c>
      <c r="S167">
        <v>76</v>
      </c>
      <c r="T167">
        <v>2</v>
      </c>
      <c r="U167">
        <v>0</v>
      </c>
      <c r="W167" t="s">
        <v>1198</v>
      </c>
      <c r="Z167">
        <v>853</v>
      </c>
      <c r="AB167">
        <v>3</v>
      </c>
      <c r="AC167">
        <v>1</v>
      </c>
      <c r="AD167">
        <v>4</v>
      </c>
      <c r="AE167" t="s">
        <v>631</v>
      </c>
      <c r="AF167">
        <v>4</v>
      </c>
      <c r="AG167">
        <v>2</v>
      </c>
      <c r="AI167" t="s">
        <v>1199</v>
      </c>
      <c r="AJ167">
        <v>8</v>
      </c>
      <c r="AL167">
        <v>11.5</v>
      </c>
      <c r="AM167">
        <v>1</v>
      </c>
      <c r="AN167">
        <v>24</v>
      </c>
      <c r="AQ167">
        <v>1</v>
      </c>
      <c r="AR167">
        <v>0</v>
      </c>
      <c r="AS167">
        <v>1</v>
      </c>
      <c r="AT167" t="s">
        <v>390</v>
      </c>
      <c r="AU167">
        <v>1000</v>
      </c>
      <c r="AW167">
        <v>2</v>
      </c>
      <c r="AX167" t="s">
        <v>2410</v>
      </c>
      <c r="AY167">
        <v>80</v>
      </c>
      <c r="AZ167">
        <v>200</v>
      </c>
      <c r="BG167" t="s">
        <v>1200</v>
      </c>
      <c r="BH167" t="s">
        <v>1200</v>
      </c>
      <c r="BI167" t="s">
        <v>1201</v>
      </c>
      <c r="BK167">
        <v>0</v>
      </c>
      <c r="BL167" t="s">
        <v>509</v>
      </c>
      <c r="BM167" t="s">
        <v>390</v>
      </c>
      <c r="BN167">
        <v>2</v>
      </c>
      <c r="BO167">
        <v>1000</v>
      </c>
      <c r="BT167">
        <v>2</v>
      </c>
      <c r="BU167">
        <v>51</v>
      </c>
      <c r="BV167">
        <v>38.587646999999997</v>
      </c>
      <c r="BW167">
        <v>140.37405699999999</v>
      </c>
      <c r="BY167" t="s">
        <v>2392</v>
      </c>
      <c r="BZ167">
        <v>341</v>
      </c>
      <c r="CA167" t="s">
        <v>390</v>
      </c>
      <c r="CB167" t="s">
        <v>2407</v>
      </c>
      <c r="CC167">
        <v>1</v>
      </c>
      <c r="CD167">
        <v>0</v>
      </c>
    </row>
    <row r="168" spans="1:82">
      <c r="A168" s="1" t="str">
        <f t="shared" si="2"/>
        <v>金山-1</v>
      </c>
      <c r="B168">
        <v>2026</v>
      </c>
      <c r="C168" t="s">
        <v>2392</v>
      </c>
      <c r="D168">
        <v>361</v>
      </c>
      <c r="E168" t="s">
        <v>394</v>
      </c>
      <c r="F168" t="s">
        <v>2393</v>
      </c>
      <c r="G168">
        <v>1</v>
      </c>
      <c r="H168" t="s">
        <v>2392</v>
      </c>
      <c r="I168">
        <v>361</v>
      </c>
      <c r="J168" t="s">
        <v>394</v>
      </c>
      <c r="K168" t="s">
        <v>2393</v>
      </c>
      <c r="L168">
        <v>1</v>
      </c>
      <c r="M168" t="s">
        <v>2394</v>
      </c>
      <c r="N168" t="s">
        <v>2401</v>
      </c>
      <c r="O168" t="s">
        <v>2395</v>
      </c>
      <c r="P168">
        <v>0</v>
      </c>
      <c r="Q168">
        <v>0</v>
      </c>
      <c r="R168">
        <v>0</v>
      </c>
      <c r="S168">
        <v>65</v>
      </c>
      <c r="T168">
        <v>1</v>
      </c>
      <c r="U168">
        <v>0</v>
      </c>
      <c r="W168" t="s">
        <v>1202</v>
      </c>
      <c r="Z168">
        <v>1070</v>
      </c>
      <c r="AB168">
        <v>3</v>
      </c>
      <c r="AC168">
        <v>1</v>
      </c>
      <c r="AD168">
        <v>2</v>
      </c>
      <c r="AE168" t="s">
        <v>500</v>
      </c>
      <c r="AF168">
        <v>4</v>
      </c>
      <c r="AG168">
        <v>2</v>
      </c>
      <c r="AI168" t="s">
        <v>1203</v>
      </c>
      <c r="AJ168">
        <v>3</v>
      </c>
      <c r="AL168">
        <v>11</v>
      </c>
      <c r="AM168">
        <v>1</v>
      </c>
      <c r="AN168">
        <v>10</v>
      </c>
      <c r="AQ168">
        <v>1</v>
      </c>
      <c r="AR168">
        <v>0</v>
      </c>
      <c r="AS168">
        <v>1</v>
      </c>
      <c r="AT168" t="s">
        <v>400</v>
      </c>
      <c r="AU168">
        <v>7700</v>
      </c>
      <c r="AW168">
        <v>2</v>
      </c>
      <c r="AX168" t="s">
        <v>2393</v>
      </c>
      <c r="AY168">
        <v>70</v>
      </c>
      <c r="AZ168">
        <v>200</v>
      </c>
      <c r="BG168" t="s">
        <v>1204</v>
      </c>
      <c r="BH168" t="s">
        <v>1205</v>
      </c>
      <c r="BK168">
        <v>1</v>
      </c>
      <c r="BL168" t="s">
        <v>509</v>
      </c>
      <c r="BM168" t="s">
        <v>400</v>
      </c>
      <c r="BN168">
        <v>8</v>
      </c>
      <c r="BO168">
        <v>7700</v>
      </c>
      <c r="BT168">
        <v>5</v>
      </c>
      <c r="BU168">
        <v>4</v>
      </c>
      <c r="BV168">
        <v>38.870818</v>
      </c>
      <c r="BW168">
        <v>140.333665</v>
      </c>
      <c r="BY168" t="s">
        <v>2392</v>
      </c>
      <c r="BZ168">
        <v>361</v>
      </c>
      <c r="CA168" t="s">
        <v>394</v>
      </c>
      <c r="CB168" t="s">
        <v>2393</v>
      </c>
      <c r="CC168">
        <v>1</v>
      </c>
      <c r="CD168">
        <v>0</v>
      </c>
    </row>
    <row r="169" spans="1:82">
      <c r="A169" s="1" t="str">
        <f t="shared" si="2"/>
        <v>金山-2</v>
      </c>
      <c r="B169">
        <v>2026</v>
      </c>
      <c r="C169" t="s">
        <v>2392</v>
      </c>
      <c r="D169">
        <v>361</v>
      </c>
      <c r="E169" t="s">
        <v>394</v>
      </c>
      <c r="F169" t="s">
        <v>2393</v>
      </c>
      <c r="G169">
        <v>2</v>
      </c>
      <c r="H169" t="s">
        <v>2392</v>
      </c>
      <c r="I169">
        <v>361</v>
      </c>
      <c r="J169" t="s">
        <v>394</v>
      </c>
      <c r="K169" t="s">
        <v>2393</v>
      </c>
      <c r="L169">
        <v>2</v>
      </c>
      <c r="M169" t="s">
        <v>2394</v>
      </c>
      <c r="N169" t="s">
        <v>2401</v>
      </c>
      <c r="O169" t="s">
        <v>2395</v>
      </c>
      <c r="P169">
        <v>0</v>
      </c>
      <c r="Q169">
        <v>0</v>
      </c>
      <c r="R169">
        <v>0</v>
      </c>
      <c r="S169">
        <v>63</v>
      </c>
      <c r="T169">
        <v>2</v>
      </c>
      <c r="U169">
        <v>0</v>
      </c>
      <c r="W169" t="s">
        <v>1206</v>
      </c>
      <c r="Z169">
        <v>528</v>
      </c>
      <c r="AB169">
        <v>3</v>
      </c>
      <c r="AC169">
        <v>1</v>
      </c>
      <c r="AD169">
        <v>1.5</v>
      </c>
      <c r="AE169" t="s">
        <v>500</v>
      </c>
      <c r="AF169">
        <v>4</v>
      </c>
      <c r="AG169">
        <v>2</v>
      </c>
      <c r="AI169" t="s">
        <v>1207</v>
      </c>
      <c r="AJ169">
        <v>1</v>
      </c>
      <c r="AL169">
        <v>8</v>
      </c>
      <c r="AM169">
        <v>1</v>
      </c>
      <c r="AN169">
        <v>33</v>
      </c>
      <c r="AQ169">
        <v>1</v>
      </c>
      <c r="AR169">
        <v>0</v>
      </c>
      <c r="AS169">
        <v>1</v>
      </c>
      <c r="AT169" t="s">
        <v>400</v>
      </c>
      <c r="AU169">
        <v>8700</v>
      </c>
      <c r="AW169">
        <v>2</v>
      </c>
      <c r="AX169">
        <v>15</v>
      </c>
      <c r="AY169">
        <v>60</v>
      </c>
      <c r="AZ169">
        <v>200</v>
      </c>
      <c r="BG169" t="s">
        <v>1208</v>
      </c>
      <c r="BH169" t="s">
        <v>1208</v>
      </c>
      <c r="BK169">
        <v>1</v>
      </c>
      <c r="BL169" t="s">
        <v>509</v>
      </c>
      <c r="BM169" t="s">
        <v>400</v>
      </c>
      <c r="BN169">
        <v>8</v>
      </c>
      <c r="BO169">
        <v>8700</v>
      </c>
      <c r="BT169">
        <v>1</v>
      </c>
      <c r="BU169">
        <v>26</v>
      </c>
      <c r="BV169">
        <v>38.887929</v>
      </c>
      <c r="BW169">
        <v>140.33656099999999</v>
      </c>
      <c r="BY169" t="s">
        <v>2392</v>
      </c>
      <c r="BZ169">
        <v>361</v>
      </c>
      <c r="CA169" t="s">
        <v>394</v>
      </c>
      <c r="CB169" t="s">
        <v>2393</v>
      </c>
      <c r="CC169">
        <v>2</v>
      </c>
      <c r="CD169">
        <v>0</v>
      </c>
    </row>
    <row r="170" spans="1:82">
      <c r="A170" s="1" t="str">
        <f t="shared" si="2"/>
        <v>金山5-1</v>
      </c>
      <c r="B170">
        <v>2026</v>
      </c>
      <c r="C170" t="s">
        <v>2392</v>
      </c>
      <c r="D170">
        <v>361</v>
      </c>
      <c r="E170" t="s">
        <v>394</v>
      </c>
      <c r="F170" t="s">
        <v>2407</v>
      </c>
      <c r="G170">
        <v>1</v>
      </c>
      <c r="H170" t="s">
        <v>2392</v>
      </c>
      <c r="I170">
        <v>361</v>
      </c>
      <c r="J170" t="s">
        <v>394</v>
      </c>
      <c r="K170" t="s">
        <v>2407</v>
      </c>
      <c r="L170">
        <v>1</v>
      </c>
      <c r="M170" t="s">
        <v>2394</v>
      </c>
      <c r="N170" t="s">
        <v>2401</v>
      </c>
      <c r="O170" t="s">
        <v>2395</v>
      </c>
      <c r="P170">
        <v>0</v>
      </c>
      <c r="Q170">
        <v>0</v>
      </c>
      <c r="R170">
        <v>0</v>
      </c>
      <c r="S170">
        <v>76</v>
      </c>
      <c r="T170">
        <v>1</v>
      </c>
      <c r="U170">
        <v>0</v>
      </c>
      <c r="W170" t="s">
        <v>1209</v>
      </c>
      <c r="Z170">
        <v>512</v>
      </c>
      <c r="AB170">
        <v>3</v>
      </c>
      <c r="AC170">
        <v>1</v>
      </c>
      <c r="AD170">
        <v>3</v>
      </c>
      <c r="AE170" t="s">
        <v>631</v>
      </c>
      <c r="AF170">
        <v>4</v>
      </c>
      <c r="AG170">
        <v>2</v>
      </c>
      <c r="AI170" t="s">
        <v>1210</v>
      </c>
      <c r="AJ170">
        <v>5</v>
      </c>
      <c r="AL170">
        <v>10</v>
      </c>
      <c r="AM170">
        <v>1</v>
      </c>
      <c r="AN170">
        <v>33</v>
      </c>
      <c r="AP170">
        <v>5</v>
      </c>
      <c r="AQ170">
        <v>1</v>
      </c>
      <c r="AR170">
        <v>0</v>
      </c>
      <c r="AS170">
        <v>1</v>
      </c>
      <c r="AT170" t="s">
        <v>400</v>
      </c>
      <c r="AU170">
        <v>9000</v>
      </c>
      <c r="AW170">
        <v>2</v>
      </c>
      <c r="AX170" t="s">
        <v>2410</v>
      </c>
      <c r="AY170">
        <v>80</v>
      </c>
      <c r="AZ170">
        <v>200</v>
      </c>
      <c r="BG170" t="s">
        <v>1211</v>
      </c>
      <c r="BH170" t="s">
        <v>1211</v>
      </c>
      <c r="BI170" t="s">
        <v>1212</v>
      </c>
      <c r="BK170">
        <v>0</v>
      </c>
      <c r="BL170" t="s">
        <v>509</v>
      </c>
      <c r="BM170" t="s">
        <v>400</v>
      </c>
      <c r="BN170">
        <v>8</v>
      </c>
      <c r="BO170">
        <v>9000</v>
      </c>
      <c r="BT170">
        <v>9</v>
      </c>
      <c r="BV170">
        <v>38.883755999999998</v>
      </c>
      <c r="BW170">
        <v>140.33863600000001</v>
      </c>
      <c r="BY170" t="s">
        <v>2392</v>
      </c>
      <c r="BZ170">
        <v>361</v>
      </c>
      <c r="CA170" t="s">
        <v>394</v>
      </c>
      <c r="CB170" t="s">
        <v>2407</v>
      </c>
      <c r="CC170">
        <v>1</v>
      </c>
      <c r="CD170">
        <v>0</v>
      </c>
    </row>
    <row r="171" spans="1:82">
      <c r="A171" s="1" t="str">
        <f t="shared" si="2"/>
        <v>最上-1</v>
      </c>
      <c r="B171">
        <v>2026</v>
      </c>
      <c r="C171" t="s">
        <v>2392</v>
      </c>
      <c r="D171">
        <v>362</v>
      </c>
      <c r="E171" t="s">
        <v>397</v>
      </c>
      <c r="F171" t="s">
        <v>2393</v>
      </c>
      <c r="G171">
        <v>1</v>
      </c>
      <c r="H171" t="s">
        <v>2392</v>
      </c>
      <c r="I171">
        <v>362</v>
      </c>
      <c r="J171" t="s">
        <v>397</v>
      </c>
      <c r="K171" t="s">
        <v>2393</v>
      </c>
      <c r="L171">
        <v>1</v>
      </c>
      <c r="M171" t="s">
        <v>2394</v>
      </c>
      <c r="N171" t="s">
        <v>2397</v>
      </c>
      <c r="O171" t="s">
        <v>2405</v>
      </c>
      <c r="P171">
        <v>0</v>
      </c>
      <c r="Q171">
        <v>0</v>
      </c>
      <c r="R171">
        <v>0</v>
      </c>
      <c r="S171">
        <v>63</v>
      </c>
      <c r="T171">
        <v>1</v>
      </c>
      <c r="U171">
        <v>0</v>
      </c>
      <c r="W171" t="s">
        <v>1213</v>
      </c>
      <c r="Z171">
        <v>404</v>
      </c>
      <c r="AB171">
        <v>3</v>
      </c>
      <c r="AC171">
        <v>1</v>
      </c>
      <c r="AD171">
        <v>1.2</v>
      </c>
      <c r="AE171" t="s">
        <v>500</v>
      </c>
      <c r="AF171">
        <v>4</v>
      </c>
      <c r="AG171">
        <v>2</v>
      </c>
      <c r="AI171" t="s">
        <v>1214</v>
      </c>
      <c r="AJ171">
        <v>7</v>
      </c>
      <c r="AL171">
        <v>5</v>
      </c>
      <c r="AM171">
        <v>1</v>
      </c>
      <c r="AN171">
        <v>33</v>
      </c>
      <c r="AQ171">
        <v>1</v>
      </c>
      <c r="AR171">
        <v>0</v>
      </c>
      <c r="AS171">
        <v>1</v>
      </c>
      <c r="AT171" t="s">
        <v>397</v>
      </c>
      <c r="AU171">
        <v>400</v>
      </c>
      <c r="AW171">
        <v>2</v>
      </c>
      <c r="AX171">
        <v>15</v>
      </c>
      <c r="AY171">
        <v>60</v>
      </c>
      <c r="AZ171">
        <v>200</v>
      </c>
      <c r="BG171" t="s">
        <v>1215</v>
      </c>
      <c r="BH171" t="s">
        <v>854</v>
      </c>
      <c r="BK171">
        <v>1</v>
      </c>
      <c r="BM171" t="s">
        <v>397</v>
      </c>
      <c r="BN171">
        <v>8</v>
      </c>
      <c r="BO171">
        <v>400</v>
      </c>
      <c r="BT171">
        <v>0</v>
      </c>
      <c r="BV171">
        <v>38.757114999999999</v>
      </c>
      <c r="BW171">
        <v>140.520261</v>
      </c>
      <c r="BY171" t="s">
        <v>2392</v>
      </c>
      <c r="BZ171">
        <v>362</v>
      </c>
      <c r="CA171" t="s">
        <v>397</v>
      </c>
      <c r="CB171" t="s">
        <v>2393</v>
      </c>
      <c r="CC171">
        <v>1</v>
      </c>
      <c r="CD171">
        <v>0</v>
      </c>
    </row>
    <row r="172" spans="1:82">
      <c r="A172" s="1" t="str">
        <f t="shared" si="2"/>
        <v>最上-2</v>
      </c>
      <c r="B172">
        <v>2026</v>
      </c>
      <c r="C172" t="s">
        <v>2392</v>
      </c>
      <c r="D172">
        <v>362</v>
      </c>
      <c r="E172" t="s">
        <v>397</v>
      </c>
      <c r="F172" t="s">
        <v>2393</v>
      </c>
      <c r="G172">
        <v>2</v>
      </c>
      <c r="H172" t="s">
        <v>2392</v>
      </c>
      <c r="I172">
        <v>362</v>
      </c>
      <c r="J172" t="s">
        <v>397</v>
      </c>
      <c r="K172" t="s">
        <v>2393</v>
      </c>
      <c r="L172">
        <v>2</v>
      </c>
      <c r="M172" t="s">
        <v>2394</v>
      </c>
      <c r="N172" t="s">
        <v>2397</v>
      </c>
      <c r="O172" t="s">
        <v>2405</v>
      </c>
      <c r="P172">
        <v>0</v>
      </c>
      <c r="Q172">
        <v>0</v>
      </c>
      <c r="R172">
        <v>0</v>
      </c>
      <c r="S172">
        <v>63</v>
      </c>
      <c r="T172">
        <v>2</v>
      </c>
      <c r="U172">
        <v>0</v>
      </c>
      <c r="W172" t="s">
        <v>1216</v>
      </c>
      <c r="Z172">
        <v>351</v>
      </c>
      <c r="AB172">
        <v>3</v>
      </c>
      <c r="AC172">
        <v>1</v>
      </c>
      <c r="AD172">
        <v>1.5</v>
      </c>
      <c r="AE172" t="s">
        <v>500</v>
      </c>
      <c r="AF172">
        <v>4</v>
      </c>
      <c r="AG172">
        <v>2</v>
      </c>
      <c r="AI172" t="s">
        <v>505</v>
      </c>
      <c r="AJ172">
        <v>5</v>
      </c>
      <c r="AL172">
        <v>4.5</v>
      </c>
      <c r="AM172">
        <v>1</v>
      </c>
      <c r="AN172">
        <v>33</v>
      </c>
      <c r="AQ172">
        <v>1</v>
      </c>
      <c r="AR172">
        <v>0</v>
      </c>
      <c r="AS172">
        <v>1</v>
      </c>
      <c r="AT172" t="s">
        <v>397</v>
      </c>
      <c r="AU172">
        <v>950</v>
      </c>
      <c r="AW172">
        <v>2</v>
      </c>
      <c r="AX172">
        <v>15</v>
      </c>
      <c r="AY172">
        <v>60</v>
      </c>
      <c r="AZ172">
        <v>200</v>
      </c>
      <c r="BG172" t="s">
        <v>1217</v>
      </c>
      <c r="BH172" t="s">
        <v>854</v>
      </c>
      <c r="BK172">
        <v>1</v>
      </c>
      <c r="BM172" t="s">
        <v>397</v>
      </c>
      <c r="BN172">
        <v>8</v>
      </c>
      <c r="BO172">
        <v>950</v>
      </c>
      <c r="BT172">
        <v>0</v>
      </c>
      <c r="BV172">
        <v>38.761305999999998</v>
      </c>
      <c r="BW172">
        <v>140.52388099999999</v>
      </c>
      <c r="BY172" t="s">
        <v>2392</v>
      </c>
      <c r="BZ172">
        <v>362</v>
      </c>
      <c r="CA172" t="s">
        <v>397</v>
      </c>
      <c r="CB172" t="s">
        <v>2393</v>
      </c>
      <c r="CC172">
        <v>2</v>
      </c>
      <c r="CD172">
        <v>0</v>
      </c>
    </row>
    <row r="173" spans="1:82">
      <c r="A173" s="1" t="str">
        <f t="shared" si="2"/>
        <v>最上5-1</v>
      </c>
      <c r="B173">
        <v>2026</v>
      </c>
      <c r="C173" t="s">
        <v>2392</v>
      </c>
      <c r="D173">
        <v>362</v>
      </c>
      <c r="E173" t="s">
        <v>397</v>
      </c>
      <c r="F173" t="s">
        <v>2407</v>
      </c>
      <c r="G173">
        <v>1</v>
      </c>
      <c r="H173" t="s">
        <v>2392</v>
      </c>
      <c r="I173">
        <v>362</v>
      </c>
      <c r="J173" t="s">
        <v>397</v>
      </c>
      <c r="K173" t="s">
        <v>2407</v>
      </c>
      <c r="L173">
        <v>1</v>
      </c>
      <c r="M173" t="s">
        <v>2394</v>
      </c>
      <c r="N173" t="s">
        <v>2397</v>
      </c>
      <c r="O173" t="s">
        <v>2405</v>
      </c>
      <c r="P173">
        <v>0</v>
      </c>
      <c r="Q173">
        <v>0</v>
      </c>
      <c r="R173">
        <v>1</v>
      </c>
      <c r="S173">
        <v>76</v>
      </c>
      <c r="T173">
        <v>2</v>
      </c>
      <c r="U173">
        <v>0</v>
      </c>
      <c r="W173" t="s">
        <v>1218</v>
      </c>
      <c r="Z173">
        <v>471</v>
      </c>
      <c r="AB173">
        <v>3</v>
      </c>
      <c r="AC173">
        <v>1</v>
      </c>
      <c r="AD173">
        <v>3.5</v>
      </c>
      <c r="AE173" t="s">
        <v>631</v>
      </c>
      <c r="AF173">
        <v>4</v>
      </c>
      <c r="AG173">
        <v>2</v>
      </c>
      <c r="AI173" t="s">
        <v>1219</v>
      </c>
      <c r="AJ173">
        <v>6</v>
      </c>
      <c r="AL173">
        <v>8</v>
      </c>
      <c r="AM173">
        <v>1</v>
      </c>
      <c r="AN173">
        <v>33</v>
      </c>
      <c r="AQ173">
        <v>1</v>
      </c>
      <c r="AR173">
        <v>0</v>
      </c>
      <c r="AS173">
        <v>1</v>
      </c>
      <c r="AT173" t="s">
        <v>397</v>
      </c>
      <c r="AU173">
        <v>240</v>
      </c>
      <c r="AW173">
        <v>2</v>
      </c>
      <c r="AX173" t="s">
        <v>2407</v>
      </c>
      <c r="AY173">
        <v>80</v>
      </c>
      <c r="AZ173">
        <v>400</v>
      </c>
      <c r="BG173" t="s">
        <v>1220</v>
      </c>
      <c r="BH173" t="s">
        <v>1220</v>
      </c>
      <c r="BI173" t="s">
        <v>1221</v>
      </c>
      <c r="BK173">
        <v>0</v>
      </c>
      <c r="BL173" t="s">
        <v>1222</v>
      </c>
      <c r="BM173" t="s">
        <v>397</v>
      </c>
      <c r="BN173">
        <v>4</v>
      </c>
      <c r="BO173">
        <v>240</v>
      </c>
      <c r="BT173">
        <v>9</v>
      </c>
      <c r="BV173">
        <v>38.757691000000001</v>
      </c>
      <c r="BW173">
        <v>140.51699300000001</v>
      </c>
      <c r="BY173" t="s">
        <v>2392</v>
      </c>
      <c r="BZ173">
        <v>362</v>
      </c>
      <c r="CA173" t="s">
        <v>397</v>
      </c>
      <c r="CB173" t="s">
        <v>2407</v>
      </c>
      <c r="CC173">
        <v>1</v>
      </c>
      <c r="CD173">
        <v>0</v>
      </c>
    </row>
    <row r="174" spans="1:82">
      <c r="A174" s="1" t="str">
        <f t="shared" si="2"/>
        <v>真室川-1</v>
      </c>
      <c r="B174">
        <v>2026</v>
      </c>
      <c r="C174" t="s">
        <v>2392</v>
      </c>
      <c r="D174">
        <v>364</v>
      </c>
      <c r="E174" t="s">
        <v>400</v>
      </c>
      <c r="F174" t="s">
        <v>2393</v>
      </c>
      <c r="G174">
        <v>1</v>
      </c>
      <c r="H174" t="s">
        <v>2392</v>
      </c>
      <c r="I174">
        <v>364</v>
      </c>
      <c r="J174" t="s">
        <v>400</v>
      </c>
      <c r="K174" t="s">
        <v>2393</v>
      </c>
      <c r="L174">
        <v>1</v>
      </c>
      <c r="M174" t="s">
        <v>2394</v>
      </c>
      <c r="N174" t="s">
        <v>2398</v>
      </c>
      <c r="O174" t="s">
        <v>2397</v>
      </c>
      <c r="P174">
        <v>0</v>
      </c>
      <c r="Q174">
        <v>0</v>
      </c>
      <c r="R174">
        <v>0</v>
      </c>
      <c r="S174">
        <v>63</v>
      </c>
      <c r="T174">
        <v>1</v>
      </c>
      <c r="U174">
        <v>0</v>
      </c>
      <c r="W174" t="s">
        <v>1223</v>
      </c>
      <c r="Z174">
        <v>329</v>
      </c>
      <c r="AB174">
        <v>3</v>
      </c>
      <c r="AC174">
        <v>1</v>
      </c>
      <c r="AD174">
        <v>1.5</v>
      </c>
      <c r="AE174" t="s">
        <v>500</v>
      </c>
      <c r="AF174">
        <v>4</v>
      </c>
      <c r="AG174">
        <v>3</v>
      </c>
      <c r="AI174" t="s">
        <v>1224</v>
      </c>
      <c r="AJ174">
        <v>2</v>
      </c>
      <c r="AL174">
        <v>6</v>
      </c>
      <c r="AM174">
        <v>1</v>
      </c>
      <c r="AN174">
        <v>33</v>
      </c>
      <c r="AQ174">
        <v>1</v>
      </c>
      <c r="AR174">
        <v>0</v>
      </c>
      <c r="AS174">
        <v>1</v>
      </c>
      <c r="AT174" t="s">
        <v>400</v>
      </c>
      <c r="AU174">
        <v>720</v>
      </c>
      <c r="AW174">
        <v>2</v>
      </c>
      <c r="AX174">
        <v>15</v>
      </c>
      <c r="AY174">
        <v>60</v>
      </c>
      <c r="AZ174">
        <v>200</v>
      </c>
      <c r="BG174" t="s">
        <v>1225</v>
      </c>
      <c r="BH174" t="s">
        <v>1225</v>
      </c>
      <c r="BK174">
        <v>1</v>
      </c>
      <c r="BL174" t="s">
        <v>509</v>
      </c>
      <c r="BM174" t="s">
        <v>400</v>
      </c>
      <c r="BN174">
        <v>1</v>
      </c>
      <c r="BO174">
        <v>720</v>
      </c>
      <c r="BT174">
        <v>1</v>
      </c>
      <c r="BU174">
        <v>1</v>
      </c>
      <c r="BV174">
        <v>38.859870000000001</v>
      </c>
      <c r="BW174">
        <v>140.261653</v>
      </c>
      <c r="BY174" t="s">
        <v>2392</v>
      </c>
      <c r="BZ174">
        <v>364</v>
      </c>
      <c r="CA174" t="s">
        <v>400</v>
      </c>
      <c r="CB174" t="s">
        <v>2393</v>
      </c>
      <c r="CC174">
        <v>1</v>
      </c>
      <c r="CD174">
        <v>0</v>
      </c>
    </row>
    <row r="175" spans="1:82">
      <c r="A175" s="1" t="str">
        <f t="shared" si="2"/>
        <v>真室川-2</v>
      </c>
      <c r="B175">
        <v>2026</v>
      </c>
      <c r="C175" t="s">
        <v>2392</v>
      </c>
      <c r="D175">
        <v>364</v>
      </c>
      <c r="E175" t="s">
        <v>400</v>
      </c>
      <c r="F175" t="s">
        <v>2393</v>
      </c>
      <c r="G175">
        <v>2</v>
      </c>
      <c r="H175" t="s">
        <v>2392</v>
      </c>
      <c r="I175">
        <v>364</v>
      </c>
      <c r="J175" t="s">
        <v>400</v>
      </c>
      <c r="K175" t="s">
        <v>2393</v>
      </c>
      <c r="L175">
        <v>2</v>
      </c>
      <c r="M175" t="s">
        <v>2394</v>
      </c>
      <c r="N175" t="s">
        <v>2398</v>
      </c>
      <c r="O175" t="s">
        <v>2397</v>
      </c>
      <c r="P175">
        <v>0</v>
      </c>
      <c r="Q175">
        <v>0</v>
      </c>
      <c r="R175">
        <v>0</v>
      </c>
      <c r="S175">
        <v>63</v>
      </c>
      <c r="T175">
        <v>2</v>
      </c>
      <c r="U175">
        <v>0</v>
      </c>
      <c r="W175" t="s">
        <v>1226</v>
      </c>
      <c r="Z175">
        <v>482</v>
      </c>
      <c r="AB175">
        <v>3</v>
      </c>
      <c r="AC175">
        <v>1</v>
      </c>
      <c r="AD175">
        <v>1.5</v>
      </c>
      <c r="AE175" t="s">
        <v>500</v>
      </c>
      <c r="AF175">
        <v>4</v>
      </c>
      <c r="AG175">
        <v>1</v>
      </c>
      <c r="AI175" t="s">
        <v>1227</v>
      </c>
      <c r="AJ175">
        <v>5</v>
      </c>
      <c r="AL175">
        <v>5</v>
      </c>
      <c r="AM175">
        <v>1</v>
      </c>
      <c r="AN175">
        <v>33</v>
      </c>
      <c r="AQ175">
        <v>1</v>
      </c>
      <c r="AR175">
        <v>0</v>
      </c>
      <c r="AS175">
        <v>1</v>
      </c>
      <c r="AT175" t="s">
        <v>400</v>
      </c>
      <c r="AU175">
        <v>670</v>
      </c>
      <c r="AW175">
        <v>2</v>
      </c>
      <c r="AX175">
        <v>15</v>
      </c>
      <c r="AY175">
        <v>60</v>
      </c>
      <c r="AZ175">
        <v>200</v>
      </c>
      <c r="BG175" t="s">
        <v>1228</v>
      </c>
      <c r="BH175" t="s">
        <v>1229</v>
      </c>
      <c r="BK175">
        <v>1</v>
      </c>
      <c r="BL175" t="s">
        <v>509</v>
      </c>
      <c r="BM175" t="s">
        <v>400</v>
      </c>
      <c r="BN175">
        <v>5</v>
      </c>
      <c r="BO175">
        <v>670</v>
      </c>
      <c r="BT175">
        <v>2</v>
      </c>
      <c r="BU175">
        <v>51</v>
      </c>
      <c r="BV175">
        <v>38.856788000000002</v>
      </c>
      <c r="BW175">
        <v>140.25567100000001</v>
      </c>
      <c r="BY175" t="s">
        <v>2392</v>
      </c>
      <c r="BZ175">
        <v>364</v>
      </c>
      <c r="CA175" t="s">
        <v>400</v>
      </c>
      <c r="CB175" t="s">
        <v>2393</v>
      </c>
      <c r="CC175">
        <v>2</v>
      </c>
      <c r="CD175">
        <v>0</v>
      </c>
    </row>
    <row r="176" spans="1:82">
      <c r="A176" s="1" t="str">
        <f t="shared" si="2"/>
        <v>真室川5-1</v>
      </c>
      <c r="B176">
        <v>2026</v>
      </c>
      <c r="C176" t="s">
        <v>2392</v>
      </c>
      <c r="D176">
        <v>364</v>
      </c>
      <c r="E176" t="s">
        <v>400</v>
      </c>
      <c r="F176" t="s">
        <v>2407</v>
      </c>
      <c r="G176">
        <v>1</v>
      </c>
      <c r="H176" t="s">
        <v>2392</v>
      </c>
      <c r="I176">
        <v>364</v>
      </c>
      <c r="J176" t="s">
        <v>400</v>
      </c>
      <c r="K176" t="s">
        <v>2407</v>
      </c>
      <c r="L176">
        <v>1</v>
      </c>
      <c r="M176" t="s">
        <v>2394</v>
      </c>
      <c r="N176" t="s">
        <v>2398</v>
      </c>
      <c r="O176" t="s">
        <v>2397</v>
      </c>
      <c r="P176">
        <v>0</v>
      </c>
      <c r="Q176">
        <v>0</v>
      </c>
      <c r="R176">
        <v>0</v>
      </c>
      <c r="S176">
        <v>75</v>
      </c>
      <c r="T176">
        <v>2</v>
      </c>
      <c r="U176">
        <v>0</v>
      </c>
      <c r="W176" t="s">
        <v>1230</v>
      </c>
      <c r="Z176">
        <v>494</v>
      </c>
      <c r="AB176">
        <v>5</v>
      </c>
      <c r="AC176">
        <v>1</v>
      </c>
      <c r="AD176">
        <v>1.2</v>
      </c>
      <c r="AE176" t="s">
        <v>1231</v>
      </c>
      <c r="AF176">
        <v>2</v>
      </c>
      <c r="AG176">
        <v>2</v>
      </c>
      <c r="AI176" t="s">
        <v>1232</v>
      </c>
      <c r="AJ176">
        <v>5</v>
      </c>
      <c r="AL176">
        <v>7.5</v>
      </c>
      <c r="AM176">
        <v>1</v>
      </c>
      <c r="AN176">
        <v>24</v>
      </c>
      <c r="AQ176">
        <v>1</v>
      </c>
      <c r="AR176">
        <v>0</v>
      </c>
      <c r="AS176">
        <v>1</v>
      </c>
      <c r="AT176" t="s">
        <v>400</v>
      </c>
      <c r="AU176">
        <v>180</v>
      </c>
      <c r="AW176">
        <v>2</v>
      </c>
      <c r="AX176" t="s">
        <v>2410</v>
      </c>
      <c r="AY176">
        <v>80</v>
      </c>
      <c r="AZ176">
        <v>200</v>
      </c>
      <c r="BG176" t="s">
        <v>1233</v>
      </c>
      <c r="BI176" t="s">
        <v>1234</v>
      </c>
      <c r="BK176">
        <v>0</v>
      </c>
      <c r="BL176" t="s">
        <v>509</v>
      </c>
      <c r="BM176" t="s">
        <v>400</v>
      </c>
      <c r="BN176">
        <v>4</v>
      </c>
      <c r="BO176">
        <v>180</v>
      </c>
      <c r="BT176">
        <v>1</v>
      </c>
      <c r="BU176">
        <v>1</v>
      </c>
      <c r="BV176">
        <v>38.859743000000002</v>
      </c>
      <c r="BW176">
        <v>140.25473099999999</v>
      </c>
      <c r="BY176" t="s">
        <v>2392</v>
      </c>
      <c r="BZ176">
        <v>364</v>
      </c>
      <c r="CA176" t="s">
        <v>400</v>
      </c>
      <c r="CB176" t="s">
        <v>2407</v>
      </c>
      <c r="CC176">
        <v>1</v>
      </c>
      <c r="CD176">
        <v>0</v>
      </c>
    </row>
    <row r="177" spans="1:82">
      <c r="A177" s="1" t="str">
        <f t="shared" si="2"/>
        <v>高畠-1</v>
      </c>
      <c r="B177">
        <v>2026</v>
      </c>
      <c r="C177" t="s">
        <v>2392</v>
      </c>
      <c r="D177">
        <v>381</v>
      </c>
      <c r="E177" t="s">
        <v>401</v>
      </c>
      <c r="F177" t="s">
        <v>2393</v>
      </c>
      <c r="G177">
        <v>1</v>
      </c>
      <c r="H177" t="s">
        <v>2392</v>
      </c>
      <c r="I177">
        <v>381</v>
      </c>
      <c r="J177" t="s">
        <v>401</v>
      </c>
      <c r="K177" t="s">
        <v>2393</v>
      </c>
      <c r="L177">
        <v>1</v>
      </c>
      <c r="M177" t="s">
        <v>2394</v>
      </c>
      <c r="N177" t="s">
        <v>2396</v>
      </c>
      <c r="O177" t="s">
        <v>2399</v>
      </c>
      <c r="P177">
        <v>0</v>
      </c>
      <c r="Q177">
        <v>0</v>
      </c>
      <c r="R177">
        <v>0</v>
      </c>
      <c r="S177">
        <v>63</v>
      </c>
      <c r="T177">
        <v>2</v>
      </c>
      <c r="U177">
        <v>0</v>
      </c>
      <c r="W177" t="s">
        <v>1235</v>
      </c>
      <c r="Z177">
        <v>143</v>
      </c>
      <c r="AB177">
        <v>3</v>
      </c>
      <c r="AC177">
        <v>1</v>
      </c>
      <c r="AD177">
        <v>1.5</v>
      </c>
      <c r="AE177" t="s">
        <v>500</v>
      </c>
      <c r="AF177">
        <v>4</v>
      </c>
      <c r="AG177">
        <v>2</v>
      </c>
      <c r="AI177" t="s">
        <v>1107</v>
      </c>
      <c r="AJ177">
        <v>1</v>
      </c>
      <c r="AL177">
        <v>5.5</v>
      </c>
      <c r="AM177">
        <v>1</v>
      </c>
      <c r="AN177">
        <v>33</v>
      </c>
      <c r="AQ177">
        <v>1</v>
      </c>
      <c r="AR177">
        <v>0</v>
      </c>
      <c r="AS177">
        <v>1</v>
      </c>
      <c r="AT177" t="s">
        <v>401</v>
      </c>
      <c r="AU177">
        <v>5700</v>
      </c>
      <c r="AW177">
        <v>2</v>
      </c>
      <c r="AX177">
        <v>15</v>
      </c>
      <c r="AY177">
        <v>60</v>
      </c>
      <c r="AZ177">
        <v>200</v>
      </c>
      <c r="BG177" t="s">
        <v>1236</v>
      </c>
      <c r="BH177" t="s">
        <v>1236</v>
      </c>
      <c r="BK177">
        <v>1</v>
      </c>
      <c r="BL177" t="s">
        <v>509</v>
      </c>
      <c r="BM177" t="s">
        <v>401</v>
      </c>
      <c r="BN177">
        <v>8</v>
      </c>
      <c r="BO177">
        <v>5700</v>
      </c>
      <c r="BT177">
        <v>1</v>
      </c>
      <c r="BU177">
        <v>15</v>
      </c>
      <c r="BV177">
        <v>38.003664999999998</v>
      </c>
      <c r="BW177">
        <v>140.20516599999999</v>
      </c>
      <c r="BY177" t="s">
        <v>2392</v>
      </c>
      <c r="BZ177">
        <v>381</v>
      </c>
      <c r="CA177" t="s">
        <v>401</v>
      </c>
      <c r="CB177" t="s">
        <v>2393</v>
      </c>
      <c r="CC177">
        <v>1</v>
      </c>
      <c r="CD177">
        <v>0</v>
      </c>
    </row>
    <row r="178" spans="1:82">
      <c r="A178" s="1" t="str">
        <f t="shared" si="2"/>
        <v>高畠-2</v>
      </c>
      <c r="B178">
        <v>2026</v>
      </c>
      <c r="C178" t="s">
        <v>2392</v>
      </c>
      <c r="D178">
        <v>381</v>
      </c>
      <c r="E178" t="s">
        <v>401</v>
      </c>
      <c r="F178" t="s">
        <v>2393</v>
      </c>
      <c r="G178">
        <v>2</v>
      </c>
      <c r="H178" t="s">
        <v>2392</v>
      </c>
      <c r="I178">
        <v>381</v>
      </c>
      <c r="J178" t="s">
        <v>401</v>
      </c>
      <c r="K178" t="s">
        <v>2393</v>
      </c>
      <c r="L178">
        <v>2</v>
      </c>
      <c r="M178" t="s">
        <v>2394</v>
      </c>
      <c r="N178" t="s">
        <v>2396</v>
      </c>
      <c r="O178" t="s">
        <v>2399</v>
      </c>
      <c r="P178">
        <v>0</v>
      </c>
      <c r="Q178">
        <v>0</v>
      </c>
      <c r="R178">
        <v>0</v>
      </c>
      <c r="S178">
        <v>63</v>
      </c>
      <c r="T178">
        <v>2</v>
      </c>
      <c r="U178">
        <v>1</v>
      </c>
      <c r="W178" t="s">
        <v>1237</v>
      </c>
      <c r="Z178">
        <v>318</v>
      </c>
      <c r="AB178">
        <v>1</v>
      </c>
      <c r="AC178">
        <v>1</v>
      </c>
      <c r="AD178">
        <v>1</v>
      </c>
      <c r="AE178" t="s">
        <v>500</v>
      </c>
      <c r="AF178">
        <v>4</v>
      </c>
      <c r="AG178">
        <v>1</v>
      </c>
      <c r="AI178" t="s">
        <v>755</v>
      </c>
      <c r="AJ178">
        <v>2</v>
      </c>
      <c r="AL178">
        <v>6</v>
      </c>
      <c r="AM178">
        <v>1</v>
      </c>
      <c r="AN178">
        <v>33</v>
      </c>
      <c r="AQ178">
        <v>1</v>
      </c>
      <c r="AR178">
        <v>0</v>
      </c>
      <c r="AS178">
        <v>1</v>
      </c>
      <c r="AT178" t="s">
        <v>401</v>
      </c>
      <c r="AU178">
        <v>850</v>
      </c>
      <c r="AW178">
        <v>2</v>
      </c>
      <c r="AX178">
        <v>15</v>
      </c>
      <c r="AY178">
        <v>60</v>
      </c>
      <c r="AZ178">
        <v>200</v>
      </c>
      <c r="BG178" t="s">
        <v>1238</v>
      </c>
      <c r="BH178" t="s">
        <v>1238</v>
      </c>
      <c r="BK178">
        <v>1</v>
      </c>
      <c r="BL178" t="s">
        <v>509</v>
      </c>
      <c r="BM178" t="s">
        <v>401</v>
      </c>
      <c r="BN178">
        <v>6</v>
      </c>
      <c r="BO178">
        <v>850</v>
      </c>
      <c r="BT178">
        <v>5</v>
      </c>
      <c r="BU178">
        <v>6</v>
      </c>
      <c r="BV178">
        <v>37.990231999999999</v>
      </c>
      <c r="BW178">
        <v>140.14584199999999</v>
      </c>
      <c r="BY178" t="s">
        <v>2392</v>
      </c>
      <c r="BZ178">
        <v>381</v>
      </c>
      <c r="CA178" t="s">
        <v>401</v>
      </c>
      <c r="CB178" t="s">
        <v>2393</v>
      </c>
      <c r="CC178">
        <v>2</v>
      </c>
      <c r="CD178">
        <v>-1</v>
      </c>
    </row>
    <row r="179" spans="1:82">
      <c r="A179" s="1" t="str">
        <f t="shared" si="2"/>
        <v>高畠5-1</v>
      </c>
      <c r="B179">
        <v>2026</v>
      </c>
      <c r="C179" t="s">
        <v>2392</v>
      </c>
      <c r="D179">
        <v>381</v>
      </c>
      <c r="E179" t="s">
        <v>401</v>
      </c>
      <c r="F179" t="s">
        <v>2407</v>
      </c>
      <c r="G179">
        <v>1</v>
      </c>
      <c r="H179" t="s">
        <v>2392</v>
      </c>
      <c r="I179">
        <v>381</v>
      </c>
      <c r="J179" t="s">
        <v>401</v>
      </c>
      <c r="K179" t="s">
        <v>2407</v>
      </c>
      <c r="L179">
        <v>1</v>
      </c>
      <c r="M179" t="s">
        <v>2394</v>
      </c>
      <c r="N179" t="s">
        <v>2396</v>
      </c>
      <c r="O179" t="s">
        <v>2399</v>
      </c>
      <c r="P179">
        <v>0</v>
      </c>
      <c r="Q179">
        <v>0</v>
      </c>
      <c r="R179">
        <v>0</v>
      </c>
      <c r="S179">
        <v>76</v>
      </c>
      <c r="T179">
        <v>2</v>
      </c>
      <c r="U179">
        <v>0</v>
      </c>
      <c r="W179" t="s">
        <v>1239</v>
      </c>
      <c r="Z179">
        <v>302</v>
      </c>
      <c r="AB179">
        <v>7</v>
      </c>
      <c r="AC179">
        <v>1</v>
      </c>
      <c r="AD179">
        <v>1.2</v>
      </c>
      <c r="AE179" t="s">
        <v>631</v>
      </c>
      <c r="AF179">
        <v>3</v>
      </c>
      <c r="AG179">
        <v>2</v>
      </c>
      <c r="AI179" t="s">
        <v>1240</v>
      </c>
      <c r="AJ179">
        <v>4</v>
      </c>
      <c r="AL179">
        <v>11</v>
      </c>
      <c r="AM179">
        <v>1</v>
      </c>
      <c r="AN179">
        <v>33</v>
      </c>
      <c r="AQ179">
        <v>1</v>
      </c>
      <c r="AR179">
        <v>0</v>
      </c>
      <c r="AS179">
        <v>1</v>
      </c>
      <c r="AT179" t="s">
        <v>401</v>
      </c>
      <c r="AU179">
        <v>4700</v>
      </c>
      <c r="AW179">
        <v>2</v>
      </c>
      <c r="AX179" t="s">
        <v>2407</v>
      </c>
      <c r="AY179">
        <v>80</v>
      </c>
      <c r="AZ179">
        <v>400</v>
      </c>
      <c r="BG179" t="s">
        <v>1241</v>
      </c>
      <c r="BH179" t="s">
        <v>1241</v>
      </c>
      <c r="BI179" t="s">
        <v>1242</v>
      </c>
      <c r="BJ179" t="s">
        <v>1243</v>
      </c>
      <c r="BK179">
        <v>0</v>
      </c>
      <c r="BL179" t="s">
        <v>509</v>
      </c>
      <c r="BM179" t="s">
        <v>401</v>
      </c>
      <c r="BN179">
        <v>8</v>
      </c>
      <c r="BO179">
        <v>4700</v>
      </c>
      <c r="BT179">
        <v>2</v>
      </c>
      <c r="BU179">
        <v>44</v>
      </c>
      <c r="BV179">
        <v>38.003529</v>
      </c>
      <c r="BW179">
        <v>140.196066</v>
      </c>
      <c r="BY179" t="s">
        <v>2392</v>
      </c>
      <c r="BZ179">
        <v>381</v>
      </c>
      <c r="CA179" t="s">
        <v>401</v>
      </c>
      <c r="CB179" t="s">
        <v>2407</v>
      </c>
      <c r="CC179">
        <v>1</v>
      </c>
      <c r="CD179">
        <v>0</v>
      </c>
    </row>
    <row r="180" spans="1:82">
      <c r="A180" s="1" t="str">
        <f t="shared" si="2"/>
        <v>山形川西-1</v>
      </c>
      <c r="B180">
        <v>2026</v>
      </c>
      <c r="C180" t="s">
        <v>2392</v>
      </c>
      <c r="D180">
        <v>382</v>
      </c>
      <c r="E180" t="s">
        <v>345</v>
      </c>
      <c r="F180" t="s">
        <v>2393</v>
      </c>
      <c r="G180">
        <v>1</v>
      </c>
      <c r="H180" t="s">
        <v>2392</v>
      </c>
      <c r="I180">
        <v>382</v>
      </c>
      <c r="J180" t="s">
        <v>345</v>
      </c>
      <c r="K180" t="s">
        <v>2393</v>
      </c>
      <c r="L180">
        <v>1</v>
      </c>
      <c r="M180" t="s">
        <v>2394</v>
      </c>
      <c r="N180" t="s">
        <v>2395</v>
      </c>
      <c r="O180" t="s">
        <v>2403</v>
      </c>
      <c r="P180">
        <v>0</v>
      </c>
      <c r="Q180">
        <v>0</v>
      </c>
      <c r="R180">
        <v>0</v>
      </c>
      <c r="S180">
        <v>64</v>
      </c>
      <c r="T180">
        <v>1</v>
      </c>
      <c r="U180">
        <v>0</v>
      </c>
      <c r="W180" t="s">
        <v>1244</v>
      </c>
      <c r="Z180">
        <v>538</v>
      </c>
      <c r="AB180">
        <v>3</v>
      </c>
      <c r="AC180">
        <v>1</v>
      </c>
      <c r="AD180">
        <v>4</v>
      </c>
      <c r="AE180" t="s">
        <v>500</v>
      </c>
      <c r="AF180">
        <v>4</v>
      </c>
      <c r="AG180">
        <v>2</v>
      </c>
      <c r="AI180" t="s">
        <v>1245</v>
      </c>
      <c r="AJ180">
        <v>1</v>
      </c>
      <c r="AL180">
        <v>8</v>
      </c>
      <c r="AM180">
        <v>1</v>
      </c>
      <c r="AN180">
        <v>10</v>
      </c>
      <c r="AQ180">
        <v>1</v>
      </c>
      <c r="AR180">
        <v>0</v>
      </c>
      <c r="AS180">
        <v>1</v>
      </c>
      <c r="AT180" t="s">
        <v>1246</v>
      </c>
      <c r="AU180">
        <v>650</v>
      </c>
      <c r="AW180">
        <v>2</v>
      </c>
      <c r="AX180">
        <v>15</v>
      </c>
      <c r="AY180">
        <v>60</v>
      </c>
      <c r="AZ180">
        <v>200</v>
      </c>
      <c r="BG180" t="s">
        <v>2112</v>
      </c>
      <c r="BH180" t="s">
        <v>2112</v>
      </c>
      <c r="BK180">
        <v>1</v>
      </c>
      <c r="BM180" t="s">
        <v>1246</v>
      </c>
      <c r="BO180">
        <v>650</v>
      </c>
      <c r="BT180">
        <v>2</v>
      </c>
      <c r="BU180">
        <v>25</v>
      </c>
      <c r="BV180">
        <v>38.009929999999997</v>
      </c>
      <c r="BW180">
        <v>140.048947</v>
      </c>
      <c r="BY180" t="s">
        <v>2392</v>
      </c>
      <c r="BZ180">
        <v>382</v>
      </c>
      <c r="CA180" t="s">
        <v>345</v>
      </c>
      <c r="CB180" t="s">
        <v>2393</v>
      </c>
      <c r="CC180">
        <v>1</v>
      </c>
      <c r="CD180">
        <v>0</v>
      </c>
    </row>
    <row r="181" spans="1:82">
      <c r="A181" s="1" t="str">
        <f t="shared" si="2"/>
        <v>山形川西-2</v>
      </c>
      <c r="B181">
        <v>2026</v>
      </c>
      <c r="C181" t="s">
        <v>2392</v>
      </c>
      <c r="D181">
        <v>382</v>
      </c>
      <c r="E181" t="s">
        <v>345</v>
      </c>
      <c r="F181" t="s">
        <v>2393</v>
      </c>
      <c r="G181">
        <v>2</v>
      </c>
      <c r="H181" t="s">
        <v>2392</v>
      </c>
      <c r="I181">
        <v>382</v>
      </c>
      <c r="J181" t="s">
        <v>345</v>
      </c>
      <c r="K181" t="s">
        <v>2393</v>
      </c>
      <c r="L181">
        <v>2</v>
      </c>
      <c r="M181" t="s">
        <v>2394</v>
      </c>
      <c r="N181" t="s">
        <v>2395</v>
      </c>
      <c r="O181" t="s">
        <v>2403</v>
      </c>
      <c r="P181">
        <v>0</v>
      </c>
      <c r="Q181">
        <v>0</v>
      </c>
      <c r="R181">
        <v>0</v>
      </c>
      <c r="S181">
        <v>64</v>
      </c>
      <c r="T181">
        <v>2</v>
      </c>
      <c r="U181">
        <v>0</v>
      </c>
      <c r="W181" t="s">
        <v>1247</v>
      </c>
      <c r="Z181">
        <v>191</v>
      </c>
      <c r="AB181">
        <v>3</v>
      </c>
      <c r="AC181">
        <v>1</v>
      </c>
      <c r="AD181">
        <v>1.5</v>
      </c>
      <c r="AE181" t="s">
        <v>500</v>
      </c>
      <c r="AF181">
        <v>4</v>
      </c>
      <c r="AG181">
        <v>2</v>
      </c>
      <c r="AI181" t="s">
        <v>1248</v>
      </c>
      <c r="AJ181">
        <v>6</v>
      </c>
      <c r="AL181">
        <v>6.5</v>
      </c>
      <c r="AM181">
        <v>1</v>
      </c>
      <c r="AN181">
        <v>33</v>
      </c>
      <c r="AQ181">
        <v>1</v>
      </c>
      <c r="AR181">
        <v>0</v>
      </c>
      <c r="AS181">
        <v>1</v>
      </c>
      <c r="AT181" t="s">
        <v>1246</v>
      </c>
      <c r="AU181">
        <v>1300</v>
      </c>
      <c r="AW181">
        <v>2</v>
      </c>
      <c r="AX181">
        <v>15</v>
      </c>
      <c r="AY181">
        <v>60</v>
      </c>
      <c r="AZ181">
        <v>200</v>
      </c>
      <c r="BG181" t="s">
        <v>1249</v>
      </c>
      <c r="BH181" t="s">
        <v>1249</v>
      </c>
      <c r="BK181">
        <v>1</v>
      </c>
      <c r="BM181" t="s">
        <v>1246</v>
      </c>
      <c r="BO181">
        <v>1300</v>
      </c>
      <c r="BT181">
        <v>2</v>
      </c>
      <c r="BU181">
        <v>60</v>
      </c>
      <c r="BV181">
        <v>38.005217999999999</v>
      </c>
      <c r="BW181">
        <v>140.03429</v>
      </c>
      <c r="BY181" t="s">
        <v>2392</v>
      </c>
      <c r="BZ181">
        <v>382</v>
      </c>
      <c r="CA181" t="s">
        <v>345</v>
      </c>
      <c r="CB181" t="s">
        <v>2393</v>
      </c>
      <c r="CC181">
        <v>2</v>
      </c>
      <c r="CD181">
        <v>0</v>
      </c>
    </row>
    <row r="182" spans="1:82">
      <c r="A182" s="1" t="str">
        <f t="shared" si="2"/>
        <v>山形川西5-1</v>
      </c>
      <c r="B182">
        <v>2026</v>
      </c>
      <c r="C182" t="s">
        <v>2392</v>
      </c>
      <c r="D182">
        <v>382</v>
      </c>
      <c r="E182" t="s">
        <v>345</v>
      </c>
      <c r="F182" t="s">
        <v>2407</v>
      </c>
      <c r="G182">
        <v>1</v>
      </c>
      <c r="H182" t="s">
        <v>2392</v>
      </c>
      <c r="I182">
        <v>382</v>
      </c>
      <c r="J182" t="s">
        <v>345</v>
      </c>
      <c r="K182" t="s">
        <v>2407</v>
      </c>
      <c r="L182">
        <v>1</v>
      </c>
      <c r="M182" t="s">
        <v>2394</v>
      </c>
      <c r="N182" t="s">
        <v>2395</v>
      </c>
      <c r="O182" t="s">
        <v>2403</v>
      </c>
      <c r="P182">
        <v>0</v>
      </c>
      <c r="Q182">
        <v>0</v>
      </c>
      <c r="R182">
        <v>0</v>
      </c>
      <c r="S182">
        <v>76</v>
      </c>
      <c r="T182">
        <v>1</v>
      </c>
      <c r="U182">
        <v>0</v>
      </c>
      <c r="W182" t="s">
        <v>1250</v>
      </c>
      <c r="Z182">
        <v>644</v>
      </c>
      <c r="AB182">
        <v>7</v>
      </c>
      <c r="AC182">
        <v>1</v>
      </c>
      <c r="AD182">
        <v>1.5</v>
      </c>
      <c r="AE182" t="s">
        <v>631</v>
      </c>
      <c r="AF182">
        <v>4</v>
      </c>
      <c r="AG182">
        <v>2</v>
      </c>
      <c r="AI182" t="s">
        <v>1251</v>
      </c>
      <c r="AJ182">
        <v>1</v>
      </c>
      <c r="AL182">
        <v>7.5</v>
      </c>
      <c r="AM182">
        <v>1</v>
      </c>
      <c r="AN182">
        <v>24</v>
      </c>
      <c r="AQ182">
        <v>1</v>
      </c>
      <c r="AR182">
        <v>0</v>
      </c>
      <c r="AS182">
        <v>1</v>
      </c>
      <c r="AT182" t="s">
        <v>1246</v>
      </c>
      <c r="AU182">
        <v>400</v>
      </c>
      <c r="AW182">
        <v>2</v>
      </c>
      <c r="AX182" t="s">
        <v>2410</v>
      </c>
      <c r="AY182">
        <v>80</v>
      </c>
      <c r="AZ182">
        <v>200</v>
      </c>
      <c r="BG182" t="s">
        <v>1252</v>
      </c>
      <c r="BI182" t="s">
        <v>1253</v>
      </c>
      <c r="BK182">
        <v>0</v>
      </c>
      <c r="BM182" t="s">
        <v>1246</v>
      </c>
      <c r="BO182">
        <v>400</v>
      </c>
      <c r="BT182">
        <v>9</v>
      </c>
      <c r="BV182">
        <v>38.004773</v>
      </c>
      <c r="BW182">
        <v>140.04444000000001</v>
      </c>
      <c r="BY182" t="s">
        <v>2392</v>
      </c>
      <c r="BZ182">
        <v>382</v>
      </c>
      <c r="CA182" t="s">
        <v>345</v>
      </c>
      <c r="CB182" t="s">
        <v>2407</v>
      </c>
      <c r="CC182">
        <v>1</v>
      </c>
      <c r="CD182">
        <v>0</v>
      </c>
    </row>
    <row r="183" spans="1:82">
      <c r="A183" s="1" t="str">
        <f t="shared" si="2"/>
        <v>小国-1</v>
      </c>
      <c r="B183">
        <v>2026</v>
      </c>
      <c r="C183" t="s">
        <v>2392</v>
      </c>
      <c r="D183">
        <v>401</v>
      </c>
      <c r="E183" t="s">
        <v>407</v>
      </c>
      <c r="F183" t="s">
        <v>2393</v>
      </c>
      <c r="G183">
        <v>1</v>
      </c>
      <c r="H183" t="s">
        <v>2392</v>
      </c>
      <c r="I183">
        <v>401</v>
      </c>
      <c r="J183" t="s">
        <v>407</v>
      </c>
      <c r="K183" t="s">
        <v>2393</v>
      </c>
      <c r="L183">
        <v>1</v>
      </c>
      <c r="M183" t="s">
        <v>2394</v>
      </c>
      <c r="N183">
        <v>10357</v>
      </c>
      <c r="O183" t="s">
        <v>2397</v>
      </c>
      <c r="P183">
        <v>0</v>
      </c>
      <c r="Q183">
        <v>0</v>
      </c>
      <c r="R183">
        <v>0</v>
      </c>
      <c r="S183">
        <v>63</v>
      </c>
      <c r="T183">
        <v>1</v>
      </c>
      <c r="U183">
        <v>0</v>
      </c>
      <c r="W183" t="s">
        <v>1254</v>
      </c>
      <c r="Z183">
        <v>538</v>
      </c>
      <c r="AB183">
        <v>3</v>
      </c>
      <c r="AC183">
        <v>1</v>
      </c>
      <c r="AD183">
        <v>1.2</v>
      </c>
      <c r="AE183" t="s">
        <v>500</v>
      </c>
      <c r="AF183">
        <v>4</v>
      </c>
      <c r="AG183">
        <v>3</v>
      </c>
      <c r="AI183" t="s">
        <v>1255</v>
      </c>
      <c r="AJ183">
        <v>2</v>
      </c>
      <c r="AL183">
        <v>8</v>
      </c>
      <c r="AM183">
        <v>1</v>
      </c>
      <c r="AN183">
        <v>33</v>
      </c>
      <c r="AQ183">
        <v>1</v>
      </c>
      <c r="AR183">
        <v>0</v>
      </c>
      <c r="AS183">
        <v>1</v>
      </c>
      <c r="AT183" t="s">
        <v>407</v>
      </c>
      <c r="AU183">
        <v>800</v>
      </c>
      <c r="AW183">
        <v>2</v>
      </c>
      <c r="AX183">
        <v>15</v>
      </c>
      <c r="AY183">
        <v>60</v>
      </c>
      <c r="AZ183">
        <v>200</v>
      </c>
      <c r="BG183" t="s">
        <v>2529</v>
      </c>
      <c r="BH183" t="s">
        <v>2529</v>
      </c>
      <c r="BK183">
        <v>1</v>
      </c>
      <c r="BL183" t="s">
        <v>1009</v>
      </c>
      <c r="BM183" t="s">
        <v>407</v>
      </c>
      <c r="BN183">
        <v>3</v>
      </c>
      <c r="BO183">
        <v>800</v>
      </c>
      <c r="BT183">
        <v>2</v>
      </c>
      <c r="BU183">
        <v>59</v>
      </c>
      <c r="BV183">
        <v>38.062272999999998</v>
      </c>
      <c r="BW183">
        <v>139.74387899999999</v>
      </c>
      <c r="BY183" t="s">
        <v>2392</v>
      </c>
      <c r="BZ183">
        <v>401</v>
      </c>
      <c r="CA183" t="s">
        <v>407</v>
      </c>
      <c r="CB183" t="s">
        <v>2393</v>
      </c>
      <c r="CC183">
        <v>1</v>
      </c>
      <c r="CD183">
        <v>0</v>
      </c>
    </row>
    <row r="184" spans="1:82">
      <c r="A184" s="1" t="str">
        <f t="shared" si="2"/>
        <v>小国-2</v>
      </c>
      <c r="B184">
        <v>2026</v>
      </c>
      <c r="C184" t="s">
        <v>2392</v>
      </c>
      <c r="D184">
        <v>401</v>
      </c>
      <c r="E184" t="s">
        <v>407</v>
      </c>
      <c r="F184" t="s">
        <v>2393</v>
      </c>
      <c r="G184">
        <v>2</v>
      </c>
      <c r="H184" t="s">
        <v>2392</v>
      </c>
      <c r="I184">
        <v>401</v>
      </c>
      <c r="J184" t="s">
        <v>407</v>
      </c>
      <c r="K184" t="s">
        <v>2393</v>
      </c>
      <c r="L184">
        <v>2</v>
      </c>
      <c r="M184" t="s">
        <v>2394</v>
      </c>
      <c r="N184">
        <v>10357</v>
      </c>
      <c r="O184" t="s">
        <v>2397</v>
      </c>
      <c r="P184">
        <v>0</v>
      </c>
      <c r="Q184">
        <v>0</v>
      </c>
      <c r="R184">
        <v>0</v>
      </c>
      <c r="S184">
        <v>63</v>
      </c>
      <c r="T184">
        <v>2</v>
      </c>
      <c r="U184">
        <v>0</v>
      </c>
      <c r="W184" t="s">
        <v>1257</v>
      </c>
      <c r="Z184">
        <v>238</v>
      </c>
      <c r="AB184">
        <v>3</v>
      </c>
      <c r="AC184">
        <v>1</v>
      </c>
      <c r="AD184">
        <v>1.2</v>
      </c>
      <c r="AE184" t="s">
        <v>500</v>
      </c>
      <c r="AF184">
        <v>4</v>
      </c>
      <c r="AG184">
        <v>2</v>
      </c>
      <c r="AI184" t="s">
        <v>828</v>
      </c>
      <c r="AJ184">
        <v>5</v>
      </c>
      <c r="AL184">
        <v>6</v>
      </c>
      <c r="AM184">
        <v>1</v>
      </c>
      <c r="AN184">
        <v>33</v>
      </c>
      <c r="AQ184">
        <v>1</v>
      </c>
      <c r="AR184">
        <v>0</v>
      </c>
      <c r="AS184">
        <v>1</v>
      </c>
      <c r="AT184" t="s">
        <v>407</v>
      </c>
      <c r="AU184">
        <v>1300</v>
      </c>
      <c r="AW184">
        <v>2</v>
      </c>
      <c r="AX184">
        <v>13</v>
      </c>
      <c r="AY184">
        <v>60</v>
      </c>
      <c r="AZ184">
        <v>200</v>
      </c>
      <c r="BG184" t="s">
        <v>1258</v>
      </c>
      <c r="BH184" t="s">
        <v>633</v>
      </c>
      <c r="BK184">
        <v>1</v>
      </c>
      <c r="BL184" t="s">
        <v>1009</v>
      </c>
      <c r="BM184" t="s">
        <v>407</v>
      </c>
      <c r="BN184">
        <v>7</v>
      </c>
      <c r="BO184">
        <v>1300</v>
      </c>
      <c r="BT184">
        <v>2</v>
      </c>
      <c r="BU184">
        <v>47</v>
      </c>
      <c r="BV184">
        <v>38.068641</v>
      </c>
      <c r="BW184">
        <v>139.73962700000001</v>
      </c>
      <c r="BY184" t="s">
        <v>2392</v>
      </c>
      <c r="BZ184">
        <v>401</v>
      </c>
      <c r="CA184" t="s">
        <v>407</v>
      </c>
      <c r="CB184" t="s">
        <v>2393</v>
      </c>
      <c r="CC184">
        <v>2</v>
      </c>
      <c r="CD184">
        <v>0</v>
      </c>
    </row>
    <row r="185" spans="1:82">
      <c r="A185" s="1" t="str">
        <f t="shared" si="2"/>
        <v>小国5-1</v>
      </c>
      <c r="B185">
        <v>2026</v>
      </c>
      <c r="C185" t="s">
        <v>2392</v>
      </c>
      <c r="D185">
        <v>401</v>
      </c>
      <c r="E185" t="s">
        <v>407</v>
      </c>
      <c r="F185" t="s">
        <v>2407</v>
      </c>
      <c r="G185">
        <v>1</v>
      </c>
      <c r="H185" t="s">
        <v>2392</v>
      </c>
      <c r="I185">
        <v>401</v>
      </c>
      <c r="J185" t="s">
        <v>407</v>
      </c>
      <c r="K185" t="s">
        <v>2407</v>
      </c>
      <c r="L185">
        <v>1</v>
      </c>
      <c r="M185" t="s">
        <v>2394</v>
      </c>
      <c r="N185">
        <v>10357</v>
      </c>
      <c r="O185" t="s">
        <v>2397</v>
      </c>
      <c r="P185">
        <v>0</v>
      </c>
      <c r="Q185">
        <v>0</v>
      </c>
      <c r="R185">
        <v>0</v>
      </c>
      <c r="S185">
        <v>76</v>
      </c>
      <c r="T185">
        <v>2</v>
      </c>
      <c r="U185">
        <v>0</v>
      </c>
      <c r="W185" t="s">
        <v>1259</v>
      </c>
      <c r="Z185">
        <v>129</v>
      </c>
      <c r="AB185">
        <v>3</v>
      </c>
      <c r="AC185">
        <v>1.5</v>
      </c>
      <c r="AD185">
        <v>1</v>
      </c>
      <c r="AE185" t="s">
        <v>642</v>
      </c>
      <c r="AF185">
        <v>3</v>
      </c>
      <c r="AG185">
        <v>2</v>
      </c>
      <c r="AI185" t="s">
        <v>1260</v>
      </c>
      <c r="AJ185">
        <v>5</v>
      </c>
      <c r="AL185">
        <v>12</v>
      </c>
      <c r="AM185">
        <v>1</v>
      </c>
      <c r="AN185">
        <v>24</v>
      </c>
      <c r="AQ185">
        <v>1</v>
      </c>
      <c r="AR185">
        <v>0</v>
      </c>
      <c r="AS185">
        <v>1</v>
      </c>
      <c r="AT185" t="s">
        <v>407</v>
      </c>
      <c r="AU185">
        <v>190</v>
      </c>
      <c r="AW185">
        <v>2</v>
      </c>
      <c r="AX185" t="s">
        <v>2410</v>
      </c>
      <c r="AY185">
        <v>80</v>
      </c>
      <c r="AZ185">
        <v>200</v>
      </c>
      <c r="BG185" t="s">
        <v>1261</v>
      </c>
      <c r="BH185" t="s">
        <v>854</v>
      </c>
      <c r="BK185">
        <v>0</v>
      </c>
      <c r="BL185" t="s">
        <v>1009</v>
      </c>
      <c r="BM185" t="s">
        <v>407</v>
      </c>
      <c r="BN185">
        <v>2</v>
      </c>
      <c r="BO185">
        <v>190</v>
      </c>
      <c r="BT185">
        <v>9</v>
      </c>
      <c r="BV185">
        <v>38.059874999999998</v>
      </c>
      <c r="BW185">
        <v>139.74941699999999</v>
      </c>
      <c r="BY185" t="s">
        <v>2392</v>
      </c>
      <c r="BZ185">
        <v>401</v>
      </c>
      <c r="CA185" t="s">
        <v>407</v>
      </c>
      <c r="CB185" t="s">
        <v>2407</v>
      </c>
      <c r="CC185">
        <v>1</v>
      </c>
      <c r="CD185">
        <v>0</v>
      </c>
    </row>
    <row r="186" spans="1:82">
      <c r="A186" s="1" t="str">
        <f t="shared" si="2"/>
        <v>白鷹-1</v>
      </c>
      <c r="B186">
        <v>2026</v>
      </c>
      <c r="C186" t="s">
        <v>2392</v>
      </c>
      <c r="D186">
        <v>402</v>
      </c>
      <c r="E186" t="s">
        <v>410</v>
      </c>
      <c r="F186" t="s">
        <v>2393</v>
      </c>
      <c r="G186">
        <v>1</v>
      </c>
      <c r="H186" t="s">
        <v>2392</v>
      </c>
      <c r="I186">
        <v>402</v>
      </c>
      <c r="J186" t="s">
        <v>410</v>
      </c>
      <c r="K186" t="s">
        <v>2393</v>
      </c>
      <c r="L186">
        <v>1</v>
      </c>
      <c r="M186" t="s">
        <v>2394</v>
      </c>
      <c r="N186" t="s">
        <v>2402</v>
      </c>
      <c r="O186">
        <v>10357</v>
      </c>
      <c r="P186">
        <v>0</v>
      </c>
      <c r="Q186">
        <v>0</v>
      </c>
      <c r="R186">
        <v>0</v>
      </c>
      <c r="S186">
        <v>63</v>
      </c>
      <c r="T186">
        <v>1</v>
      </c>
      <c r="U186">
        <v>0</v>
      </c>
      <c r="W186" t="s">
        <v>1262</v>
      </c>
      <c r="Z186">
        <v>267</v>
      </c>
      <c r="AB186">
        <v>3</v>
      </c>
      <c r="AC186">
        <v>1</v>
      </c>
      <c r="AD186">
        <v>2.5</v>
      </c>
      <c r="AE186" t="s">
        <v>500</v>
      </c>
      <c r="AF186">
        <v>4</v>
      </c>
      <c r="AG186">
        <v>2</v>
      </c>
      <c r="AI186" t="s">
        <v>1263</v>
      </c>
      <c r="AJ186">
        <v>4</v>
      </c>
      <c r="AL186">
        <v>5.5</v>
      </c>
      <c r="AM186">
        <v>1</v>
      </c>
      <c r="AN186">
        <v>33</v>
      </c>
      <c r="AQ186">
        <v>1</v>
      </c>
      <c r="AR186">
        <v>0</v>
      </c>
      <c r="AS186">
        <v>1</v>
      </c>
      <c r="AT186" t="s">
        <v>1264</v>
      </c>
      <c r="AU186">
        <v>550</v>
      </c>
      <c r="AW186">
        <v>2</v>
      </c>
      <c r="AX186">
        <v>15</v>
      </c>
      <c r="AY186">
        <v>60</v>
      </c>
      <c r="AZ186">
        <v>200</v>
      </c>
      <c r="BG186" t="s">
        <v>1265</v>
      </c>
      <c r="BH186" t="s">
        <v>1265</v>
      </c>
      <c r="BK186">
        <v>1</v>
      </c>
      <c r="BM186" t="s">
        <v>1264</v>
      </c>
      <c r="BO186">
        <v>550</v>
      </c>
      <c r="BT186">
        <v>2</v>
      </c>
      <c r="BU186">
        <v>50</v>
      </c>
      <c r="BV186">
        <v>38.187350000000002</v>
      </c>
      <c r="BW186">
        <v>140.10309899999999</v>
      </c>
      <c r="BY186" t="s">
        <v>2392</v>
      </c>
      <c r="BZ186">
        <v>402</v>
      </c>
      <c r="CA186" t="s">
        <v>410</v>
      </c>
      <c r="CB186" t="s">
        <v>2393</v>
      </c>
      <c r="CC186">
        <v>1</v>
      </c>
      <c r="CD186">
        <v>0</v>
      </c>
    </row>
    <row r="187" spans="1:82">
      <c r="A187" s="1" t="str">
        <f t="shared" si="2"/>
        <v>白鷹-2</v>
      </c>
      <c r="B187">
        <v>2026</v>
      </c>
      <c r="C187" t="s">
        <v>2392</v>
      </c>
      <c r="D187">
        <v>402</v>
      </c>
      <c r="E187" t="s">
        <v>410</v>
      </c>
      <c r="F187" t="s">
        <v>2393</v>
      </c>
      <c r="G187">
        <v>2</v>
      </c>
      <c r="H187" t="s">
        <v>2392</v>
      </c>
      <c r="I187">
        <v>402</v>
      </c>
      <c r="J187" t="s">
        <v>410</v>
      </c>
      <c r="K187" t="s">
        <v>2393</v>
      </c>
      <c r="L187">
        <v>2</v>
      </c>
      <c r="M187" t="s">
        <v>2394</v>
      </c>
      <c r="N187" t="s">
        <v>2402</v>
      </c>
      <c r="O187">
        <v>10357</v>
      </c>
      <c r="P187">
        <v>0</v>
      </c>
      <c r="Q187">
        <v>0</v>
      </c>
      <c r="R187">
        <v>0</v>
      </c>
      <c r="S187">
        <v>63</v>
      </c>
      <c r="T187">
        <v>2</v>
      </c>
      <c r="U187">
        <v>0</v>
      </c>
      <c r="W187" t="s">
        <v>1266</v>
      </c>
      <c r="Z187">
        <v>513</v>
      </c>
      <c r="AB187">
        <v>3</v>
      </c>
      <c r="AC187">
        <v>1</v>
      </c>
      <c r="AD187">
        <v>2.5</v>
      </c>
      <c r="AE187" t="s">
        <v>500</v>
      </c>
      <c r="AF187">
        <v>4</v>
      </c>
      <c r="AG187">
        <v>2</v>
      </c>
      <c r="AI187" t="s">
        <v>1267</v>
      </c>
      <c r="AJ187">
        <v>1</v>
      </c>
      <c r="AL187">
        <v>8.3000000000000007</v>
      </c>
      <c r="AM187">
        <v>1</v>
      </c>
      <c r="AN187">
        <v>33</v>
      </c>
      <c r="AQ187">
        <v>1</v>
      </c>
      <c r="AR187">
        <v>0</v>
      </c>
      <c r="AS187">
        <v>1</v>
      </c>
      <c r="AT187" t="s">
        <v>1268</v>
      </c>
      <c r="AU187">
        <v>600</v>
      </c>
      <c r="AW187">
        <v>2</v>
      </c>
      <c r="AX187">
        <v>15</v>
      </c>
      <c r="AY187">
        <v>60</v>
      </c>
      <c r="AZ187">
        <v>200</v>
      </c>
      <c r="BG187" t="s">
        <v>1269</v>
      </c>
      <c r="BH187" t="s">
        <v>1270</v>
      </c>
      <c r="BK187">
        <v>1</v>
      </c>
      <c r="BM187" t="s">
        <v>1268</v>
      </c>
      <c r="BO187">
        <v>600</v>
      </c>
      <c r="BT187">
        <v>2</v>
      </c>
      <c r="BU187">
        <v>53</v>
      </c>
      <c r="BV187">
        <v>38.190061</v>
      </c>
      <c r="BW187">
        <v>140.078442</v>
      </c>
      <c r="BY187" t="s">
        <v>2392</v>
      </c>
      <c r="BZ187">
        <v>402</v>
      </c>
      <c r="CA187" t="s">
        <v>410</v>
      </c>
      <c r="CB187" t="s">
        <v>2393</v>
      </c>
      <c r="CC187">
        <v>2</v>
      </c>
      <c r="CD187">
        <v>0</v>
      </c>
    </row>
    <row r="188" spans="1:82">
      <c r="A188" s="1" t="str">
        <f t="shared" si="2"/>
        <v>白鷹5-1</v>
      </c>
      <c r="B188">
        <v>2026</v>
      </c>
      <c r="C188" t="s">
        <v>2392</v>
      </c>
      <c r="D188">
        <v>402</v>
      </c>
      <c r="E188" t="s">
        <v>410</v>
      </c>
      <c r="F188" t="s">
        <v>2407</v>
      </c>
      <c r="G188">
        <v>1</v>
      </c>
      <c r="H188" t="s">
        <v>2392</v>
      </c>
      <c r="I188">
        <v>402</v>
      </c>
      <c r="J188" t="s">
        <v>410</v>
      </c>
      <c r="K188" t="s">
        <v>2407</v>
      </c>
      <c r="L188">
        <v>1</v>
      </c>
      <c r="M188" t="s">
        <v>2394</v>
      </c>
      <c r="N188" t="s">
        <v>2402</v>
      </c>
      <c r="O188">
        <v>10357</v>
      </c>
      <c r="P188">
        <v>0</v>
      </c>
      <c r="Q188">
        <v>0</v>
      </c>
      <c r="R188">
        <v>0</v>
      </c>
      <c r="S188">
        <v>76</v>
      </c>
      <c r="T188">
        <v>2</v>
      </c>
      <c r="U188">
        <v>0</v>
      </c>
      <c r="W188" t="s">
        <v>1271</v>
      </c>
      <c r="Z188">
        <v>290</v>
      </c>
      <c r="AB188">
        <v>3</v>
      </c>
      <c r="AC188">
        <v>1</v>
      </c>
      <c r="AD188">
        <v>4.5</v>
      </c>
      <c r="AE188" t="s">
        <v>631</v>
      </c>
      <c r="AF188">
        <v>3</v>
      </c>
      <c r="AG188">
        <v>3</v>
      </c>
      <c r="AI188" t="s">
        <v>1272</v>
      </c>
      <c r="AJ188">
        <v>3</v>
      </c>
      <c r="AL188">
        <v>20</v>
      </c>
      <c r="AM188">
        <v>1</v>
      </c>
      <c r="AN188">
        <v>10</v>
      </c>
      <c r="AQ188">
        <v>1</v>
      </c>
      <c r="AR188">
        <v>0</v>
      </c>
      <c r="AS188">
        <v>1</v>
      </c>
      <c r="AT188" t="s">
        <v>1264</v>
      </c>
      <c r="AU188">
        <v>650</v>
      </c>
      <c r="AW188">
        <v>2</v>
      </c>
      <c r="AX188" t="s">
        <v>2410</v>
      </c>
      <c r="AY188">
        <v>80</v>
      </c>
      <c r="AZ188">
        <v>200</v>
      </c>
      <c r="BG188" t="s">
        <v>1273</v>
      </c>
      <c r="BH188" t="s">
        <v>1273</v>
      </c>
      <c r="BI188" t="s">
        <v>1274</v>
      </c>
      <c r="BK188">
        <v>0</v>
      </c>
      <c r="BM188" t="s">
        <v>1264</v>
      </c>
      <c r="BO188">
        <v>650</v>
      </c>
      <c r="BT188">
        <v>2</v>
      </c>
      <c r="BU188">
        <v>52</v>
      </c>
      <c r="BV188">
        <v>38.184832999999998</v>
      </c>
      <c r="BW188">
        <v>140.10183599999999</v>
      </c>
      <c r="BY188" t="s">
        <v>2392</v>
      </c>
      <c r="BZ188">
        <v>402</v>
      </c>
      <c r="CA188" t="s">
        <v>410</v>
      </c>
      <c r="CB188" t="s">
        <v>2407</v>
      </c>
      <c r="CC188">
        <v>1</v>
      </c>
      <c r="CD188">
        <v>0</v>
      </c>
    </row>
    <row r="189" spans="1:82">
      <c r="A189" s="1" t="str">
        <f t="shared" si="2"/>
        <v>三川-1</v>
      </c>
      <c r="B189">
        <v>2026</v>
      </c>
      <c r="C189" t="s">
        <v>2392</v>
      </c>
      <c r="D189">
        <v>426</v>
      </c>
      <c r="E189" t="s">
        <v>414</v>
      </c>
      <c r="F189" t="s">
        <v>2393</v>
      </c>
      <c r="G189">
        <v>1</v>
      </c>
      <c r="H189" t="s">
        <v>2392</v>
      </c>
      <c r="I189">
        <v>426</v>
      </c>
      <c r="J189" t="s">
        <v>414</v>
      </c>
      <c r="K189" t="s">
        <v>2393</v>
      </c>
      <c r="L189">
        <v>1</v>
      </c>
      <c r="M189" t="s">
        <v>2394</v>
      </c>
      <c r="N189" t="s">
        <v>2405</v>
      </c>
      <c r="O189" t="s">
        <v>2398</v>
      </c>
      <c r="P189">
        <v>0</v>
      </c>
      <c r="Q189">
        <v>0</v>
      </c>
      <c r="R189">
        <v>0</v>
      </c>
      <c r="S189">
        <v>63</v>
      </c>
      <c r="T189">
        <v>2</v>
      </c>
      <c r="U189">
        <v>0</v>
      </c>
      <c r="W189" t="s">
        <v>1275</v>
      </c>
      <c r="Z189">
        <v>339</v>
      </c>
      <c r="AB189">
        <v>3</v>
      </c>
      <c r="AC189">
        <v>1</v>
      </c>
      <c r="AD189">
        <v>1.2</v>
      </c>
      <c r="AE189" t="s">
        <v>500</v>
      </c>
      <c r="AF189">
        <v>4</v>
      </c>
      <c r="AG189">
        <v>2</v>
      </c>
      <c r="AI189" t="s">
        <v>571</v>
      </c>
      <c r="AJ189">
        <v>3</v>
      </c>
      <c r="AL189">
        <v>6</v>
      </c>
      <c r="AM189">
        <v>1</v>
      </c>
      <c r="AN189">
        <v>33</v>
      </c>
      <c r="AQ189">
        <v>1</v>
      </c>
      <c r="AR189">
        <v>1</v>
      </c>
      <c r="AS189">
        <v>1</v>
      </c>
      <c r="AT189" t="s">
        <v>779</v>
      </c>
      <c r="AU189">
        <v>6400</v>
      </c>
      <c r="AW189">
        <v>2</v>
      </c>
      <c r="AX189" t="s">
        <v>2393</v>
      </c>
      <c r="AY189">
        <v>70</v>
      </c>
      <c r="AZ189">
        <v>200</v>
      </c>
      <c r="BG189" t="s">
        <v>1276</v>
      </c>
      <c r="BH189" t="s">
        <v>1276</v>
      </c>
      <c r="BK189">
        <v>1</v>
      </c>
      <c r="BL189" t="s">
        <v>752</v>
      </c>
      <c r="BM189" t="s">
        <v>779</v>
      </c>
      <c r="BN189">
        <v>7</v>
      </c>
      <c r="BO189">
        <v>6400</v>
      </c>
      <c r="BT189">
        <v>1</v>
      </c>
      <c r="BU189">
        <v>18</v>
      </c>
      <c r="BV189">
        <v>38.799011</v>
      </c>
      <c r="BW189">
        <v>139.851641</v>
      </c>
      <c r="BY189" t="s">
        <v>2392</v>
      </c>
      <c r="BZ189">
        <v>426</v>
      </c>
      <c r="CA189" t="s">
        <v>414</v>
      </c>
      <c r="CB189" t="s">
        <v>2393</v>
      </c>
      <c r="CC189">
        <v>1</v>
      </c>
      <c r="CD189">
        <v>0</v>
      </c>
    </row>
    <row r="190" spans="1:82">
      <c r="A190" s="1" t="str">
        <f t="shared" si="2"/>
        <v>三川-2</v>
      </c>
      <c r="B190">
        <v>2026</v>
      </c>
      <c r="C190" t="s">
        <v>2392</v>
      </c>
      <c r="D190">
        <v>426</v>
      </c>
      <c r="E190" t="s">
        <v>414</v>
      </c>
      <c r="F190" t="s">
        <v>2393</v>
      </c>
      <c r="G190">
        <v>2</v>
      </c>
      <c r="H190" t="s">
        <v>2392</v>
      </c>
      <c r="I190">
        <v>426</v>
      </c>
      <c r="J190" t="s">
        <v>414</v>
      </c>
      <c r="K190" t="s">
        <v>2393</v>
      </c>
      <c r="L190">
        <v>2</v>
      </c>
      <c r="M190" t="s">
        <v>2394</v>
      </c>
      <c r="N190" t="s">
        <v>2405</v>
      </c>
      <c r="O190" t="s">
        <v>2398</v>
      </c>
      <c r="P190">
        <v>0</v>
      </c>
      <c r="Q190">
        <v>0</v>
      </c>
      <c r="R190">
        <v>0</v>
      </c>
      <c r="S190">
        <v>65</v>
      </c>
      <c r="T190">
        <v>0</v>
      </c>
      <c r="U190">
        <v>0</v>
      </c>
      <c r="W190" t="s">
        <v>1277</v>
      </c>
      <c r="Z190">
        <v>826</v>
      </c>
      <c r="AB190">
        <v>3</v>
      </c>
      <c r="AC190">
        <v>1</v>
      </c>
      <c r="AD190">
        <v>1.2</v>
      </c>
      <c r="AE190" t="s">
        <v>500</v>
      </c>
      <c r="AF190">
        <v>4</v>
      </c>
      <c r="AG190">
        <v>2</v>
      </c>
      <c r="AI190" t="s">
        <v>586</v>
      </c>
      <c r="AJ190">
        <v>3</v>
      </c>
      <c r="AL190">
        <v>10</v>
      </c>
      <c r="AM190">
        <v>1</v>
      </c>
      <c r="AN190">
        <v>33</v>
      </c>
      <c r="AQ190">
        <v>1</v>
      </c>
      <c r="AR190">
        <v>1</v>
      </c>
      <c r="AS190">
        <v>1</v>
      </c>
      <c r="AT190" t="s">
        <v>779</v>
      </c>
      <c r="AU190">
        <v>6600</v>
      </c>
      <c r="AW190">
        <v>2</v>
      </c>
      <c r="AX190" t="s">
        <v>2393</v>
      </c>
      <c r="AY190">
        <v>70</v>
      </c>
      <c r="AZ190">
        <v>200</v>
      </c>
      <c r="BG190" t="s">
        <v>1278</v>
      </c>
      <c r="BH190" t="s">
        <v>1278</v>
      </c>
      <c r="BK190">
        <v>1</v>
      </c>
      <c r="BL190" t="s">
        <v>752</v>
      </c>
      <c r="BM190" t="s">
        <v>779</v>
      </c>
      <c r="BN190">
        <v>7</v>
      </c>
      <c r="BO190">
        <v>6600</v>
      </c>
      <c r="BT190">
        <v>1</v>
      </c>
      <c r="BU190">
        <v>5</v>
      </c>
      <c r="BV190">
        <v>38.7896</v>
      </c>
      <c r="BW190">
        <v>139.840205</v>
      </c>
      <c r="BY190" t="s">
        <v>2392</v>
      </c>
      <c r="BZ190">
        <v>426</v>
      </c>
      <c r="CA190" t="s">
        <v>414</v>
      </c>
      <c r="CB190" t="s">
        <v>2393</v>
      </c>
      <c r="CC190">
        <v>2</v>
      </c>
      <c r="CD190">
        <v>0</v>
      </c>
    </row>
    <row r="191" spans="1:82">
      <c r="A191" s="1" t="str">
        <f t="shared" si="2"/>
        <v>三川5-1</v>
      </c>
      <c r="B191">
        <v>2026</v>
      </c>
      <c r="C191" t="s">
        <v>2392</v>
      </c>
      <c r="D191">
        <v>426</v>
      </c>
      <c r="E191" t="s">
        <v>414</v>
      </c>
      <c r="F191" t="s">
        <v>2407</v>
      </c>
      <c r="G191">
        <v>1</v>
      </c>
      <c r="H191" t="s">
        <v>2392</v>
      </c>
      <c r="I191">
        <v>426</v>
      </c>
      <c r="J191" t="s">
        <v>414</v>
      </c>
      <c r="K191" t="s">
        <v>2407</v>
      </c>
      <c r="L191">
        <v>1</v>
      </c>
      <c r="M191" t="s">
        <v>2394</v>
      </c>
      <c r="N191" t="s">
        <v>2405</v>
      </c>
      <c r="O191" t="s">
        <v>2398</v>
      </c>
      <c r="P191">
        <v>0</v>
      </c>
      <c r="Q191">
        <v>0</v>
      </c>
      <c r="R191">
        <v>0</v>
      </c>
      <c r="S191">
        <v>76</v>
      </c>
      <c r="T191">
        <v>2</v>
      </c>
      <c r="U191">
        <v>0</v>
      </c>
      <c r="W191" t="s">
        <v>1279</v>
      </c>
      <c r="Z191">
        <v>350</v>
      </c>
      <c r="AB191">
        <v>3</v>
      </c>
      <c r="AC191">
        <v>1</v>
      </c>
      <c r="AD191">
        <v>2.5</v>
      </c>
      <c r="AE191" t="s">
        <v>631</v>
      </c>
      <c r="AF191">
        <v>4</v>
      </c>
      <c r="AG191">
        <v>2</v>
      </c>
      <c r="AI191" t="s">
        <v>1280</v>
      </c>
      <c r="AJ191">
        <v>4</v>
      </c>
      <c r="AL191">
        <v>16</v>
      </c>
      <c r="AM191">
        <v>1</v>
      </c>
      <c r="AN191">
        <v>33</v>
      </c>
      <c r="AQ191">
        <v>1</v>
      </c>
      <c r="AR191">
        <v>1</v>
      </c>
      <c r="AS191">
        <v>1</v>
      </c>
      <c r="AT191" t="s">
        <v>779</v>
      </c>
      <c r="AU191">
        <v>6300</v>
      </c>
      <c r="AW191">
        <v>2</v>
      </c>
      <c r="AX191" t="s">
        <v>2393</v>
      </c>
      <c r="AY191">
        <v>70</v>
      </c>
      <c r="AZ191">
        <v>200</v>
      </c>
      <c r="BG191" t="s">
        <v>1281</v>
      </c>
      <c r="BH191" t="s">
        <v>1281</v>
      </c>
      <c r="BI191" t="s">
        <v>854</v>
      </c>
      <c r="BK191">
        <v>0</v>
      </c>
      <c r="BL191" t="s">
        <v>752</v>
      </c>
      <c r="BM191" t="s">
        <v>779</v>
      </c>
      <c r="BN191">
        <v>7</v>
      </c>
      <c r="BO191">
        <v>6300</v>
      </c>
      <c r="BT191">
        <v>2</v>
      </c>
      <c r="BU191">
        <v>46</v>
      </c>
      <c r="BV191">
        <v>38.794677</v>
      </c>
      <c r="BW191">
        <v>139.84755699999999</v>
      </c>
      <c r="BY191" t="s">
        <v>2392</v>
      </c>
      <c r="BZ191">
        <v>426</v>
      </c>
      <c r="CA191" t="s">
        <v>414</v>
      </c>
      <c r="CB191" t="s">
        <v>2407</v>
      </c>
      <c r="CC191">
        <v>1</v>
      </c>
      <c r="CD191">
        <v>0</v>
      </c>
    </row>
    <row r="192" spans="1:82">
      <c r="A192" s="1" t="str">
        <f t="shared" si="2"/>
        <v>山形庄内-1</v>
      </c>
      <c r="B192">
        <v>2026</v>
      </c>
      <c r="C192" t="s">
        <v>2392</v>
      </c>
      <c r="D192">
        <v>428</v>
      </c>
      <c r="E192" t="s">
        <v>421</v>
      </c>
      <c r="F192" t="s">
        <v>2393</v>
      </c>
      <c r="G192">
        <v>1</v>
      </c>
      <c r="H192" t="s">
        <v>2392</v>
      </c>
      <c r="I192">
        <v>428</v>
      </c>
      <c r="J192" t="s">
        <v>421</v>
      </c>
      <c r="K192" t="s">
        <v>2393</v>
      </c>
      <c r="L192">
        <v>1</v>
      </c>
      <c r="M192" t="s">
        <v>2394</v>
      </c>
      <c r="N192" t="s">
        <v>2401</v>
      </c>
      <c r="O192" t="s">
        <v>2408</v>
      </c>
      <c r="P192">
        <v>0</v>
      </c>
      <c r="Q192">
        <v>0</v>
      </c>
      <c r="R192">
        <v>0</v>
      </c>
      <c r="S192">
        <v>63</v>
      </c>
      <c r="T192">
        <v>1</v>
      </c>
      <c r="U192">
        <v>0</v>
      </c>
      <c r="W192" t="s">
        <v>1283</v>
      </c>
      <c r="Z192">
        <v>497</v>
      </c>
      <c r="AB192">
        <v>1</v>
      </c>
      <c r="AC192">
        <v>1</v>
      </c>
      <c r="AD192">
        <v>1</v>
      </c>
      <c r="AE192" t="s">
        <v>500</v>
      </c>
      <c r="AF192">
        <v>4</v>
      </c>
      <c r="AG192">
        <v>2</v>
      </c>
      <c r="AI192" t="s">
        <v>1284</v>
      </c>
      <c r="AJ192">
        <v>1</v>
      </c>
      <c r="AL192">
        <v>7</v>
      </c>
      <c r="AM192">
        <v>1</v>
      </c>
      <c r="AN192">
        <v>33</v>
      </c>
      <c r="AQ192">
        <v>1</v>
      </c>
      <c r="AR192">
        <v>1</v>
      </c>
      <c r="AS192">
        <v>1</v>
      </c>
      <c r="AT192" t="s">
        <v>1285</v>
      </c>
      <c r="AU192">
        <v>600</v>
      </c>
      <c r="AW192">
        <v>2</v>
      </c>
      <c r="AX192">
        <v>16</v>
      </c>
      <c r="AY192">
        <v>60</v>
      </c>
      <c r="AZ192">
        <v>200</v>
      </c>
      <c r="BG192" t="s">
        <v>1286</v>
      </c>
      <c r="BH192" t="s">
        <v>854</v>
      </c>
      <c r="BK192">
        <v>1</v>
      </c>
      <c r="BL192" t="s">
        <v>752</v>
      </c>
      <c r="BM192" t="s">
        <v>1285</v>
      </c>
      <c r="BN192">
        <v>3</v>
      </c>
      <c r="BO192">
        <v>600</v>
      </c>
      <c r="BT192">
        <v>0</v>
      </c>
      <c r="BV192">
        <v>38.84487</v>
      </c>
      <c r="BW192">
        <v>139.90546000000001</v>
      </c>
      <c r="BY192" t="s">
        <v>2392</v>
      </c>
      <c r="BZ192">
        <v>428</v>
      </c>
      <c r="CA192" t="s">
        <v>421</v>
      </c>
      <c r="CB192" t="s">
        <v>2393</v>
      </c>
      <c r="CC192">
        <v>1</v>
      </c>
      <c r="CD192">
        <v>0</v>
      </c>
    </row>
    <row r="193" spans="1:82">
      <c r="A193" s="1" t="str">
        <f t="shared" si="2"/>
        <v>山形庄内-2</v>
      </c>
      <c r="B193">
        <v>2026</v>
      </c>
      <c r="C193" t="s">
        <v>2392</v>
      </c>
      <c r="D193">
        <v>428</v>
      </c>
      <c r="E193" t="s">
        <v>421</v>
      </c>
      <c r="F193" t="s">
        <v>2393</v>
      </c>
      <c r="G193">
        <v>2</v>
      </c>
      <c r="H193" t="s">
        <v>2392</v>
      </c>
      <c r="I193">
        <v>428</v>
      </c>
      <c r="J193" t="s">
        <v>421</v>
      </c>
      <c r="K193" t="s">
        <v>2393</v>
      </c>
      <c r="L193">
        <v>2</v>
      </c>
      <c r="M193" t="s">
        <v>2394</v>
      </c>
      <c r="N193" t="s">
        <v>2401</v>
      </c>
      <c r="O193" t="s">
        <v>2408</v>
      </c>
      <c r="P193">
        <v>0</v>
      </c>
      <c r="Q193">
        <v>0</v>
      </c>
      <c r="R193">
        <v>0</v>
      </c>
      <c r="S193">
        <v>65</v>
      </c>
      <c r="T193">
        <v>2</v>
      </c>
      <c r="U193">
        <v>0</v>
      </c>
      <c r="W193" t="s">
        <v>1287</v>
      </c>
      <c r="Z193">
        <v>531</v>
      </c>
      <c r="AB193">
        <v>3</v>
      </c>
      <c r="AC193">
        <v>1</v>
      </c>
      <c r="AD193">
        <v>2</v>
      </c>
      <c r="AE193" t="s">
        <v>500</v>
      </c>
      <c r="AF193">
        <v>4</v>
      </c>
      <c r="AG193">
        <v>2</v>
      </c>
      <c r="AI193" t="s">
        <v>1288</v>
      </c>
      <c r="AJ193">
        <v>7</v>
      </c>
      <c r="AL193">
        <v>6</v>
      </c>
      <c r="AM193">
        <v>1</v>
      </c>
      <c r="AN193">
        <v>33</v>
      </c>
      <c r="AQ193">
        <v>1</v>
      </c>
      <c r="AR193">
        <v>1</v>
      </c>
      <c r="AS193">
        <v>1</v>
      </c>
      <c r="AT193" t="s">
        <v>1285</v>
      </c>
      <c r="AU193">
        <v>1400</v>
      </c>
      <c r="AW193">
        <v>2</v>
      </c>
      <c r="AX193">
        <v>15</v>
      </c>
      <c r="AY193">
        <v>60</v>
      </c>
      <c r="AZ193">
        <v>200</v>
      </c>
      <c r="BG193" t="s">
        <v>1289</v>
      </c>
      <c r="BH193" t="s">
        <v>2113</v>
      </c>
      <c r="BK193">
        <v>1</v>
      </c>
      <c r="BL193" t="s">
        <v>752</v>
      </c>
      <c r="BM193" t="s">
        <v>1285</v>
      </c>
      <c r="BN193">
        <v>7</v>
      </c>
      <c r="BO193">
        <v>1400</v>
      </c>
      <c r="BT193">
        <v>2</v>
      </c>
      <c r="BU193">
        <v>49</v>
      </c>
      <c r="BV193">
        <v>38.849811000000003</v>
      </c>
      <c r="BW193">
        <v>139.89860300000001</v>
      </c>
      <c r="BY193" t="s">
        <v>2392</v>
      </c>
      <c r="BZ193">
        <v>428</v>
      </c>
      <c r="CA193" t="s">
        <v>421</v>
      </c>
      <c r="CB193" t="s">
        <v>2393</v>
      </c>
      <c r="CC193">
        <v>2</v>
      </c>
      <c r="CD193">
        <v>0</v>
      </c>
    </row>
    <row r="194" spans="1:82">
      <c r="A194" s="1" t="str">
        <f t="shared" si="2"/>
        <v>山形庄内5-1</v>
      </c>
      <c r="B194">
        <v>2026</v>
      </c>
      <c r="C194" t="s">
        <v>2392</v>
      </c>
      <c r="D194">
        <v>428</v>
      </c>
      <c r="E194" t="s">
        <v>421</v>
      </c>
      <c r="F194" t="s">
        <v>2407</v>
      </c>
      <c r="G194">
        <v>1</v>
      </c>
      <c r="H194" t="s">
        <v>2392</v>
      </c>
      <c r="I194">
        <v>428</v>
      </c>
      <c r="J194" t="s">
        <v>421</v>
      </c>
      <c r="K194" t="s">
        <v>2407</v>
      </c>
      <c r="L194">
        <v>1</v>
      </c>
      <c r="M194" t="s">
        <v>2394</v>
      </c>
      <c r="N194" t="s">
        <v>2401</v>
      </c>
      <c r="O194" t="s">
        <v>2408</v>
      </c>
      <c r="P194">
        <v>0</v>
      </c>
      <c r="Q194">
        <v>0</v>
      </c>
      <c r="R194">
        <v>0</v>
      </c>
      <c r="S194">
        <v>76</v>
      </c>
      <c r="T194">
        <v>2</v>
      </c>
      <c r="U194">
        <v>0</v>
      </c>
      <c r="W194" t="s">
        <v>1290</v>
      </c>
      <c r="Z194">
        <v>356</v>
      </c>
      <c r="AB194">
        <v>3</v>
      </c>
      <c r="AC194">
        <v>1</v>
      </c>
      <c r="AD194">
        <v>2.5</v>
      </c>
      <c r="AE194" t="s">
        <v>1291</v>
      </c>
      <c r="AI194" t="s">
        <v>1292</v>
      </c>
      <c r="AJ194">
        <v>7</v>
      </c>
      <c r="AL194">
        <v>16</v>
      </c>
      <c r="AM194">
        <v>1</v>
      </c>
      <c r="AN194">
        <v>24</v>
      </c>
      <c r="AQ194">
        <v>1</v>
      </c>
      <c r="AR194">
        <v>1</v>
      </c>
      <c r="AS194">
        <v>1</v>
      </c>
      <c r="AT194" t="s">
        <v>1285</v>
      </c>
      <c r="AU194">
        <v>800</v>
      </c>
      <c r="AW194">
        <v>2</v>
      </c>
      <c r="AX194" t="s">
        <v>2410</v>
      </c>
      <c r="AY194">
        <v>80</v>
      </c>
      <c r="AZ194">
        <v>300</v>
      </c>
      <c r="BG194" t="s">
        <v>1293</v>
      </c>
      <c r="BK194">
        <v>0</v>
      </c>
      <c r="BL194" t="s">
        <v>752</v>
      </c>
      <c r="BM194" t="s">
        <v>1285</v>
      </c>
      <c r="BN194">
        <v>7</v>
      </c>
      <c r="BO194">
        <v>800</v>
      </c>
      <c r="BV194">
        <v>38.847648999999997</v>
      </c>
      <c r="BW194">
        <v>139.90627000000001</v>
      </c>
      <c r="BY194" t="s">
        <v>2392</v>
      </c>
      <c r="BZ194">
        <v>428</v>
      </c>
      <c r="CA194" t="s">
        <v>421</v>
      </c>
      <c r="CB194" t="s">
        <v>2407</v>
      </c>
      <c r="CC194">
        <v>1</v>
      </c>
      <c r="CD194">
        <v>0</v>
      </c>
    </row>
    <row r="195" spans="1:82">
      <c r="A195" s="1" t="str">
        <f t="shared" ref="A195:A201" si="3">E195&amp;IF(OR(F195="00",F195=0),"",IF(OR(F195="03",F195=3),3,IF(OR(F195="05",F195=5),5,IF(OR(F195="09",F195=9),9))))&amp;"-"&amp;G195</f>
        <v>遊佐-1</v>
      </c>
      <c r="B195">
        <v>2026</v>
      </c>
      <c r="C195" t="s">
        <v>2392</v>
      </c>
      <c r="D195">
        <v>461</v>
      </c>
      <c r="E195" t="s">
        <v>425</v>
      </c>
      <c r="F195" t="s">
        <v>2393</v>
      </c>
      <c r="G195">
        <v>1</v>
      </c>
      <c r="H195" t="s">
        <v>2392</v>
      </c>
      <c r="I195">
        <v>461</v>
      </c>
      <c r="J195" t="s">
        <v>425</v>
      </c>
      <c r="K195" t="s">
        <v>2393</v>
      </c>
      <c r="L195">
        <v>1</v>
      </c>
      <c r="M195" t="s">
        <v>2394</v>
      </c>
      <c r="N195" t="s">
        <v>2402</v>
      </c>
      <c r="O195" t="s">
        <v>2405</v>
      </c>
      <c r="P195">
        <v>0</v>
      </c>
      <c r="Q195">
        <v>0</v>
      </c>
      <c r="R195">
        <v>0</v>
      </c>
      <c r="S195">
        <v>63</v>
      </c>
      <c r="T195">
        <v>1</v>
      </c>
      <c r="U195">
        <v>0</v>
      </c>
      <c r="W195" t="s">
        <v>1294</v>
      </c>
      <c r="Z195">
        <v>448</v>
      </c>
      <c r="AB195">
        <v>1</v>
      </c>
      <c r="AC195">
        <v>1</v>
      </c>
      <c r="AD195">
        <v>1</v>
      </c>
      <c r="AE195" t="s">
        <v>500</v>
      </c>
      <c r="AF195">
        <v>4</v>
      </c>
      <c r="AG195">
        <v>2</v>
      </c>
      <c r="AI195" t="s">
        <v>1295</v>
      </c>
      <c r="AJ195">
        <v>6</v>
      </c>
      <c r="AL195">
        <v>6</v>
      </c>
      <c r="AM195">
        <v>1</v>
      </c>
      <c r="AN195">
        <v>33</v>
      </c>
      <c r="AO195">
        <v>7</v>
      </c>
      <c r="AP195">
        <v>1</v>
      </c>
      <c r="AQ195">
        <v>1</v>
      </c>
      <c r="AR195">
        <v>0</v>
      </c>
      <c r="AS195">
        <v>1</v>
      </c>
      <c r="AT195" t="s">
        <v>425</v>
      </c>
      <c r="AU195">
        <v>600</v>
      </c>
      <c r="AW195">
        <v>2</v>
      </c>
      <c r="AX195">
        <v>15</v>
      </c>
      <c r="AY195">
        <v>60</v>
      </c>
      <c r="AZ195">
        <v>200</v>
      </c>
      <c r="BG195" t="s">
        <v>1296</v>
      </c>
      <c r="BH195" t="s">
        <v>854</v>
      </c>
      <c r="BK195">
        <v>1</v>
      </c>
      <c r="BL195" t="s">
        <v>752</v>
      </c>
      <c r="BM195" t="s">
        <v>425</v>
      </c>
      <c r="BN195">
        <v>8</v>
      </c>
      <c r="BO195">
        <v>600</v>
      </c>
      <c r="BT195">
        <v>1</v>
      </c>
      <c r="BU195">
        <v>1</v>
      </c>
      <c r="BV195">
        <v>39.018576000000003</v>
      </c>
      <c r="BW195">
        <v>139.910383</v>
      </c>
      <c r="BY195" t="s">
        <v>2392</v>
      </c>
      <c r="BZ195">
        <v>461</v>
      </c>
      <c r="CA195" t="s">
        <v>425</v>
      </c>
      <c r="CB195" t="s">
        <v>2393</v>
      </c>
      <c r="CC195">
        <v>1</v>
      </c>
      <c r="CD195">
        <v>0</v>
      </c>
    </row>
    <row r="196" spans="1:82">
      <c r="A196" s="1" t="str">
        <f t="shared" si="3"/>
        <v>遊佐-2</v>
      </c>
      <c r="B196">
        <v>2026</v>
      </c>
      <c r="C196" t="s">
        <v>2392</v>
      </c>
      <c r="D196">
        <v>461</v>
      </c>
      <c r="E196" t="s">
        <v>425</v>
      </c>
      <c r="F196" t="s">
        <v>2393</v>
      </c>
      <c r="G196">
        <v>2</v>
      </c>
      <c r="H196" t="s">
        <v>2392</v>
      </c>
      <c r="I196">
        <v>461</v>
      </c>
      <c r="J196" t="s">
        <v>425</v>
      </c>
      <c r="K196" t="s">
        <v>2393</v>
      </c>
      <c r="L196">
        <v>2</v>
      </c>
      <c r="M196" t="s">
        <v>2394</v>
      </c>
      <c r="N196" t="s">
        <v>2402</v>
      </c>
      <c r="O196" t="s">
        <v>2405</v>
      </c>
      <c r="P196">
        <v>0</v>
      </c>
      <c r="Q196">
        <v>0</v>
      </c>
      <c r="R196">
        <v>0</v>
      </c>
      <c r="S196">
        <v>63</v>
      </c>
      <c r="T196">
        <v>2</v>
      </c>
      <c r="U196">
        <v>0</v>
      </c>
      <c r="W196" t="s">
        <v>1297</v>
      </c>
      <c r="Z196">
        <v>341</v>
      </c>
      <c r="AB196">
        <v>3</v>
      </c>
      <c r="AC196">
        <v>1</v>
      </c>
      <c r="AD196">
        <v>1.5</v>
      </c>
      <c r="AE196" t="s">
        <v>500</v>
      </c>
      <c r="AF196">
        <v>4</v>
      </c>
      <c r="AG196">
        <v>2</v>
      </c>
      <c r="AI196" t="s">
        <v>571</v>
      </c>
      <c r="AJ196">
        <v>1</v>
      </c>
      <c r="AL196">
        <v>6</v>
      </c>
      <c r="AM196">
        <v>1</v>
      </c>
      <c r="AN196">
        <v>33</v>
      </c>
      <c r="AQ196">
        <v>1</v>
      </c>
      <c r="AR196">
        <v>0</v>
      </c>
      <c r="AS196">
        <v>1</v>
      </c>
      <c r="AT196" t="s">
        <v>1298</v>
      </c>
      <c r="AU196">
        <v>1400</v>
      </c>
      <c r="AW196">
        <v>2</v>
      </c>
      <c r="AX196" t="s">
        <v>2393</v>
      </c>
      <c r="AY196">
        <v>70</v>
      </c>
      <c r="AZ196">
        <v>200</v>
      </c>
      <c r="BG196" t="s">
        <v>1299</v>
      </c>
      <c r="BH196" t="s">
        <v>1299</v>
      </c>
      <c r="BK196">
        <v>1</v>
      </c>
      <c r="BL196" t="s">
        <v>752</v>
      </c>
      <c r="BM196" t="s">
        <v>1298</v>
      </c>
      <c r="BN196">
        <v>2</v>
      </c>
      <c r="BO196">
        <v>1400</v>
      </c>
      <c r="BT196">
        <v>2</v>
      </c>
      <c r="BU196">
        <v>59</v>
      </c>
      <c r="BV196">
        <v>39.061754999999998</v>
      </c>
      <c r="BW196">
        <v>139.876057</v>
      </c>
      <c r="BY196" t="s">
        <v>2392</v>
      </c>
      <c r="BZ196">
        <v>461</v>
      </c>
      <c r="CA196" t="s">
        <v>425</v>
      </c>
      <c r="CB196" t="s">
        <v>2393</v>
      </c>
      <c r="CC196">
        <v>2</v>
      </c>
      <c r="CD196">
        <v>0</v>
      </c>
    </row>
    <row r="197" spans="1:82">
      <c r="A197" s="1" t="str">
        <f t="shared" si="3"/>
        <v>-</v>
      </c>
    </row>
    <row r="198" spans="1:82">
      <c r="A198" s="1" t="str">
        <f t="shared" si="3"/>
        <v>-</v>
      </c>
    </row>
    <row r="199" spans="1:82">
      <c r="A199" s="1" t="str">
        <f t="shared" si="3"/>
        <v>-</v>
      </c>
    </row>
    <row r="200" spans="1:82">
      <c r="A200" s="1" t="str">
        <f t="shared" si="3"/>
        <v>-</v>
      </c>
    </row>
    <row r="201" spans="1:82">
      <c r="A201" s="1" t="str">
        <f t="shared" si="3"/>
        <v>-</v>
      </c>
    </row>
  </sheetData>
  <autoFilter ref="A1:CD201" xr:uid="{1D5039BE-DEF1-4781-A4B9-41D61D150012}"/>
  <sortState xmlns:xlrd2="http://schemas.microsoft.com/office/spreadsheetml/2017/richdata2" ref="A2:CD201">
    <sortCondition ref="D2:D201"/>
    <sortCondition ref="F2:F201"/>
    <sortCondition ref="G2:G201"/>
  </sortState>
  <phoneticPr fontId="5"/>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BEF46-E1F2-4FAA-B220-B1F6FA54939B}">
  <sheetPr codeName="Sheet10">
    <tabColor theme="5" tint="0.39997558519241921"/>
  </sheetPr>
  <dimension ref="A1:AO201"/>
  <sheetViews>
    <sheetView workbookViewId="0">
      <pane xSplit="3" ySplit="1" topLeftCell="J2" activePane="bottomRight" state="frozen"/>
      <selection pane="topRight" activeCell="D1" sqref="D1"/>
      <selection pane="bottomLeft" activeCell="A2" sqref="A2"/>
      <selection pane="bottomRight" activeCell="Q25" sqref="Q25"/>
    </sheetView>
  </sheetViews>
  <sheetFormatPr defaultRowHeight="18.75"/>
  <sheetData>
    <row r="1" spans="1:41">
      <c r="A1" s="1" t="s">
        <v>428</v>
      </c>
      <c r="B1" t="s">
        <v>239</v>
      </c>
      <c r="C1" s="45" t="s">
        <v>240</v>
      </c>
      <c r="D1" t="s">
        <v>241</v>
      </c>
      <c r="E1" s="45" t="s">
        <v>242</v>
      </c>
      <c r="F1" s="45" t="s">
        <v>243</v>
      </c>
      <c r="G1" t="s">
        <v>244</v>
      </c>
      <c r="H1" t="s">
        <v>245</v>
      </c>
      <c r="I1" t="s">
        <v>246</v>
      </c>
      <c r="J1" t="s">
        <v>247</v>
      </c>
      <c r="K1" t="s">
        <v>248</v>
      </c>
      <c r="L1" t="s">
        <v>249</v>
      </c>
      <c r="M1" t="s">
        <v>250</v>
      </c>
      <c r="N1" t="s">
        <v>251</v>
      </c>
      <c r="O1" t="s">
        <v>252</v>
      </c>
      <c r="P1" t="s">
        <v>253</v>
      </c>
      <c r="Q1" t="s">
        <v>254</v>
      </c>
      <c r="R1" t="s">
        <v>255</v>
      </c>
      <c r="S1" t="s">
        <v>256</v>
      </c>
      <c r="T1" t="s">
        <v>257</v>
      </c>
      <c r="U1" t="s">
        <v>258</v>
      </c>
      <c r="V1" t="s">
        <v>259</v>
      </c>
      <c r="W1" t="s">
        <v>260</v>
      </c>
      <c r="X1" t="s">
        <v>261</v>
      </c>
      <c r="Y1" t="s">
        <v>262</v>
      </c>
      <c r="Z1" t="s">
        <v>263</v>
      </c>
      <c r="AA1" t="s">
        <v>264</v>
      </c>
      <c r="AB1" t="s">
        <v>265</v>
      </c>
      <c r="AC1" t="s">
        <v>266</v>
      </c>
      <c r="AD1" t="s">
        <v>267</v>
      </c>
      <c r="AE1" t="s">
        <v>268</v>
      </c>
      <c r="AF1" t="s">
        <v>269</v>
      </c>
      <c r="AG1" t="s">
        <v>270</v>
      </c>
      <c r="AH1" t="s">
        <v>271</v>
      </c>
      <c r="AI1" t="s">
        <v>272</v>
      </c>
      <c r="AJ1" t="s">
        <v>273</v>
      </c>
      <c r="AK1" t="s">
        <v>274</v>
      </c>
      <c r="AL1" t="s">
        <v>275</v>
      </c>
      <c r="AM1" t="s">
        <v>276</v>
      </c>
      <c r="AN1" t="s">
        <v>277</v>
      </c>
      <c r="AO1" t="s">
        <v>278</v>
      </c>
    </row>
    <row r="2" spans="1:41">
      <c r="A2" s="1" t="str">
        <f>D2&amp;IF(OR(E2="00",E2=0),"",IF(OR(E2="03",E2=3),3,IF(OR(E2="05",E2=5),5,IF(OR(E2="09",E2=9),9))))&amp;"-"&amp;F2</f>
        <v>山形-2</v>
      </c>
      <c r="B2" t="s">
        <v>2392</v>
      </c>
      <c r="C2">
        <v>201</v>
      </c>
      <c r="D2" t="s">
        <v>279</v>
      </c>
      <c r="E2" t="s">
        <v>2393</v>
      </c>
      <c r="F2">
        <v>2</v>
      </c>
      <c r="G2" t="s">
        <v>2394</v>
      </c>
      <c r="H2" t="s">
        <v>2404</v>
      </c>
      <c r="I2" t="s">
        <v>2408</v>
      </c>
      <c r="J2" t="s">
        <v>2404</v>
      </c>
      <c r="K2" t="s">
        <v>2408</v>
      </c>
      <c r="L2" t="s">
        <v>2404</v>
      </c>
      <c r="M2" t="s">
        <v>2408</v>
      </c>
      <c r="N2" t="s">
        <v>2404</v>
      </c>
      <c r="O2" t="s">
        <v>2398</v>
      </c>
      <c r="P2" t="s">
        <v>2400</v>
      </c>
      <c r="Q2" t="s">
        <v>2398</v>
      </c>
      <c r="R2" t="s">
        <v>2400</v>
      </c>
      <c r="S2" t="s">
        <v>2396</v>
      </c>
      <c r="T2">
        <v>2</v>
      </c>
      <c r="U2" t="s">
        <v>2392</v>
      </c>
      <c r="V2">
        <v>201</v>
      </c>
      <c r="W2" t="s">
        <v>279</v>
      </c>
      <c r="X2" t="s">
        <v>2393</v>
      </c>
      <c r="Y2">
        <v>8</v>
      </c>
      <c r="Z2" s="84">
        <v>45300</v>
      </c>
      <c r="AA2">
        <v>45300</v>
      </c>
      <c r="AB2">
        <v>44700</v>
      </c>
      <c r="AE2" s="60">
        <v>45300</v>
      </c>
      <c r="AG2">
        <v>0</v>
      </c>
      <c r="AH2">
        <v>0</v>
      </c>
      <c r="AI2">
        <v>7</v>
      </c>
      <c r="AJ2" t="s">
        <v>2334</v>
      </c>
      <c r="AK2">
        <v>0</v>
      </c>
      <c r="AO2">
        <v>0</v>
      </c>
    </row>
    <row r="3" spans="1:41">
      <c r="A3" s="1" t="str">
        <f t="shared" ref="A3:A66" si="0">D3&amp;IF(OR(E3="00",E3=0),"",IF(OR(E3="03",E3=3),3,IF(OR(E3="05",E3=5),5,IF(OR(E3="09",E3=9),9))))&amp;"-"&amp;F3</f>
        <v>山形-3</v>
      </c>
      <c r="B3" t="s">
        <v>2392</v>
      </c>
      <c r="C3">
        <v>201</v>
      </c>
      <c r="D3" t="s">
        <v>279</v>
      </c>
      <c r="E3" t="s">
        <v>2393</v>
      </c>
      <c r="F3">
        <v>3</v>
      </c>
      <c r="G3" t="s">
        <v>2394</v>
      </c>
      <c r="H3" t="s">
        <v>2400</v>
      </c>
      <c r="I3" t="s">
        <v>2395</v>
      </c>
      <c r="T3">
        <v>2</v>
      </c>
      <c r="U3" t="s">
        <v>2392</v>
      </c>
      <c r="V3">
        <v>207</v>
      </c>
      <c r="W3" t="s">
        <v>280</v>
      </c>
      <c r="X3" t="s">
        <v>2393</v>
      </c>
      <c r="Y3">
        <v>3</v>
      </c>
      <c r="Z3" s="84">
        <v>29000</v>
      </c>
      <c r="AA3">
        <v>29000</v>
      </c>
      <c r="AE3" s="60"/>
      <c r="AG3">
        <v>0</v>
      </c>
      <c r="AH3">
        <v>0</v>
      </c>
      <c r="AI3">
        <v>7</v>
      </c>
      <c r="AJ3" t="s">
        <v>2444</v>
      </c>
      <c r="AK3">
        <v>0</v>
      </c>
      <c r="AL3" t="s">
        <v>2264</v>
      </c>
      <c r="AM3" t="s">
        <v>111</v>
      </c>
      <c r="AO3">
        <v>0</v>
      </c>
    </row>
    <row r="4" spans="1:41">
      <c r="A4" s="1" t="str">
        <f t="shared" si="0"/>
        <v>山形-4</v>
      </c>
      <c r="B4" t="s">
        <v>2392</v>
      </c>
      <c r="C4">
        <v>201</v>
      </c>
      <c r="D4" t="s">
        <v>279</v>
      </c>
      <c r="E4" t="s">
        <v>2393</v>
      </c>
      <c r="F4">
        <v>4</v>
      </c>
      <c r="G4" t="s">
        <v>2394</v>
      </c>
      <c r="H4" t="s">
        <v>2398</v>
      </c>
      <c r="I4" t="s">
        <v>2408</v>
      </c>
      <c r="J4" t="s">
        <v>2395</v>
      </c>
      <c r="K4" t="s">
        <v>2408</v>
      </c>
      <c r="L4" t="s">
        <v>2402</v>
      </c>
      <c r="M4" t="s">
        <v>2405</v>
      </c>
      <c r="N4" t="s">
        <v>2402</v>
      </c>
      <c r="O4" t="s">
        <v>2405</v>
      </c>
      <c r="P4" t="s">
        <v>2402</v>
      </c>
      <c r="Q4" t="s">
        <v>2403</v>
      </c>
      <c r="R4" t="s">
        <v>2400</v>
      </c>
      <c r="S4" t="s">
        <v>2403</v>
      </c>
      <c r="T4">
        <v>2</v>
      </c>
      <c r="U4" t="s">
        <v>2392</v>
      </c>
      <c r="V4">
        <v>201</v>
      </c>
      <c r="W4" t="s">
        <v>279</v>
      </c>
      <c r="X4" t="s">
        <v>2393</v>
      </c>
      <c r="Y4">
        <v>12</v>
      </c>
      <c r="Z4" s="84">
        <v>72400</v>
      </c>
      <c r="AA4">
        <v>72400</v>
      </c>
      <c r="AB4">
        <v>72200</v>
      </c>
      <c r="AE4" s="60">
        <v>72400</v>
      </c>
      <c r="AG4">
        <v>0</v>
      </c>
      <c r="AH4">
        <v>0</v>
      </c>
      <c r="AI4">
        <v>1</v>
      </c>
      <c r="AJ4" t="s">
        <v>2331</v>
      </c>
      <c r="AK4">
        <v>0</v>
      </c>
      <c r="AL4" t="s">
        <v>2417</v>
      </c>
      <c r="AM4" t="s">
        <v>99</v>
      </c>
      <c r="AO4">
        <v>0</v>
      </c>
    </row>
    <row r="5" spans="1:41">
      <c r="A5" s="1" t="str">
        <f t="shared" si="0"/>
        <v>山形-6</v>
      </c>
      <c r="B5" t="s">
        <v>2392</v>
      </c>
      <c r="C5">
        <v>201</v>
      </c>
      <c r="D5" t="s">
        <v>279</v>
      </c>
      <c r="E5" t="s">
        <v>2393</v>
      </c>
      <c r="F5">
        <v>6</v>
      </c>
      <c r="G5" t="s">
        <v>2394</v>
      </c>
      <c r="H5">
        <v>10357</v>
      </c>
      <c r="I5" t="s">
        <v>2395</v>
      </c>
      <c r="J5">
        <v>10357</v>
      </c>
      <c r="K5" t="s">
        <v>2397</v>
      </c>
      <c r="L5" t="s">
        <v>2401</v>
      </c>
      <c r="M5" t="s">
        <v>2397</v>
      </c>
      <c r="N5" t="s">
        <v>2396</v>
      </c>
      <c r="O5" t="s">
        <v>2401</v>
      </c>
      <c r="P5" t="s">
        <v>2396</v>
      </c>
      <c r="Q5" t="s">
        <v>2401</v>
      </c>
      <c r="R5" t="s">
        <v>2413</v>
      </c>
      <c r="S5" t="s">
        <v>2399</v>
      </c>
      <c r="T5">
        <v>1</v>
      </c>
      <c r="U5" t="s">
        <v>2392</v>
      </c>
      <c r="V5">
        <v>201</v>
      </c>
      <c r="W5" t="s">
        <v>279</v>
      </c>
      <c r="X5" t="s">
        <v>2393</v>
      </c>
      <c r="Y5">
        <v>6</v>
      </c>
      <c r="Z5" s="84">
        <v>87200</v>
      </c>
      <c r="AA5">
        <v>87200</v>
      </c>
      <c r="AB5">
        <v>87200</v>
      </c>
      <c r="AC5">
        <v>87200</v>
      </c>
      <c r="AD5">
        <v>87200</v>
      </c>
      <c r="AE5" s="60">
        <v>87200</v>
      </c>
      <c r="AF5">
        <v>87200</v>
      </c>
      <c r="AG5">
        <v>87200</v>
      </c>
      <c r="AH5">
        <v>87200</v>
      </c>
      <c r="AI5">
        <v>1</v>
      </c>
      <c r="AJ5" t="s">
        <v>2274</v>
      </c>
      <c r="AK5">
        <v>0</v>
      </c>
      <c r="AO5">
        <v>0</v>
      </c>
    </row>
    <row r="6" spans="1:41">
      <c r="A6" s="1" t="str">
        <f t="shared" si="0"/>
        <v>山形-7</v>
      </c>
      <c r="B6" t="s">
        <v>2392</v>
      </c>
      <c r="C6">
        <v>201</v>
      </c>
      <c r="D6" t="s">
        <v>279</v>
      </c>
      <c r="E6" t="s">
        <v>2393</v>
      </c>
      <c r="F6">
        <v>7</v>
      </c>
      <c r="G6" t="s">
        <v>2394</v>
      </c>
      <c r="H6" t="s">
        <v>2396</v>
      </c>
      <c r="I6" t="s">
        <v>2397</v>
      </c>
      <c r="J6" t="s">
        <v>2404</v>
      </c>
      <c r="K6" t="s">
        <v>2400</v>
      </c>
      <c r="L6" t="s">
        <v>2404</v>
      </c>
      <c r="M6" t="s">
        <v>2398</v>
      </c>
      <c r="N6" t="s">
        <v>2397</v>
      </c>
      <c r="O6" t="s">
        <v>2396</v>
      </c>
      <c r="P6" t="s">
        <v>2397</v>
      </c>
      <c r="Q6" t="s">
        <v>2396</v>
      </c>
      <c r="R6" t="s">
        <v>2404</v>
      </c>
      <c r="S6" t="s">
        <v>2414</v>
      </c>
      <c r="T6">
        <v>2</v>
      </c>
      <c r="U6" t="s">
        <v>2392</v>
      </c>
      <c r="V6">
        <v>201</v>
      </c>
      <c r="W6" t="s">
        <v>279</v>
      </c>
      <c r="X6" t="s">
        <v>2393</v>
      </c>
      <c r="Y6">
        <v>8</v>
      </c>
      <c r="Z6" s="84">
        <v>45700</v>
      </c>
      <c r="AA6">
        <v>45700</v>
      </c>
      <c r="AB6">
        <v>45000</v>
      </c>
      <c r="AE6" s="60">
        <v>45400</v>
      </c>
      <c r="AG6">
        <v>0</v>
      </c>
      <c r="AH6">
        <v>0</v>
      </c>
      <c r="AI6">
        <v>7</v>
      </c>
      <c r="AJ6" t="s">
        <v>2447</v>
      </c>
      <c r="AK6">
        <v>0</v>
      </c>
      <c r="AL6" t="s">
        <v>281</v>
      </c>
      <c r="AM6" t="s">
        <v>95</v>
      </c>
      <c r="AO6">
        <v>0</v>
      </c>
    </row>
    <row r="7" spans="1:41">
      <c r="A7" s="1" t="str">
        <f t="shared" si="0"/>
        <v>山形-8</v>
      </c>
      <c r="B7" t="s">
        <v>2392</v>
      </c>
      <c r="C7">
        <v>201</v>
      </c>
      <c r="D7" t="s">
        <v>279</v>
      </c>
      <c r="E7" t="s">
        <v>2393</v>
      </c>
      <c r="F7">
        <v>8</v>
      </c>
      <c r="G7" t="s">
        <v>2394</v>
      </c>
      <c r="H7" t="s">
        <v>2398</v>
      </c>
      <c r="I7" t="s">
        <v>2399</v>
      </c>
      <c r="J7" t="s">
        <v>2398</v>
      </c>
      <c r="K7" t="s">
        <v>2399</v>
      </c>
      <c r="L7" t="s">
        <v>2398</v>
      </c>
      <c r="M7">
        <v>10357</v>
      </c>
      <c r="N7" t="s">
        <v>2403</v>
      </c>
      <c r="O7">
        <v>10357</v>
      </c>
      <c r="P7" t="s">
        <v>2403</v>
      </c>
      <c r="Q7" t="s">
        <v>2408</v>
      </c>
      <c r="R7" t="s">
        <v>2414</v>
      </c>
      <c r="S7" t="s">
        <v>2400</v>
      </c>
      <c r="T7">
        <v>1</v>
      </c>
      <c r="U7" t="s">
        <v>2392</v>
      </c>
      <c r="V7">
        <v>201</v>
      </c>
      <c r="W7" t="s">
        <v>279</v>
      </c>
      <c r="X7" t="s">
        <v>2393</v>
      </c>
      <c r="Y7">
        <v>8</v>
      </c>
      <c r="Z7" s="84">
        <v>42400</v>
      </c>
      <c r="AA7">
        <v>42400</v>
      </c>
      <c r="AB7">
        <v>41800</v>
      </c>
      <c r="AC7">
        <v>42000</v>
      </c>
      <c r="AD7">
        <v>42100</v>
      </c>
      <c r="AE7" s="60">
        <v>42200</v>
      </c>
      <c r="AF7">
        <v>42300</v>
      </c>
      <c r="AG7">
        <v>42300</v>
      </c>
      <c r="AH7">
        <v>42400</v>
      </c>
      <c r="AI7">
        <v>7</v>
      </c>
      <c r="AJ7" t="s">
        <v>2448</v>
      </c>
      <c r="AK7">
        <v>0</v>
      </c>
      <c r="AL7" t="s">
        <v>2417</v>
      </c>
      <c r="AM7" t="s">
        <v>99</v>
      </c>
      <c r="AO7">
        <v>0</v>
      </c>
    </row>
    <row r="8" spans="1:41">
      <c r="A8" s="1" t="str">
        <f t="shared" si="0"/>
        <v>山形-9</v>
      </c>
      <c r="B8" t="s">
        <v>2392</v>
      </c>
      <c r="C8">
        <v>201</v>
      </c>
      <c r="D8" t="s">
        <v>279</v>
      </c>
      <c r="E8" t="s">
        <v>2393</v>
      </c>
      <c r="F8">
        <v>9</v>
      </c>
      <c r="G8" t="s">
        <v>2394</v>
      </c>
      <c r="H8" t="s">
        <v>2400</v>
      </c>
      <c r="I8" t="s">
        <v>2401</v>
      </c>
      <c r="J8" t="s">
        <v>2395</v>
      </c>
      <c r="K8" t="s">
        <v>2400</v>
      </c>
      <c r="L8" t="s">
        <v>2395</v>
      </c>
      <c r="M8" t="s">
        <v>2400</v>
      </c>
      <c r="N8" t="s">
        <v>2413</v>
      </c>
      <c r="O8" t="s">
        <v>2404</v>
      </c>
      <c r="P8" t="s">
        <v>2403</v>
      </c>
      <c r="Q8" t="s">
        <v>2408</v>
      </c>
      <c r="R8" t="s">
        <v>2403</v>
      </c>
      <c r="S8" t="s">
        <v>2413</v>
      </c>
      <c r="T8">
        <v>2</v>
      </c>
      <c r="U8" t="s">
        <v>2392</v>
      </c>
      <c r="V8">
        <v>201</v>
      </c>
      <c r="W8" t="s">
        <v>279</v>
      </c>
      <c r="X8" t="s">
        <v>2393</v>
      </c>
      <c r="Y8">
        <v>8</v>
      </c>
      <c r="Z8" s="84">
        <v>48000</v>
      </c>
      <c r="AA8">
        <v>48000</v>
      </c>
      <c r="AB8">
        <v>46900</v>
      </c>
      <c r="AE8" s="60">
        <v>47600</v>
      </c>
      <c r="AG8">
        <v>0</v>
      </c>
      <c r="AH8">
        <v>0</v>
      </c>
      <c r="AI8">
        <v>1</v>
      </c>
      <c r="AJ8" t="s">
        <v>2136</v>
      </c>
      <c r="AK8">
        <v>0</v>
      </c>
      <c r="AL8" t="s">
        <v>2419</v>
      </c>
      <c r="AM8" t="s">
        <v>111</v>
      </c>
      <c r="AO8">
        <v>0</v>
      </c>
    </row>
    <row r="9" spans="1:41">
      <c r="A9" s="1" t="str">
        <f t="shared" si="0"/>
        <v>山形-10</v>
      </c>
      <c r="B9" t="s">
        <v>2392</v>
      </c>
      <c r="C9">
        <v>201</v>
      </c>
      <c r="D9" t="s">
        <v>279</v>
      </c>
      <c r="E9" t="s">
        <v>2393</v>
      </c>
      <c r="F9">
        <v>10</v>
      </c>
      <c r="G9" t="s">
        <v>2394</v>
      </c>
      <c r="H9" t="s">
        <v>2402</v>
      </c>
      <c r="I9" t="s">
        <v>2396</v>
      </c>
      <c r="J9" t="s">
        <v>2408</v>
      </c>
      <c r="K9" t="s">
        <v>2396</v>
      </c>
      <c r="L9" t="s">
        <v>2408</v>
      </c>
      <c r="M9" t="s">
        <v>2397</v>
      </c>
      <c r="N9" t="s">
        <v>2397</v>
      </c>
      <c r="O9" t="s">
        <v>2399</v>
      </c>
      <c r="P9" t="s">
        <v>2396</v>
      </c>
      <c r="Q9" t="s">
        <v>2399</v>
      </c>
      <c r="R9" t="s">
        <v>2396</v>
      </c>
      <c r="S9" t="s">
        <v>2415</v>
      </c>
      <c r="T9">
        <v>2</v>
      </c>
      <c r="U9" t="s">
        <v>2392</v>
      </c>
      <c r="V9">
        <v>201</v>
      </c>
      <c r="W9" t="s">
        <v>279</v>
      </c>
      <c r="X9" t="s">
        <v>2393</v>
      </c>
      <c r="Y9">
        <v>12</v>
      </c>
      <c r="Z9" s="84">
        <v>70000</v>
      </c>
      <c r="AA9">
        <v>70000</v>
      </c>
      <c r="AB9">
        <v>69400</v>
      </c>
      <c r="AE9" s="60">
        <v>70000</v>
      </c>
      <c r="AG9">
        <v>0</v>
      </c>
      <c r="AH9">
        <v>0</v>
      </c>
      <c r="AI9">
        <v>7</v>
      </c>
      <c r="AJ9" t="s">
        <v>2445</v>
      </c>
      <c r="AK9">
        <v>0</v>
      </c>
      <c r="AL9" t="s">
        <v>282</v>
      </c>
      <c r="AM9" t="s">
        <v>55</v>
      </c>
      <c r="AO9">
        <v>0</v>
      </c>
    </row>
    <row r="10" spans="1:41">
      <c r="A10" s="1" t="str">
        <f t="shared" si="0"/>
        <v>山形-11</v>
      </c>
      <c r="B10" t="s">
        <v>2392</v>
      </c>
      <c r="C10">
        <v>201</v>
      </c>
      <c r="D10" t="s">
        <v>279</v>
      </c>
      <c r="E10" t="s">
        <v>2393</v>
      </c>
      <c r="F10">
        <v>11</v>
      </c>
      <c r="G10" t="s">
        <v>2394</v>
      </c>
      <c r="H10" t="s">
        <v>2397</v>
      </c>
      <c r="I10" t="s">
        <v>2396</v>
      </c>
      <c r="J10" t="s">
        <v>2399</v>
      </c>
      <c r="K10" t="s">
        <v>2396</v>
      </c>
      <c r="L10" t="s">
        <v>2399</v>
      </c>
      <c r="M10" t="s">
        <v>2396</v>
      </c>
      <c r="N10" t="s">
        <v>2399</v>
      </c>
      <c r="O10" t="s">
        <v>2413</v>
      </c>
      <c r="P10" t="s">
        <v>2399</v>
      </c>
      <c r="Q10" t="s">
        <v>2397</v>
      </c>
      <c r="R10" t="s">
        <v>2400</v>
      </c>
      <c r="S10" t="s">
        <v>2414</v>
      </c>
      <c r="T10">
        <v>2</v>
      </c>
      <c r="U10" t="s">
        <v>2392</v>
      </c>
      <c r="V10">
        <v>201</v>
      </c>
      <c r="W10" t="s">
        <v>279</v>
      </c>
      <c r="X10" t="s">
        <v>2393</v>
      </c>
      <c r="Y10">
        <v>12</v>
      </c>
      <c r="Z10" s="84">
        <v>68000</v>
      </c>
      <c r="AA10">
        <v>68000</v>
      </c>
      <c r="AB10">
        <v>67800</v>
      </c>
      <c r="AE10" s="60">
        <v>68000</v>
      </c>
      <c r="AG10">
        <v>0</v>
      </c>
      <c r="AH10">
        <v>0</v>
      </c>
      <c r="AI10">
        <v>7</v>
      </c>
      <c r="AJ10" t="s">
        <v>2445</v>
      </c>
      <c r="AK10">
        <v>0</v>
      </c>
      <c r="AL10" t="s">
        <v>2308</v>
      </c>
      <c r="AM10" t="s">
        <v>105</v>
      </c>
      <c r="AO10">
        <v>0</v>
      </c>
    </row>
    <row r="11" spans="1:41">
      <c r="A11" s="1" t="str">
        <f t="shared" si="0"/>
        <v>山形-12</v>
      </c>
      <c r="B11" t="s">
        <v>2392</v>
      </c>
      <c r="C11">
        <v>201</v>
      </c>
      <c r="D11" t="s">
        <v>279</v>
      </c>
      <c r="E11" t="s">
        <v>2393</v>
      </c>
      <c r="F11">
        <v>12</v>
      </c>
      <c r="G11" t="s">
        <v>2394</v>
      </c>
      <c r="H11" t="s">
        <v>2398</v>
      </c>
      <c r="I11" t="s">
        <v>2403</v>
      </c>
      <c r="J11" t="s">
        <v>2398</v>
      </c>
      <c r="K11" t="s">
        <v>2403</v>
      </c>
      <c r="L11" t="s">
        <v>2398</v>
      </c>
      <c r="M11" t="s">
        <v>2416</v>
      </c>
      <c r="N11" t="s">
        <v>2405</v>
      </c>
      <c r="O11" t="s">
        <v>2395</v>
      </c>
      <c r="P11" t="s">
        <v>2405</v>
      </c>
      <c r="Q11" t="s">
        <v>2395</v>
      </c>
      <c r="R11" t="s">
        <v>2408</v>
      </c>
      <c r="S11" t="s">
        <v>2415</v>
      </c>
      <c r="T11">
        <v>1</v>
      </c>
      <c r="U11" t="s">
        <v>2392</v>
      </c>
      <c r="V11">
        <v>201</v>
      </c>
      <c r="W11" t="s">
        <v>279</v>
      </c>
      <c r="X11" t="s">
        <v>2393</v>
      </c>
      <c r="Y11">
        <v>12</v>
      </c>
      <c r="Z11" s="84">
        <v>78100</v>
      </c>
      <c r="AA11">
        <v>78100</v>
      </c>
      <c r="AB11">
        <v>78100</v>
      </c>
      <c r="AC11">
        <v>78100</v>
      </c>
      <c r="AD11">
        <v>78100</v>
      </c>
      <c r="AE11" s="60">
        <v>78100</v>
      </c>
      <c r="AF11">
        <v>78100</v>
      </c>
      <c r="AG11">
        <v>78100</v>
      </c>
      <c r="AH11">
        <v>78100</v>
      </c>
      <c r="AI11">
        <v>1</v>
      </c>
      <c r="AJ11" t="s">
        <v>2275</v>
      </c>
      <c r="AK11">
        <v>0</v>
      </c>
      <c r="AL11" t="s">
        <v>2417</v>
      </c>
      <c r="AM11" t="s">
        <v>99</v>
      </c>
      <c r="AO11">
        <v>0</v>
      </c>
    </row>
    <row r="12" spans="1:41">
      <c r="A12" s="1" t="str">
        <f t="shared" si="0"/>
        <v>山形-13</v>
      </c>
      <c r="B12" t="s">
        <v>2392</v>
      </c>
      <c r="C12">
        <v>201</v>
      </c>
      <c r="D12" t="s">
        <v>279</v>
      </c>
      <c r="E12" t="s">
        <v>2393</v>
      </c>
      <c r="F12">
        <v>13</v>
      </c>
      <c r="G12" t="s">
        <v>2394</v>
      </c>
      <c r="H12" t="s">
        <v>2397</v>
      </c>
      <c r="I12" t="s">
        <v>2404</v>
      </c>
      <c r="J12" t="s">
        <v>2403</v>
      </c>
      <c r="K12" t="s">
        <v>2399</v>
      </c>
      <c r="L12" t="s">
        <v>2403</v>
      </c>
      <c r="M12" t="s">
        <v>2399</v>
      </c>
      <c r="N12" t="s">
        <v>2403</v>
      </c>
      <c r="O12" t="s">
        <v>2400</v>
      </c>
      <c r="P12" t="s">
        <v>2403</v>
      </c>
      <c r="Q12" t="s">
        <v>2400</v>
      </c>
      <c r="R12" t="s">
        <v>2408</v>
      </c>
      <c r="S12" t="s">
        <v>2415</v>
      </c>
      <c r="T12">
        <v>2</v>
      </c>
      <c r="U12" t="s">
        <v>2392</v>
      </c>
      <c r="V12">
        <v>201</v>
      </c>
      <c r="W12" t="s">
        <v>279</v>
      </c>
      <c r="X12" t="s">
        <v>2393</v>
      </c>
      <c r="Y12">
        <v>12</v>
      </c>
      <c r="Z12" s="84">
        <v>54400</v>
      </c>
      <c r="AA12">
        <v>54400</v>
      </c>
      <c r="AB12">
        <v>53000</v>
      </c>
      <c r="AE12" s="60">
        <v>54000</v>
      </c>
      <c r="AG12">
        <v>0</v>
      </c>
      <c r="AH12">
        <v>0</v>
      </c>
      <c r="AI12">
        <v>7</v>
      </c>
      <c r="AJ12" t="s">
        <v>2449</v>
      </c>
      <c r="AK12">
        <v>0</v>
      </c>
      <c r="AL12" t="s">
        <v>2308</v>
      </c>
      <c r="AM12" t="s">
        <v>105</v>
      </c>
      <c r="AO12">
        <v>0</v>
      </c>
    </row>
    <row r="13" spans="1:41">
      <c r="A13" s="1" t="str">
        <f t="shared" si="0"/>
        <v>山形-14</v>
      </c>
      <c r="B13" t="s">
        <v>2392</v>
      </c>
      <c r="C13">
        <v>201</v>
      </c>
      <c r="D13" t="s">
        <v>279</v>
      </c>
      <c r="E13" t="s">
        <v>2393</v>
      </c>
      <c r="F13">
        <v>14</v>
      </c>
      <c r="G13" t="s">
        <v>2394</v>
      </c>
      <c r="H13" t="s">
        <v>2399</v>
      </c>
      <c r="I13" t="s">
        <v>2405</v>
      </c>
      <c r="J13" t="s">
        <v>2399</v>
      </c>
      <c r="K13" t="s">
        <v>2405</v>
      </c>
      <c r="L13" t="s">
        <v>2399</v>
      </c>
      <c r="M13" t="s">
        <v>2405</v>
      </c>
      <c r="N13" t="s">
        <v>2397</v>
      </c>
      <c r="O13" t="s">
        <v>2398</v>
      </c>
      <c r="P13" t="s">
        <v>2414</v>
      </c>
      <c r="Q13" t="s">
        <v>2398</v>
      </c>
      <c r="R13" t="s">
        <v>2418</v>
      </c>
      <c r="S13" t="s">
        <v>2396</v>
      </c>
      <c r="T13">
        <v>2</v>
      </c>
      <c r="U13" t="s">
        <v>2392</v>
      </c>
      <c r="V13">
        <v>201</v>
      </c>
      <c r="W13" t="s">
        <v>279</v>
      </c>
      <c r="X13" t="s">
        <v>2393</v>
      </c>
      <c r="Y13">
        <v>12</v>
      </c>
      <c r="Z13" s="84">
        <v>59600</v>
      </c>
      <c r="AA13">
        <v>59600</v>
      </c>
      <c r="AB13">
        <v>58500</v>
      </c>
      <c r="AE13" s="60">
        <v>59300</v>
      </c>
      <c r="AG13">
        <v>0</v>
      </c>
      <c r="AH13">
        <v>0</v>
      </c>
      <c r="AI13">
        <v>1</v>
      </c>
      <c r="AJ13" t="s">
        <v>2450</v>
      </c>
      <c r="AK13">
        <v>0</v>
      </c>
      <c r="AO13">
        <v>0</v>
      </c>
    </row>
    <row r="14" spans="1:41">
      <c r="A14" s="1" t="str">
        <f t="shared" si="0"/>
        <v>山形-15</v>
      </c>
      <c r="B14" t="s">
        <v>2392</v>
      </c>
      <c r="C14">
        <v>201</v>
      </c>
      <c r="D14" t="s">
        <v>279</v>
      </c>
      <c r="E14" t="s">
        <v>2393</v>
      </c>
      <c r="F14">
        <v>15</v>
      </c>
      <c r="G14" t="s">
        <v>2394</v>
      </c>
      <c r="H14" t="s">
        <v>2404</v>
      </c>
      <c r="I14" t="s">
        <v>2397</v>
      </c>
      <c r="J14" t="s">
        <v>2396</v>
      </c>
      <c r="K14" t="s">
        <v>2405</v>
      </c>
      <c r="L14" t="s">
        <v>2396</v>
      </c>
      <c r="M14" t="s">
        <v>2405</v>
      </c>
      <c r="N14" t="s">
        <v>2396</v>
      </c>
      <c r="O14" t="s">
        <v>2413</v>
      </c>
      <c r="P14" t="s">
        <v>2413</v>
      </c>
      <c r="Q14" t="s">
        <v>2397</v>
      </c>
      <c r="R14" t="s">
        <v>2414</v>
      </c>
      <c r="S14" t="s">
        <v>2397</v>
      </c>
      <c r="T14">
        <v>2</v>
      </c>
      <c r="U14" t="s">
        <v>2392</v>
      </c>
      <c r="V14">
        <v>201</v>
      </c>
      <c r="W14" t="s">
        <v>279</v>
      </c>
      <c r="X14" t="s">
        <v>2393</v>
      </c>
      <c r="Y14">
        <v>12</v>
      </c>
      <c r="Z14" s="84">
        <v>58500</v>
      </c>
      <c r="AA14">
        <v>58500</v>
      </c>
      <c r="AB14">
        <v>56800</v>
      </c>
      <c r="AE14" s="60">
        <v>58000</v>
      </c>
      <c r="AG14">
        <v>0</v>
      </c>
      <c r="AH14">
        <v>0</v>
      </c>
      <c r="AI14">
        <v>5</v>
      </c>
      <c r="AJ14" t="s">
        <v>2324</v>
      </c>
      <c r="AK14">
        <v>0</v>
      </c>
      <c r="AO14">
        <v>0</v>
      </c>
    </row>
    <row r="15" spans="1:41">
      <c r="A15" s="1" t="str">
        <f t="shared" si="0"/>
        <v>山形-16</v>
      </c>
      <c r="B15" t="s">
        <v>2392</v>
      </c>
      <c r="C15">
        <v>201</v>
      </c>
      <c r="D15" t="s">
        <v>279</v>
      </c>
      <c r="E15" t="s">
        <v>2393</v>
      </c>
      <c r="F15">
        <v>16</v>
      </c>
      <c r="G15" t="s">
        <v>2394</v>
      </c>
      <c r="H15" t="s">
        <v>2405</v>
      </c>
      <c r="I15" t="s">
        <v>2398</v>
      </c>
      <c r="J15" t="s">
        <v>2405</v>
      </c>
      <c r="K15" t="s">
        <v>2408</v>
      </c>
      <c r="L15" t="s">
        <v>2397</v>
      </c>
      <c r="M15" t="s">
        <v>2408</v>
      </c>
      <c r="N15" t="s">
        <v>2397</v>
      </c>
      <c r="O15" t="s">
        <v>2408</v>
      </c>
      <c r="P15" t="s">
        <v>2397</v>
      </c>
      <c r="Q15" t="s">
        <v>2404</v>
      </c>
      <c r="R15" t="s">
        <v>2403</v>
      </c>
      <c r="S15" t="s">
        <v>2404</v>
      </c>
      <c r="T15">
        <v>0</v>
      </c>
      <c r="Y15">
        <v>0</v>
      </c>
      <c r="Z15" s="84">
        <v>103000</v>
      </c>
      <c r="AA15">
        <v>103000</v>
      </c>
      <c r="AB15">
        <v>98000</v>
      </c>
      <c r="AE15" s="60">
        <v>101000</v>
      </c>
      <c r="AG15">
        <v>0</v>
      </c>
      <c r="AH15">
        <v>0</v>
      </c>
      <c r="AI15">
        <v>1</v>
      </c>
      <c r="AJ15" t="s">
        <v>2276</v>
      </c>
      <c r="AK15">
        <v>0</v>
      </c>
      <c r="AL15" t="s">
        <v>283</v>
      </c>
      <c r="AM15" t="s">
        <v>49</v>
      </c>
      <c r="AO15">
        <v>0</v>
      </c>
    </row>
    <row r="16" spans="1:41">
      <c r="A16" s="1" t="str">
        <f t="shared" si="0"/>
        <v>山形-17</v>
      </c>
      <c r="B16" t="s">
        <v>2392</v>
      </c>
      <c r="C16">
        <v>201</v>
      </c>
      <c r="D16" t="s">
        <v>279</v>
      </c>
      <c r="E16" t="s">
        <v>2393</v>
      </c>
      <c r="F16">
        <v>17</v>
      </c>
      <c r="G16" t="s">
        <v>2394</v>
      </c>
      <c r="H16" t="s">
        <v>2400</v>
      </c>
      <c r="I16" t="s">
        <v>2396</v>
      </c>
      <c r="J16">
        <v>10357</v>
      </c>
      <c r="K16" t="s">
        <v>2396</v>
      </c>
      <c r="L16">
        <v>10357</v>
      </c>
      <c r="M16" t="s">
        <v>2396</v>
      </c>
      <c r="N16" t="s">
        <v>2398</v>
      </c>
      <c r="O16" t="s">
        <v>2408</v>
      </c>
      <c r="P16" t="s">
        <v>2414</v>
      </c>
      <c r="Q16" t="s">
        <v>2408</v>
      </c>
      <c r="R16" t="s">
        <v>2397</v>
      </c>
      <c r="S16" t="s">
        <v>2398</v>
      </c>
      <c r="T16">
        <v>2</v>
      </c>
      <c r="U16" t="s">
        <v>2392</v>
      </c>
      <c r="V16">
        <v>201</v>
      </c>
      <c r="W16" t="s">
        <v>279</v>
      </c>
      <c r="X16" t="s">
        <v>2393</v>
      </c>
      <c r="Y16">
        <v>8</v>
      </c>
      <c r="Z16" s="84">
        <v>51800</v>
      </c>
      <c r="AA16">
        <v>51800</v>
      </c>
      <c r="AB16">
        <v>50200</v>
      </c>
      <c r="AE16" s="60">
        <v>50900</v>
      </c>
      <c r="AG16">
        <v>0</v>
      </c>
      <c r="AH16">
        <v>0</v>
      </c>
      <c r="AI16">
        <v>1</v>
      </c>
      <c r="AJ16" t="s">
        <v>2508</v>
      </c>
      <c r="AK16">
        <v>0</v>
      </c>
      <c r="AL16" t="s">
        <v>2419</v>
      </c>
      <c r="AM16" t="s">
        <v>111</v>
      </c>
      <c r="AO16">
        <v>0</v>
      </c>
    </row>
    <row r="17" spans="1:41">
      <c r="A17" s="1" t="str">
        <f t="shared" si="0"/>
        <v>山形-18</v>
      </c>
      <c r="B17" t="s">
        <v>2392</v>
      </c>
      <c r="C17">
        <v>201</v>
      </c>
      <c r="D17" t="s">
        <v>279</v>
      </c>
      <c r="E17" t="s">
        <v>2393</v>
      </c>
      <c r="F17">
        <v>18</v>
      </c>
      <c r="G17" t="s">
        <v>2394</v>
      </c>
      <c r="H17" t="s">
        <v>2396</v>
      </c>
      <c r="I17" t="s">
        <v>2397</v>
      </c>
      <c r="J17" t="s">
        <v>2396</v>
      </c>
      <c r="K17" t="s">
        <v>2400</v>
      </c>
      <c r="L17" t="s">
        <v>2396</v>
      </c>
      <c r="M17" t="s">
        <v>2398</v>
      </c>
      <c r="N17" t="s">
        <v>2395</v>
      </c>
      <c r="O17" t="s">
        <v>2403</v>
      </c>
      <c r="P17" t="s">
        <v>2395</v>
      </c>
      <c r="Q17" t="s">
        <v>2415</v>
      </c>
      <c r="R17" t="s">
        <v>2418</v>
      </c>
      <c r="S17" t="s">
        <v>2398</v>
      </c>
      <c r="T17">
        <v>2</v>
      </c>
      <c r="U17" t="s">
        <v>2392</v>
      </c>
      <c r="V17">
        <v>201</v>
      </c>
      <c r="W17" t="s">
        <v>279</v>
      </c>
      <c r="X17" t="s">
        <v>2393</v>
      </c>
      <c r="Y17">
        <v>6</v>
      </c>
      <c r="Z17" s="84">
        <v>87000</v>
      </c>
      <c r="AA17">
        <v>87000</v>
      </c>
      <c r="AB17">
        <v>87000</v>
      </c>
      <c r="AE17" s="60">
        <v>87000</v>
      </c>
      <c r="AG17">
        <v>0</v>
      </c>
      <c r="AH17">
        <v>0</v>
      </c>
      <c r="AI17">
        <v>1</v>
      </c>
      <c r="AJ17" t="s">
        <v>2332</v>
      </c>
      <c r="AK17">
        <v>0</v>
      </c>
      <c r="AL17" t="s">
        <v>284</v>
      </c>
      <c r="AM17" t="s">
        <v>95</v>
      </c>
      <c r="AO17">
        <v>0</v>
      </c>
    </row>
    <row r="18" spans="1:41">
      <c r="A18" s="1" t="str">
        <f t="shared" si="0"/>
        <v>山形-19</v>
      </c>
      <c r="B18" t="s">
        <v>2392</v>
      </c>
      <c r="C18">
        <v>201</v>
      </c>
      <c r="D18" t="s">
        <v>279</v>
      </c>
      <c r="E18" t="s">
        <v>2393</v>
      </c>
      <c r="F18">
        <v>19</v>
      </c>
      <c r="G18" t="s">
        <v>2394</v>
      </c>
      <c r="H18" t="s">
        <v>2405</v>
      </c>
      <c r="I18" t="s">
        <v>2401</v>
      </c>
      <c r="J18" t="s">
        <v>2405</v>
      </c>
      <c r="K18" t="s">
        <v>2401</v>
      </c>
      <c r="L18">
        <v>10357</v>
      </c>
      <c r="M18" t="s">
        <v>2398</v>
      </c>
      <c r="N18" t="s">
        <v>2413</v>
      </c>
      <c r="O18" t="s">
        <v>2398</v>
      </c>
      <c r="P18" t="s">
        <v>2413</v>
      </c>
      <c r="Q18" t="s">
        <v>2414</v>
      </c>
      <c r="R18" t="s">
        <v>2399</v>
      </c>
      <c r="S18" t="s">
        <v>2405</v>
      </c>
      <c r="T18">
        <v>2</v>
      </c>
      <c r="U18" t="s">
        <v>2392</v>
      </c>
      <c r="V18">
        <v>201</v>
      </c>
      <c r="W18" t="s">
        <v>279</v>
      </c>
      <c r="X18" t="s">
        <v>2393</v>
      </c>
      <c r="Y18">
        <v>22</v>
      </c>
      <c r="Z18" s="84">
        <v>28900</v>
      </c>
      <c r="AA18">
        <v>28900</v>
      </c>
      <c r="AB18">
        <v>28500</v>
      </c>
      <c r="AE18" s="60">
        <v>28700</v>
      </c>
      <c r="AG18">
        <v>0</v>
      </c>
      <c r="AH18">
        <v>0</v>
      </c>
      <c r="AI18">
        <v>1</v>
      </c>
      <c r="AJ18" t="s">
        <v>2333</v>
      </c>
      <c r="AK18">
        <v>0</v>
      </c>
      <c r="AL18" t="s">
        <v>286</v>
      </c>
      <c r="AM18" t="s">
        <v>49</v>
      </c>
      <c r="AO18">
        <v>0</v>
      </c>
    </row>
    <row r="19" spans="1:41">
      <c r="A19" s="1" t="str">
        <f t="shared" si="0"/>
        <v>山形-20</v>
      </c>
      <c r="B19" t="s">
        <v>2392</v>
      </c>
      <c r="C19">
        <v>201</v>
      </c>
      <c r="D19" t="s">
        <v>279</v>
      </c>
      <c r="E19" t="s">
        <v>2393</v>
      </c>
      <c r="F19">
        <v>20</v>
      </c>
      <c r="G19" t="s">
        <v>2394</v>
      </c>
      <c r="H19" t="s">
        <v>2399</v>
      </c>
      <c r="I19" t="s">
        <v>2408</v>
      </c>
      <c r="J19" t="s">
        <v>2399</v>
      </c>
      <c r="K19" t="s">
        <v>2408</v>
      </c>
      <c r="L19" t="s">
        <v>2402</v>
      </c>
      <c r="M19" t="s">
        <v>2403</v>
      </c>
      <c r="N19" t="s">
        <v>2405</v>
      </c>
      <c r="O19" t="s">
        <v>2403</v>
      </c>
      <c r="P19" t="s">
        <v>2405</v>
      </c>
      <c r="Q19" t="s">
        <v>2403</v>
      </c>
      <c r="R19" t="s">
        <v>2413</v>
      </c>
      <c r="S19" t="s">
        <v>2401</v>
      </c>
      <c r="T19">
        <v>2</v>
      </c>
      <c r="U19" t="s">
        <v>2392</v>
      </c>
      <c r="V19">
        <v>201</v>
      </c>
      <c r="W19" t="s">
        <v>279</v>
      </c>
      <c r="X19" t="s">
        <v>2393</v>
      </c>
      <c r="Y19">
        <v>12</v>
      </c>
      <c r="Z19" s="84">
        <v>58700</v>
      </c>
      <c r="AA19">
        <v>58700</v>
      </c>
      <c r="AB19">
        <v>58100</v>
      </c>
      <c r="AE19" s="60">
        <v>58500</v>
      </c>
      <c r="AG19">
        <v>0</v>
      </c>
      <c r="AH19">
        <v>0</v>
      </c>
      <c r="AI19">
        <v>5</v>
      </c>
      <c r="AJ19" t="s">
        <v>2446</v>
      </c>
      <c r="AK19">
        <v>0</v>
      </c>
      <c r="AL19" t="s">
        <v>2420</v>
      </c>
      <c r="AM19" t="s">
        <v>78</v>
      </c>
      <c r="AO19">
        <v>0</v>
      </c>
    </row>
    <row r="20" spans="1:41">
      <c r="A20" s="1" t="str">
        <f t="shared" si="0"/>
        <v>山形-21</v>
      </c>
      <c r="B20" t="s">
        <v>2392</v>
      </c>
      <c r="C20">
        <v>201</v>
      </c>
      <c r="D20" t="s">
        <v>279</v>
      </c>
      <c r="E20" t="s">
        <v>2393</v>
      </c>
      <c r="F20">
        <v>21</v>
      </c>
      <c r="G20" t="s">
        <v>2394</v>
      </c>
      <c r="H20" t="s">
        <v>2402</v>
      </c>
      <c r="I20" t="s">
        <v>2404</v>
      </c>
      <c r="J20" t="s">
        <v>2408</v>
      </c>
      <c r="K20" t="s">
        <v>2398</v>
      </c>
      <c r="L20" t="s">
        <v>2408</v>
      </c>
      <c r="M20" t="s">
        <v>2416</v>
      </c>
      <c r="N20" t="s">
        <v>2408</v>
      </c>
      <c r="O20" t="s">
        <v>2416</v>
      </c>
      <c r="P20" t="s">
        <v>2408</v>
      </c>
      <c r="Q20" t="s">
        <v>2414</v>
      </c>
      <c r="R20" t="s">
        <v>2418</v>
      </c>
      <c r="S20" t="s">
        <v>2414</v>
      </c>
      <c r="T20">
        <v>2</v>
      </c>
      <c r="U20" t="s">
        <v>2392</v>
      </c>
      <c r="V20">
        <v>201</v>
      </c>
      <c r="W20" t="s">
        <v>279</v>
      </c>
      <c r="X20" t="s">
        <v>2393</v>
      </c>
      <c r="Y20">
        <v>6</v>
      </c>
      <c r="Z20" s="84">
        <v>78600</v>
      </c>
      <c r="AA20">
        <v>78600</v>
      </c>
      <c r="AB20">
        <v>78600</v>
      </c>
      <c r="AE20" s="60">
        <v>78600</v>
      </c>
      <c r="AG20">
        <v>0</v>
      </c>
      <c r="AH20">
        <v>0</v>
      </c>
      <c r="AI20">
        <v>1</v>
      </c>
      <c r="AJ20" t="s">
        <v>2335</v>
      </c>
      <c r="AK20">
        <v>0</v>
      </c>
      <c r="AL20" t="s">
        <v>2421</v>
      </c>
      <c r="AM20" t="s">
        <v>55</v>
      </c>
      <c r="AO20">
        <v>0</v>
      </c>
    </row>
    <row r="21" spans="1:41">
      <c r="A21" s="1" t="str">
        <f t="shared" si="0"/>
        <v>山形-22</v>
      </c>
      <c r="B21" t="s">
        <v>2392</v>
      </c>
      <c r="C21">
        <v>201</v>
      </c>
      <c r="D21" t="s">
        <v>279</v>
      </c>
      <c r="E21" t="s">
        <v>2393</v>
      </c>
      <c r="F21">
        <v>22</v>
      </c>
      <c r="G21" t="s">
        <v>2394</v>
      </c>
      <c r="H21" t="s">
        <v>2401</v>
      </c>
      <c r="I21" t="s">
        <v>2403</v>
      </c>
      <c r="J21" t="s">
        <v>2401</v>
      </c>
      <c r="K21" t="s">
        <v>2403</v>
      </c>
      <c r="L21" t="s">
        <v>2395</v>
      </c>
      <c r="M21" t="s">
        <v>2403</v>
      </c>
      <c r="N21" t="s">
        <v>2395</v>
      </c>
      <c r="O21" t="s">
        <v>2400</v>
      </c>
      <c r="P21" t="s">
        <v>2395</v>
      </c>
      <c r="Q21" t="s">
        <v>2400</v>
      </c>
      <c r="R21" t="s">
        <v>2418</v>
      </c>
      <c r="S21" t="s">
        <v>2405</v>
      </c>
      <c r="T21">
        <v>1</v>
      </c>
      <c r="U21" t="s">
        <v>2392</v>
      </c>
      <c r="V21">
        <v>201</v>
      </c>
      <c r="W21" t="s">
        <v>279</v>
      </c>
      <c r="X21" t="s">
        <v>2393</v>
      </c>
      <c r="Y21">
        <v>22</v>
      </c>
      <c r="Z21" s="84">
        <v>17900</v>
      </c>
      <c r="AA21">
        <v>17900</v>
      </c>
      <c r="AB21">
        <v>18000</v>
      </c>
      <c r="AC21">
        <v>0</v>
      </c>
      <c r="AD21">
        <v>18000</v>
      </c>
      <c r="AE21" s="60">
        <v>18000</v>
      </c>
      <c r="AF21">
        <v>18000</v>
      </c>
      <c r="AG21">
        <v>18000</v>
      </c>
      <c r="AH21">
        <v>17900</v>
      </c>
      <c r="AI21">
        <v>7</v>
      </c>
      <c r="AJ21" t="s">
        <v>2270</v>
      </c>
      <c r="AK21">
        <v>0</v>
      </c>
      <c r="AL21" t="s">
        <v>285</v>
      </c>
      <c r="AM21" t="s">
        <v>67</v>
      </c>
      <c r="AO21">
        <v>0</v>
      </c>
    </row>
    <row r="22" spans="1:41">
      <c r="A22" s="1" t="str">
        <f t="shared" si="0"/>
        <v>山形-23</v>
      </c>
      <c r="B22" t="s">
        <v>2392</v>
      </c>
      <c r="C22">
        <v>201</v>
      </c>
      <c r="D22" t="s">
        <v>279</v>
      </c>
      <c r="E22" t="s">
        <v>2393</v>
      </c>
      <c r="F22">
        <v>23</v>
      </c>
      <c r="G22" t="s">
        <v>2394</v>
      </c>
      <c r="H22" t="s">
        <v>2403</v>
      </c>
      <c r="I22" t="s">
        <v>2398</v>
      </c>
      <c r="J22" t="s">
        <v>2395</v>
      </c>
      <c r="K22" t="s">
        <v>2398</v>
      </c>
      <c r="L22" t="s">
        <v>2402</v>
      </c>
      <c r="M22" t="s">
        <v>2395</v>
      </c>
      <c r="N22" t="s">
        <v>2402</v>
      </c>
      <c r="O22" t="s">
        <v>2404</v>
      </c>
      <c r="P22" t="s">
        <v>2402</v>
      </c>
      <c r="Q22" t="s">
        <v>2404</v>
      </c>
      <c r="R22" t="s">
        <v>2398</v>
      </c>
      <c r="S22" t="s">
        <v>2413</v>
      </c>
      <c r="T22">
        <v>2</v>
      </c>
      <c r="U22" t="s">
        <v>2392</v>
      </c>
      <c r="V22">
        <v>201</v>
      </c>
      <c r="W22" t="s">
        <v>279</v>
      </c>
      <c r="X22" t="s">
        <v>2393</v>
      </c>
      <c r="Y22">
        <v>8</v>
      </c>
      <c r="Z22" s="84">
        <v>51500</v>
      </c>
      <c r="AA22">
        <v>51500</v>
      </c>
      <c r="AB22">
        <v>50200</v>
      </c>
      <c r="AE22" s="60">
        <v>51000</v>
      </c>
      <c r="AG22">
        <v>0</v>
      </c>
      <c r="AH22">
        <v>0</v>
      </c>
      <c r="AI22">
        <v>7</v>
      </c>
      <c r="AJ22" t="s">
        <v>2451</v>
      </c>
      <c r="AK22">
        <v>0</v>
      </c>
      <c r="AL22" t="s">
        <v>2498</v>
      </c>
      <c r="AM22" t="s">
        <v>37</v>
      </c>
      <c r="AO22">
        <v>0</v>
      </c>
    </row>
    <row r="23" spans="1:41">
      <c r="A23" s="1" t="str">
        <f t="shared" si="0"/>
        <v>山形3-1</v>
      </c>
      <c r="B23" t="s">
        <v>2392</v>
      </c>
      <c r="C23">
        <v>201</v>
      </c>
      <c r="D23" t="s">
        <v>279</v>
      </c>
      <c r="E23" t="s">
        <v>2409</v>
      </c>
      <c r="F23">
        <v>1</v>
      </c>
      <c r="G23" t="s">
        <v>2394</v>
      </c>
      <c r="H23">
        <v>10357</v>
      </c>
      <c r="I23" t="s">
        <v>2402</v>
      </c>
      <c r="J23" t="s">
        <v>2401</v>
      </c>
      <c r="K23" t="s">
        <v>2402</v>
      </c>
      <c r="L23" t="s">
        <v>2401</v>
      </c>
      <c r="M23" t="s">
        <v>2395</v>
      </c>
      <c r="N23" t="s">
        <v>2401</v>
      </c>
      <c r="O23" t="s">
        <v>2395</v>
      </c>
      <c r="P23" t="s">
        <v>2401</v>
      </c>
      <c r="Q23" t="s">
        <v>2398</v>
      </c>
      <c r="R23" t="s">
        <v>2408</v>
      </c>
      <c r="S23" t="s">
        <v>2398</v>
      </c>
      <c r="T23">
        <v>0</v>
      </c>
      <c r="Y23">
        <v>0</v>
      </c>
      <c r="Z23" s="84">
        <v>41300</v>
      </c>
      <c r="AA23">
        <v>41300</v>
      </c>
      <c r="AB23">
        <v>40600</v>
      </c>
      <c r="AE23" s="60">
        <v>41100</v>
      </c>
      <c r="AG23">
        <v>0</v>
      </c>
      <c r="AH23">
        <v>0</v>
      </c>
      <c r="AI23">
        <v>5</v>
      </c>
      <c r="AJ23" t="s">
        <v>2452</v>
      </c>
      <c r="AK23">
        <v>0</v>
      </c>
      <c r="AO23">
        <v>0</v>
      </c>
    </row>
    <row r="24" spans="1:41">
      <c r="A24" s="1" t="str">
        <f t="shared" si="0"/>
        <v>山形5-1</v>
      </c>
      <c r="B24" t="s">
        <v>2392</v>
      </c>
      <c r="C24">
        <v>201</v>
      </c>
      <c r="D24" t="s">
        <v>279</v>
      </c>
      <c r="E24" t="s">
        <v>2407</v>
      </c>
      <c r="F24">
        <v>1</v>
      </c>
      <c r="G24" t="s">
        <v>2394</v>
      </c>
      <c r="H24" t="s">
        <v>2404</v>
      </c>
      <c r="I24" t="s">
        <v>2396</v>
      </c>
      <c r="J24" t="s">
        <v>2404</v>
      </c>
      <c r="K24" t="s">
        <v>2396</v>
      </c>
      <c r="L24" t="s">
        <v>2404</v>
      </c>
      <c r="M24" t="s">
        <v>2396</v>
      </c>
      <c r="N24" t="s">
        <v>2404</v>
      </c>
      <c r="O24" t="s">
        <v>2396</v>
      </c>
      <c r="P24" t="s">
        <v>2398</v>
      </c>
      <c r="Q24" t="s">
        <v>2396</v>
      </c>
      <c r="R24" t="s">
        <v>2398</v>
      </c>
      <c r="S24" t="s">
        <v>2396</v>
      </c>
      <c r="T24">
        <v>1</v>
      </c>
      <c r="U24" t="s">
        <v>2392</v>
      </c>
      <c r="V24">
        <v>201</v>
      </c>
      <c r="W24" t="s">
        <v>279</v>
      </c>
      <c r="X24" t="s">
        <v>2407</v>
      </c>
      <c r="Y24">
        <v>1</v>
      </c>
      <c r="Z24" s="84">
        <v>223000</v>
      </c>
      <c r="AA24">
        <v>223000</v>
      </c>
      <c r="AB24">
        <v>219000</v>
      </c>
      <c r="AC24">
        <v>220000</v>
      </c>
      <c r="AD24">
        <v>221000</v>
      </c>
      <c r="AE24" s="60">
        <v>221000</v>
      </c>
      <c r="AF24">
        <v>222000</v>
      </c>
      <c r="AG24">
        <v>222000</v>
      </c>
      <c r="AH24">
        <v>223000</v>
      </c>
      <c r="AI24">
        <v>1</v>
      </c>
      <c r="AJ24" t="s">
        <v>2277</v>
      </c>
      <c r="AK24">
        <v>0</v>
      </c>
      <c r="AN24" t="s">
        <v>2003</v>
      </c>
      <c r="AO24">
        <v>0</v>
      </c>
    </row>
    <row r="25" spans="1:41">
      <c r="A25" s="1" t="str">
        <f t="shared" si="0"/>
        <v>山形5-2</v>
      </c>
      <c r="B25" t="s">
        <v>2392</v>
      </c>
      <c r="C25">
        <v>201</v>
      </c>
      <c r="D25" t="s">
        <v>279</v>
      </c>
      <c r="E25" t="s">
        <v>2407</v>
      </c>
      <c r="F25">
        <v>2</v>
      </c>
      <c r="G25" t="s">
        <v>2394</v>
      </c>
      <c r="H25" t="s">
        <v>2404</v>
      </c>
      <c r="I25" t="s">
        <v>2399</v>
      </c>
      <c r="J25" t="s">
        <v>2403</v>
      </c>
      <c r="K25" t="s">
        <v>2399</v>
      </c>
      <c r="L25" t="s">
        <v>2403</v>
      </c>
      <c r="M25" t="s">
        <v>2398</v>
      </c>
      <c r="N25" t="s">
        <v>2403</v>
      </c>
      <c r="O25" t="s">
        <v>2398</v>
      </c>
      <c r="P25" t="s">
        <v>2404</v>
      </c>
      <c r="Q25" t="s">
        <v>2408</v>
      </c>
      <c r="R25" t="s">
        <v>2408</v>
      </c>
      <c r="S25" t="s">
        <v>2399</v>
      </c>
      <c r="T25">
        <v>2</v>
      </c>
      <c r="U25" t="s">
        <v>2392</v>
      </c>
      <c r="V25">
        <v>201</v>
      </c>
      <c r="W25" t="s">
        <v>279</v>
      </c>
      <c r="X25" t="s">
        <v>2407</v>
      </c>
      <c r="Y25">
        <v>7</v>
      </c>
      <c r="Z25" s="84">
        <v>117000</v>
      </c>
      <c r="AA25">
        <v>117000</v>
      </c>
      <c r="AB25">
        <v>115000</v>
      </c>
      <c r="AE25" s="60">
        <v>116000</v>
      </c>
      <c r="AG25">
        <v>0</v>
      </c>
      <c r="AH25">
        <v>0</v>
      </c>
      <c r="AI25">
        <v>5</v>
      </c>
      <c r="AJ25" t="s">
        <v>2479</v>
      </c>
      <c r="AK25">
        <v>0</v>
      </c>
      <c r="AO25">
        <v>0</v>
      </c>
    </row>
    <row r="26" spans="1:41">
      <c r="A26" s="1" t="str">
        <f t="shared" si="0"/>
        <v>山形5-3</v>
      </c>
      <c r="B26" t="s">
        <v>2392</v>
      </c>
      <c r="C26">
        <v>201</v>
      </c>
      <c r="D26" t="s">
        <v>279</v>
      </c>
      <c r="E26" t="s">
        <v>2407</v>
      </c>
      <c r="F26">
        <v>3</v>
      </c>
      <c r="G26" t="s">
        <v>2394</v>
      </c>
      <c r="H26" t="s">
        <v>2401</v>
      </c>
      <c r="I26" t="s">
        <v>2403</v>
      </c>
      <c r="J26" t="s">
        <v>2401</v>
      </c>
      <c r="K26" t="s">
        <v>2403</v>
      </c>
      <c r="L26" t="s">
        <v>2401</v>
      </c>
      <c r="M26" t="s">
        <v>2399</v>
      </c>
      <c r="N26" t="s">
        <v>2396</v>
      </c>
      <c r="O26" t="s">
        <v>2399</v>
      </c>
      <c r="P26" t="s">
        <v>2404</v>
      </c>
      <c r="Q26" t="s">
        <v>2399</v>
      </c>
      <c r="R26" t="s">
        <v>2396</v>
      </c>
      <c r="S26" t="s">
        <v>2400</v>
      </c>
      <c r="T26">
        <v>2</v>
      </c>
      <c r="U26" t="s">
        <v>2392</v>
      </c>
      <c r="V26">
        <v>201</v>
      </c>
      <c r="W26" t="s">
        <v>279</v>
      </c>
      <c r="X26" t="s">
        <v>2407</v>
      </c>
      <c r="Y26">
        <v>12</v>
      </c>
      <c r="Z26" s="84">
        <v>77500</v>
      </c>
      <c r="AA26">
        <v>77500</v>
      </c>
      <c r="AB26">
        <v>74400</v>
      </c>
      <c r="AE26" s="60">
        <v>76000</v>
      </c>
      <c r="AG26">
        <v>0</v>
      </c>
      <c r="AH26">
        <v>0</v>
      </c>
      <c r="AI26">
        <v>1</v>
      </c>
      <c r="AJ26" t="s">
        <v>2328</v>
      </c>
      <c r="AK26">
        <v>0</v>
      </c>
      <c r="AO26">
        <v>0</v>
      </c>
    </row>
    <row r="27" spans="1:41">
      <c r="A27" s="1" t="str">
        <f t="shared" si="0"/>
        <v>山形5-4</v>
      </c>
      <c r="B27" t="s">
        <v>2392</v>
      </c>
      <c r="C27">
        <v>201</v>
      </c>
      <c r="D27" t="s">
        <v>279</v>
      </c>
      <c r="E27" t="s">
        <v>2407</v>
      </c>
      <c r="F27">
        <v>4</v>
      </c>
      <c r="G27" t="s">
        <v>2394</v>
      </c>
      <c r="H27" t="s">
        <v>2403</v>
      </c>
      <c r="I27" t="s">
        <v>2401</v>
      </c>
      <c r="J27" t="s">
        <v>2403</v>
      </c>
      <c r="K27" t="s">
        <v>2401</v>
      </c>
      <c r="L27" t="s">
        <v>2402</v>
      </c>
      <c r="M27" t="s">
        <v>2395</v>
      </c>
      <c r="N27" t="s">
        <v>2396</v>
      </c>
      <c r="O27" t="s">
        <v>2395</v>
      </c>
      <c r="P27" t="s">
        <v>2396</v>
      </c>
      <c r="Q27" t="s">
        <v>2395</v>
      </c>
      <c r="R27" t="s">
        <v>2404</v>
      </c>
      <c r="S27" t="s">
        <v>2403</v>
      </c>
      <c r="T27">
        <v>2</v>
      </c>
      <c r="U27" t="s">
        <v>2392</v>
      </c>
      <c r="V27">
        <v>201</v>
      </c>
      <c r="W27" t="s">
        <v>279</v>
      </c>
      <c r="X27" t="s">
        <v>2407</v>
      </c>
      <c r="Y27">
        <v>1</v>
      </c>
      <c r="Z27" s="84">
        <v>220000</v>
      </c>
      <c r="AA27">
        <v>220000</v>
      </c>
      <c r="AB27">
        <v>216000</v>
      </c>
      <c r="AE27" s="60">
        <v>218000</v>
      </c>
      <c r="AG27">
        <v>0</v>
      </c>
      <c r="AH27">
        <v>0</v>
      </c>
      <c r="AI27">
        <v>2</v>
      </c>
      <c r="AJ27" t="s">
        <v>2480</v>
      </c>
      <c r="AK27">
        <v>0</v>
      </c>
      <c r="AO27">
        <v>0</v>
      </c>
    </row>
    <row r="28" spans="1:41">
      <c r="A28" s="1" t="str">
        <f t="shared" si="0"/>
        <v>山形5-5</v>
      </c>
      <c r="B28" t="s">
        <v>2392</v>
      </c>
      <c r="C28">
        <v>201</v>
      </c>
      <c r="D28" t="s">
        <v>279</v>
      </c>
      <c r="E28" t="s">
        <v>2407</v>
      </c>
      <c r="F28">
        <v>5</v>
      </c>
      <c r="G28" t="s">
        <v>2394</v>
      </c>
      <c r="H28" t="s">
        <v>2400</v>
      </c>
      <c r="I28" t="s">
        <v>2395</v>
      </c>
      <c r="J28" t="s">
        <v>2405</v>
      </c>
      <c r="K28" t="s">
        <v>2397</v>
      </c>
      <c r="L28" t="s">
        <v>2401</v>
      </c>
      <c r="M28" t="s">
        <v>2396</v>
      </c>
      <c r="N28" t="s">
        <v>2405</v>
      </c>
      <c r="O28" t="s">
        <v>2400</v>
      </c>
      <c r="P28" t="s">
        <v>2405</v>
      </c>
      <c r="Q28" t="s">
        <v>2400</v>
      </c>
      <c r="R28" t="s">
        <v>2404</v>
      </c>
      <c r="S28" t="s">
        <v>2415</v>
      </c>
      <c r="T28">
        <v>2</v>
      </c>
      <c r="U28" t="s">
        <v>2392</v>
      </c>
      <c r="V28">
        <v>201</v>
      </c>
      <c r="W28" t="s">
        <v>279</v>
      </c>
      <c r="X28" t="s">
        <v>2407</v>
      </c>
      <c r="Y28">
        <v>7</v>
      </c>
      <c r="Z28" s="84">
        <v>123000</v>
      </c>
      <c r="AA28">
        <v>123000</v>
      </c>
      <c r="AB28">
        <v>121000</v>
      </c>
      <c r="AE28" s="60">
        <v>122000</v>
      </c>
      <c r="AG28">
        <v>0</v>
      </c>
      <c r="AH28">
        <v>0</v>
      </c>
      <c r="AI28">
        <v>1</v>
      </c>
      <c r="AJ28" t="s">
        <v>2336</v>
      </c>
      <c r="AK28">
        <v>0</v>
      </c>
      <c r="AO28">
        <v>0</v>
      </c>
    </row>
    <row r="29" spans="1:41">
      <c r="A29" s="1" t="str">
        <f t="shared" si="0"/>
        <v>山形5-6</v>
      </c>
      <c r="B29" t="s">
        <v>2392</v>
      </c>
      <c r="C29">
        <v>201</v>
      </c>
      <c r="D29" t="s">
        <v>279</v>
      </c>
      <c r="E29" t="s">
        <v>2407</v>
      </c>
      <c r="F29">
        <v>6</v>
      </c>
      <c r="G29" t="s">
        <v>2394</v>
      </c>
      <c r="H29" t="s">
        <v>2397</v>
      </c>
      <c r="I29" t="s">
        <v>2395</v>
      </c>
      <c r="J29" t="s">
        <v>2396</v>
      </c>
      <c r="K29" t="s">
        <v>2397</v>
      </c>
      <c r="L29" t="s">
        <v>2396</v>
      </c>
      <c r="M29" t="s">
        <v>2397</v>
      </c>
      <c r="N29" t="s">
        <v>2396</v>
      </c>
      <c r="O29" t="s">
        <v>2401</v>
      </c>
      <c r="P29" t="s">
        <v>2414</v>
      </c>
      <c r="Q29" t="s">
        <v>2401</v>
      </c>
      <c r="R29" t="s">
        <v>2399</v>
      </c>
      <c r="S29" t="s">
        <v>2400</v>
      </c>
      <c r="T29">
        <v>2</v>
      </c>
      <c r="U29" t="s">
        <v>2392</v>
      </c>
      <c r="V29">
        <v>201</v>
      </c>
      <c r="W29" t="s">
        <v>279</v>
      </c>
      <c r="X29" t="s">
        <v>2407</v>
      </c>
      <c r="Y29">
        <v>7</v>
      </c>
      <c r="Z29" s="84">
        <v>133000</v>
      </c>
      <c r="AA29">
        <v>133000</v>
      </c>
      <c r="AB29">
        <v>131000</v>
      </c>
      <c r="AE29" s="60">
        <v>132000</v>
      </c>
      <c r="AG29">
        <v>0</v>
      </c>
      <c r="AH29">
        <v>0</v>
      </c>
      <c r="AI29">
        <v>1</v>
      </c>
      <c r="AJ29" t="s">
        <v>2337</v>
      </c>
      <c r="AK29">
        <v>0</v>
      </c>
      <c r="AO29">
        <v>0</v>
      </c>
    </row>
    <row r="30" spans="1:41">
      <c r="A30" s="1" t="str">
        <f t="shared" si="0"/>
        <v>山形5-7</v>
      </c>
      <c r="B30" t="s">
        <v>2392</v>
      </c>
      <c r="C30">
        <v>201</v>
      </c>
      <c r="D30" t="s">
        <v>279</v>
      </c>
      <c r="E30" t="s">
        <v>2407</v>
      </c>
      <c r="F30">
        <v>7</v>
      </c>
      <c r="G30" t="s">
        <v>2394</v>
      </c>
      <c r="H30" t="s">
        <v>2399</v>
      </c>
      <c r="I30" t="s">
        <v>2402</v>
      </c>
      <c r="J30" t="s">
        <v>2408</v>
      </c>
      <c r="K30" t="s">
        <v>2402</v>
      </c>
      <c r="L30" t="s">
        <v>2397</v>
      </c>
      <c r="M30" t="s">
        <v>2408</v>
      </c>
      <c r="N30" t="s">
        <v>2413</v>
      </c>
      <c r="O30" t="s">
        <v>2408</v>
      </c>
      <c r="P30" t="s">
        <v>2400</v>
      </c>
      <c r="Q30" t="s">
        <v>2398</v>
      </c>
      <c r="R30" t="s">
        <v>2398</v>
      </c>
      <c r="S30" t="s">
        <v>2401</v>
      </c>
      <c r="T30">
        <v>1</v>
      </c>
      <c r="U30" t="s">
        <v>2392</v>
      </c>
      <c r="V30">
        <v>201</v>
      </c>
      <c r="W30" t="s">
        <v>279</v>
      </c>
      <c r="X30" t="s">
        <v>2407</v>
      </c>
      <c r="Y30">
        <v>7</v>
      </c>
      <c r="Z30" s="84">
        <v>139000</v>
      </c>
      <c r="AA30">
        <v>139000</v>
      </c>
      <c r="AB30">
        <v>137000</v>
      </c>
      <c r="AC30">
        <v>137000</v>
      </c>
      <c r="AD30">
        <v>138000</v>
      </c>
      <c r="AE30" s="60">
        <v>138000</v>
      </c>
      <c r="AF30">
        <v>138000</v>
      </c>
      <c r="AG30">
        <v>138000</v>
      </c>
      <c r="AH30">
        <v>139000</v>
      </c>
      <c r="AI30">
        <v>7</v>
      </c>
      <c r="AJ30" t="s">
        <v>2271</v>
      </c>
      <c r="AK30">
        <v>0</v>
      </c>
      <c r="AO30">
        <v>0</v>
      </c>
    </row>
    <row r="31" spans="1:41">
      <c r="A31" s="1" t="str">
        <f t="shared" si="0"/>
        <v>山形5-8</v>
      </c>
      <c r="B31" t="s">
        <v>2392</v>
      </c>
      <c r="C31">
        <v>201</v>
      </c>
      <c r="D31" t="s">
        <v>279</v>
      </c>
      <c r="E31" t="s">
        <v>2407</v>
      </c>
      <c r="F31">
        <v>8</v>
      </c>
      <c r="G31" t="s">
        <v>2394</v>
      </c>
      <c r="H31">
        <v>10357</v>
      </c>
      <c r="I31" t="s">
        <v>2397</v>
      </c>
      <c r="J31">
        <v>10357</v>
      </c>
      <c r="K31" t="s">
        <v>2400</v>
      </c>
      <c r="L31">
        <v>10357</v>
      </c>
      <c r="M31" t="s">
        <v>2400</v>
      </c>
      <c r="N31" t="s">
        <v>2413</v>
      </c>
      <c r="O31" t="s">
        <v>2405</v>
      </c>
      <c r="P31" t="s">
        <v>2404</v>
      </c>
      <c r="Q31" t="s">
        <v>2405</v>
      </c>
      <c r="R31" t="s">
        <v>2414</v>
      </c>
      <c r="S31" t="s">
        <v>2404</v>
      </c>
      <c r="T31">
        <v>2</v>
      </c>
      <c r="U31" t="s">
        <v>2392</v>
      </c>
      <c r="V31">
        <v>201</v>
      </c>
      <c r="W31" t="s">
        <v>279</v>
      </c>
      <c r="X31" t="s">
        <v>2407</v>
      </c>
      <c r="Y31">
        <v>13</v>
      </c>
      <c r="Z31" s="84">
        <v>63500</v>
      </c>
      <c r="AA31">
        <v>63500</v>
      </c>
      <c r="AB31">
        <v>62900</v>
      </c>
      <c r="AE31" s="60">
        <v>63200</v>
      </c>
      <c r="AG31">
        <v>0</v>
      </c>
      <c r="AH31">
        <v>0</v>
      </c>
      <c r="AI31">
        <v>1</v>
      </c>
      <c r="AJ31" t="s">
        <v>2338</v>
      </c>
      <c r="AK31">
        <v>0</v>
      </c>
      <c r="AO31">
        <v>0</v>
      </c>
    </row>
    <row r="32" spans="1:41">
      <c r="A32" s="1" t="str">
        <f t="shared" si="0"/>
        <v>山形5-9</v>
      </c>
      <c r="B32" t="s">
        <v>2392</v>
      </c>
      <c r="C32">
        <v>201</v>
      </c>
      <c r="D32" t="s">
        <v>279</v>
      </c>
      <c r="E32" t="s">
        <v>2407</v>
      </c>
      <c r="F32">
        <v>9</v>
      </c>
      <c r="G32" t="s">
        <v>2394</v>
      </c>
      <c r="H32" t="s">
        <v>2396</v>
      </c>
      <c r="I32" t="s">
        <v>2404</v>
      </c>
      <c r="J32" t="s">
        <v>2399</v>
      </c>
      <c r="K32" t="s">
        <v>2400</v>
      </c>
      <c r="L32" t="s">
        <v>2399</v>
      </c>
      <c r="M32" t="s">
        <v>2400</v>
      </c>
      <c r="N32" t="s">
        <v>2399</v>
      </c>
      <c r="O32" t="s">
        <v>2404</v>
      </c>
      <c r="P32" t="s">
        <v>2398</v>
      </c>
      <c r="Q32" t="s">
        <v>2404</v>
      </c>
      <c r="R32" t="s">
        <v>2398</v>
      </c>
      <c r="S32" t="s">
        <v>2400</v>
      </c>
      <c r="T32">
        <v>2</v>
      </c>
      <c r="U32" t="s">
        <v>2392</v>
      </c>
      <c r="V32">
        <v>201</v>
      </c>
      <c r="W32" t="s">
        <v>279</v>
      </c>
      <c r="X32" t="s">
        <v>2407</v>
      </c>
      <c r="Y32">
        <v>13</v>
      </c>
      <c r="Z32" s="84">
        <v>68300</v>
      </c>
      <c r="AA32">
        <v>68300</v>
      </c>
      <c r="AB32">
        <v>66000</v>
      </c>
      <c r="AE32" s="60">
        <v>67100</v>
      </c>
      <c r="AG32">
        <v>0</v>
      </c>
      <c r="AH32">
        <v>0</v>
      </c>
      <c r="AI32">
        <v>5</v>
      </c>
      <c r="AJ32" t="s">
        <v>2339</v>
      </c>
      <c r="AK32">
        <v>0</v>
      </c>
      <c r="AO32">
        <v>0</v>
      </c>
    </row>
    <row r="33" spans="1:41">
      <c r="A33" s="1" t="str">
        <f t="shared" si="0"/>
        <v>山形5-10</v>
      </c>
      <c r="B33" t="s">
        <v>2392</v>
      </c>
      <c r="C33">
        <v>201</v>
      </c>
      <c r="D33" t="s">
        <v>279</v>
      </c>
      <c r="E33" t="s">
        <v>2407</v>
      </c>
      <c r="F33">
        <v>10</v>
      </c>
      <c r="G33" t="s">
        <v>2394</v>
      </c>
      <c r="H33" t="s">
        <v>2405</v>
      </c>
      <c r="I33" t="s">
        <v>2408</v>
      </c>
      <c r="J33" t="s">
        <v>2405</v>
      </c>
      <c r="K33" t="s">
        <v>2408</v>
      </c>
      <c r="L33" t="s">
        <v>2397</v>
      </c>
      <c r="M33" t="s">
        <v>2408</v>
      </c>
      <c r="N33" t="s">
        <v>2401</v>
      </c>
      <c r="O33" t="s">
        <v>2400</v>
      </c>
      <c r="P33" t="s">
        <v>2401</v>
      </c>
      <c r="Q33" t="s">
        <v>2400</v>
      </c>
      <c r="R33" t="s">
        <v>2397</v>
      </c>
      <c r="S33" t="s">
        <v>2414</v>
      </c>
      <c r="T33">
        <v>2</v>
      </c>
      <c r="U33" t="s">
        <v>2392</v>
      </c>
      <c r="V33">
        <v>201</v>
      </c>
      <c r="W33" t="s">
        <v>279</v>
      </c>
      <c r="X33" t="s">
        <v>2407</v>
      </c>
      <c r="Y33">
        <v>12</v>
      </c>
      <c r="Z33" s="84">
        <v>73200</v>
      </c>
      <c r="AA33">
        <v>73200</v>
      </c>
      <c r="AB33">
        <v>71700</v>
      </c>
      <c r="AE33" s="60">
        <v>72700</v>
      </c>
      <c r="AG33">
        <v>0</v>
      </c>
      <c r="AH33">
        <v>0</v>
      </c>
      <c r="AI33">
        <v>1</v>
      </c>
      <c r="AJ33" t="s">
        <v>2481</v>
      </c>
      <c r="AK33">
        <v>0</v>
      </c>
      <c r="AO33">
        <v>0</v>
      </c>
    </row>
    <row r="34" spans="1:41">
      <c r="A34" s="1" t="str">
        <f t="shared" si="0"/>
        <v>山形5-11</v>
      </c>
      <c r="B34" t="s">
        <v>2392</v>
      </c>
      <c r="C34">
        <v>201</v>
      </c>
      <c r="D34" t="s">
        <v>279</v>
      </c>
      <c r="E34" t="s">
        <v>2407</v>
      </c>
      <c r="F34">
        <v>11</v>
      </c>
      <c r="G34" t="s">
        <v>2394</v>
      </c>
      <c r="H34">
        <v>10357</v>
      </c>
      <c r="I34" t="s">
        <v>2401</v>
      </c>
      <c r="J34">
        <v>10357</v>
      </c>
      <c r="K34" t="s">
        <v>2401</v>
      </c>
      <c r="L34">
        <v>10357</v>
      </c>
      <c r="M34" t="s">
        <v>2416</v>
      </c>
      <c r="N34" t="s">
        <v>2403</v>
      </c>
      <c r="O34" t="s">
        <v>2416</v>
      </c>
      <c r="P34" t="s">
        <v>2403</v>
      </c>
      <c r="Q34" t="s">
        <v>2414</v>
      </c>
      <c r="R34" t="s">
        <v>2403</v>
      </c>
      <c r="S34" t="s">
        <v>2405</v>
      </c>
      <c r="T34">
        <v>0</v>
      </c>
      <c r="Y34">
        <v>0</v>
      </c>
      <c r="Z34" s="84">
        <v>24100</v>
      </c>
      <c r="AA34">
        <v>24100</v>
      </c>
      <c r="AB34">
        <v>23800</v>
      </c>
      <c r="AE34" s="60">
        <v>23900</v>
      </c>
      <c r="AG34">
        <v>0</v>
      </c>
      <c r="AH34">
        <v>0</v>
      </c>
      <c r="AI34">
        <v>7</v>
      </c>
      <c r="AJ34" t="s">
        <v>2482</v>
      </c>
      <c r="AK34">
        <v>0</v>
      </c>
      <c r="AL34" t="s">
        <v>288</v>
      </c>
      <c r="AM34" t="s">
        <v>72</v>
      </c>
      <c r="AO34">
        <v>0</v>
      </c>
    </row>
    <row r="35" spans="1:41">
      <c r="A35" s="1" t="str">
        <f t="shared" si="0"/>
        <v>山形5-12</v>
      </c>
      <c r="B35" t="s">
        <v>2392</v>
      </c>
      <c r="C35">
        <v>201</v>
      </c>
      <c r="D35" t="s">
        <v>279</v>
      </c>
      <c r="E35" t="s">
        <v>2407</v>
      </c>
      <c r="F35">
        <v>12</v>
      </c>
      <c r="G35" t="s">
        <v>2394</v>
      </c>
      <c r="H35" t="s">
        <v>2401</v>
      </c>
      <c r="I35" t="s">
        <v>2405</v>
      </c>
      <c r="J35" t="s">
        <v>2401</v>
      </c>
      <c r="K35" t="s">
        <v>2405</v>
      </c>
      <c r="L35" t="s">
        <v>2404</v>
      </c>
      <c r="M35" t="s">
        <v>2405</v>
      </c>
      <c r="N35" t="s">
        <v>2404</v>
      </c>
      <c r="O35" t="s">
        <v>2396</v>
      </c>
      <c r="P35" t="s">
        <v>2414</v>
      </c>
      <c r="Q35" t="s">
        <v>2396</v>
      </c>
      <c r="R35" t="s">
        <v>2400</v>
      </c>
      <c r="S35" t="s">
        <v>2414</v>
      </c>
      <c r="T35">
        <v>1</v>
      </c>
      <c r="U35" t="s">
        <v>2392</v>
      </c>
      <c r="V35">
        <v>201</v>
      </c>
      <c r="W35" t="s">
        <v>279</v>
      </c>
      <c r="X35" t="s">
        <v>2407</v>
      </c>
      <c r="Y35">
        <v>12</v>
      </c>
      <c r="Z35" s="84">
        <v>82000</v>
      </c>
      <c r="AA35">
        <v>82000</v>
      </c>
      <c r="AB35">
        <v>79700</v>
      </c>
      <c r="AC35">
        <v>0</v>
      </c>
      <c r="AD35">
        <v>80600</v>
      </c>
      <c r="AE35" s="60">
        <v>80900</v>
      </c>
      <c r="AF35">
        <v>81200</v>
      </c>
      <c r="AG35">
        <v>81500</v>
      </c>
      <c r="AH35">
        <v>81800</v>
      </c>
      <c r="AI35">
        <v>5</v>
      </c>
      <c r="AJ35" t="s">
        <v>2453</v>
      </c>
      <c r="AK35">
        <v>0</v>
      </c>
      <c r="AO35">
        <v>0</v>
      </c>
    </row>
    <row r="36" spans="1:41">
      <c r="A36" s="1" t="str">
        <f t="shared" si="0"/>
        <v>山形5-13</v>
      </c>
      <c r="B36" t="s">
        <v>2392</v>
      </c>
      <c r="C36">
        <v>201</v>
      </c>
      <c r="D36" t="s">
        <v>279</v>
      </c>
      <c r="E36" t="s">
        <v>2407</v>
      </c>
      <c r="F36">
        <v>13</v>
      </c>
      <c r="G36" t="s">
        <v>2394</v>
      </c>
      <c r="H36" t="s">
        <v>2399</v>
      </c>
      <c r="I36" t="s">
        <v>2398</v>
      </c>
      <c r="J36" t="s">
        <v>2395</v>
      </c>
      <c r="K36" t="s">
        <v>2398</v>
      </c>
      <c r="L36" t="s">
        <v>2395</v>
      </c>
      <c r="M36" t="s">
        <v>2398</v>
      </c>
      <c r="N36" t="s">
        <v>2395</v>
      </c>
      <c r="O36" t="s">
        <v>2413</v>
      </c>
      <c r="P36" t="s">
        <v>2413</v>
      </c>
      <c r="Q36" t="s">
        <v>2395</v>
      </c>
      <c r="R36" t="s">
        <v>2404</v>
      </c>
      <c r="S36" t="s">
        <v>2397</v>
      </c>
      <c r="T36">
        <v>1</v>
      </c>
      <c r="U36" t="s">
        <v>2392</v>
      </c>
      <c r="V36">
        <v>201</v>
      </c>
      <c r="W36" t="s">
        <v>279</v>
      </c>
      <c r="X36" t="s">
        <v>2407</v>
      </c>
      <c r="Y36">
        <v>13</v>
      </c>
      <c r="Z36" s="84">
        <v>68000</v>
      </c>
      <c r="AA36">
        <v>68000</v>
      </c>
      <c r="AB36">
        <v>66700</v>
      </c>
      <c r="AC36">
        <v>0</v>
      </c>
      <c r="AD36">
        <v>67300</v>
      </c>
      <c r="AE36" s="60">
        <v>67400</v>
      </c>
      <c r="AF36">
        <v>67600</v>
      </c>
      <c r="AG36">
        <v>67700</v>
      </c>
      <c r="AH36">
        <v>67900</v>
      </c>
      <c r="AI36">
        <v>7</v>
      </c>
      <c r="AJ36" t="s">
        <v>2483</v>
      </c>
      <c r="AK36">
        <v>0</v>
      </c>
      <c r="AO36">
        <v>0</v>
      </c>
    </row>
    <row r="37" spans="1:41">
      <c r="A37" s="1" t="str">
        <f t="shared" si="0"/>
        <v>山形5-14</v>
      </c>
      <c r="B37" t="s">
        <v>2392</v>
      </c>
      <c r="C37">
        <v>201</v>
      </c>
      <c r="D37" t="s">
        <v>279</v>
      </c>
      <c r="E37" t="s">
        <v>2407</v>
      </c>
      <c r="F37">
        <v>14</v>
      </c>
      <c r="G37" t="s">
        <v>2394</v>
      </c>
      <c r="H37" t="s">
        <v>2400</v>
      </c>
      <c r="I37" t="s">
        <v>2401</v>
      </c>
      <c r="J37" t="s">
        <v>2408</v>
      </c>
      <c r="K37" t="s">
        <v>2401</v>
      </c>
      <c r="L37" t="s">
        <v>2408</v>
      </c>
      <c r="M37">
        <v>10357</v>
      </c>
      <c r="N37" t="s">
        <v>2408</v>
      </c>
      <c r="O37">
        <v>10357</v>
      </c>
      <c r="P37" t="s">
        <v>2408</v>
      </c>
      <c r="Q37" t="s">
        <v>2415</v>
      </c>
      <c r="R37" t="s">
        <v>2403</v>
      </c>
      <c r="S37" t="s">
        <v>2404</v>
      </c>
      <c r="T37">
        <v>2</v>
      </c>
      <c r="U37" t="s">
        <v>2392</v>
      </c>
      <c r="V37">
        <v>201</v>
      </c>
      <c r="W37" t="s">
        <v>279</v>
      </c>
      <c r="X37" t="s">
        <v>2407</v>
      </c>
      <c r="Y37">
        <v>13</v>
      </c>
      <c r="Z37" s="84">
        <v>40700</v>
      </c>
      <c r="AA37">
        <v>40700</v>
      </c>
      <c r="AB37">
        <v>40000</v>
      </c>
      <c r="AE37" s="60">
        <v>40300</v>
      </c>
      <c r="AG37">
        <v>0</v>
      </c>
      <c r="AH37">
        <v>0</v>
      </c>
      <c r="AI37">
        <v>7</v>
      </c>
      <c r="AJ37" t="s">
        <v>2484</v>
      </c>
      <c r="AK37">
        <v>0</v>
      </c>
      <c r="AO37">
        <v>0</v>
      </c>
    </row>
    <row r="38" spans="1:41">
      <c r="A38" s="1" t="str">
        <f t="shared" si="0"/>
        <v>山形5-15</v>
      </c>
      <c r="B38" t="s">
        <v>2392</v>
      </c>
      <c r="C38">
        <v>201</v>
      </c>
      <c r="D38" t="s">
        <v>279</v>
      </c>
      <c r="E38" t="s">
        <v>2407</v>
      </c>
      <c r="F38">
        <v>15</v>
      </c>
      <c r="G38" t="s">
        <v>2394</v>
      </c>
      <c r="H38" t="s">
        <v>2396</v>
      </c>
      <c r="I38" t="s">
        <v>2405</v>
      </c>
      <c r="J38" t="s">
        <v>2399</v>
      </c>
      <c r="K38" t="s">
        <v>2405</v>
      </c>
      <c r="L38" t="s">
        <v>2399</v>
      </c>
      <c r="M38" t="s">
        <v>2405</v>
      </c>
      <c r="N38" t="s">
        <v>2399</v>
      </c>
      <c r="O38" t="s">
        <v>2401</v>
      </c>
      <c r="P38" t="s">
        <v>2397</v>
      </c>
      <c r="Q38" t="s">
        <v>2401</v>
      </c>
      <c r="R38" t="s">
        <v>2400</v>
      </c>
      <c r="S38" t="s">
        <v>2397</v>
      </c>
      <c r="T38">
        <v>2</v>
      </c>
      <c r="U38" t="s">
        <v>2392</v>
      </c>
      <c r="V38">
        <v>201</v>
      </c>
      <c r="W38" t="s">
        <v>279</v>
      </c>
      <c r="X38" t="s">
        <v>2407</v>
      </c>
      <c r="Y38">
        <v>13</v>
      </c>
      <c r="Z38" s="84">
        <v>68600</v>
      </c>
      <c r="AA38">
        <v>68600</v>
      </c>
      <c r="AB38">
        <v>66000</v>
      </c>
      <c r="AE38" s="60">
        <v>67300</v>
      </c>
      <c r="AG38">
        <v>0</v>
      </c>
      <c r="AH38">
        <v>0</v>
      </c>
      <c r="AI38">
        <v>1</v>
      </c>
      <c r="AJ38" t="s">
        <v>2339</v>
      </c>
      <c r="AK38">
        <v>0</v>
      </c>
      <c r="AO38">
        <v>0</v>
      </c>
    </row>
    <row r="39" spans="1:41">
      <c r="A39" s="1" t="str">
        <f t="shared" si="0"/>
        <v>山形5-16</v>
      </c>
      <c r="B39" t="s">
        <v>2392</v>
      </c>
      <c r="C39">
        <v>201</v>
      </c>
      <c r="D39" t="s">
        <v>279</v>
      </c>
      <c r="E39" t="s">
        <v>2407</v>
      </c>
      <c r="F39">
        <v>16</v>
      </c>
      <c r="G39" t="s">
        <v>2394</v>
      </c>
      <c r="H39" t="s">
        <v>2398</v>
      </c>
      <c r="I39" t="s">
        <v>2399</v>
      </c>
      <c r="J39" t="s">
        <v>2398</v>
      </c>
      <c r="K39" t="s">
        <v>2399</v>
      </c>
      <c r="L39" t="s">
        <v>2398</v>
      </c>
      <c r="M39" t="s">
        <v>2399</v>
      </c>
      <c r="N39" t="s">
        <v>2398</v>
      </c>
      <c r="O39" t="s">
        <v>2399</v>
      </c>
      <c r="P39" t="s">
        <v>2400</v>
      </c>
      <c r="Q39" t="s">
        <v>2403</v>
      </c>
      <c r="R39" t="s">
        <v>2396</v>
      </c>
      <c r="S39" t="s">
        <v>2403</v>
      </c>
      <c r="T39">
        <v>2</v>
      </c>
      <c r="U39" t="s">
        <v>2392</v>
      </c>
      <c r="V39">
        <v>201</v>
      </c>
      <c r="W39" t="s">
        <v>279</v>
      </c>
      <c r="X39" t="s">
        <v>2407</v>
      </c>
      <c r="Y39">
        <v>13</v>
      </c>
      <c r="Z39" s="84">
        <v>64000</v>
      </c>
      <c r="AA39">
        <v>64000</v>
      </c>
      <c r="AB39">
        <v>61300</v>
      </c>
      <c r="AE39" s="60">
        <v>63000</v>
      </c>
      <c r="AG39">
        <v>0</v>
      </c>
      <c r="AH39">
        <v>0</v>
      </c>
      <c r="AI39">
        <v>5</v>
      </c>
      <c r="AJ39" t="s">
        <v>2340</v>
      </c>
      <c r="AK39">
        <v>0</v>
      </c>
      <c r="AO39">
        <v>0</v>
      </c>
    </row>
    <row r="40" spans="1:41">
      <c r="A40" s="1" t="str">
        <f t="shared" si="0"/>
        <v>山形5-17</v>
      </c>
      <c r="B40" t="s">
        <v>2392</v>
      </c>
      <c r="C40">
        <v>201</v>
      </c>
      <c r="D40" t="s">
        <v>279</v>
      </c>
      <c r="E40" t="s">
        <v>2407</v>
      </c>
      <c r="F40">
        <v>17</v>
      </c>
      <c r="G40" t="s">
        <v>2394</v>
      </c>
      <c r="H40" t="s">
        <v>2403</v>
      </c>
      <c r="I40" t="s">
        <v>2402</v>
      </c>
      <c r="J40" t="s">
        <v>2403</v>
      </c>
      <c r="K40" t="s">
        <v>2402</v>
      </c>
      <c r="L40" t="s">
        <v>2403</v>
      </c>
      <c r="M40" t="s">
        <v>2395</v>
      </c>
      <c r="N40" t="s">
        <v>2399</v>
      </c>
      <c r="O40" t="s">
        <v>2405</v>
      </c>
      <c r="P40" t="s">
        <v>2399</v>
      </c>
      <c r="Q40" t="s">
        <v>2405</v>
      </c>
      <c r="R40" t="s">
        <v>2395</v>
      </c>
      <c r="S40" t="s">
        <v>2413</v>
      </c>
      <c r="T40">
        <v>2</v>
      </c>
      <c r="U40" t="s">
        <v>2392</v>
      </c>
      <c r="V40">
        <v>201</v>
      </c>
      <c r="W40" t="s">
        <v>279</v>
      </c>
      <c r="X40" t="s">
        <v>2407</v>
      </c>
      <c r="Y40">
        <v>12</v>
      </c>
      <c r="Z40" s="84">
        <v>85000</v>
      </c>
      <c r="AA40">
        <v>85000</v>
      </c>
      <c r="AB40">
        <v>81300</v>
      </c>
      <c r="AE40" s="60">
        <v>83200</v>
      </c>
      <c r="AG40">
        <v>0</v>
      </c>
      <c r="AH40">
        <v>0</v>
      </c>
      <c r="AI40">
        <v>7</v>
      </c>
      <c r="AJ40" t="s">
        <v>2320</v>
      </c>
      <c r="AK40">
        <v>0</v>
      </c>
      <c r="AO40">
        <v>0</v>
      </c>
    </row>
    <row r="41" spans="1:41">
      <c r="A41" s="1" t="str">
        <f t="shared" si="0"/>
        <v>山形5-18</v>
      </c>
      <c r="B41" t="s">
        <v>2392</v>
      </c>
      <c r="C41">
        <v>201</v>
      </c>
      <c r="D41" t="s">
        <v>279</v>
      </c>
      <c r="E41" t="s">
        <v>2407</v>
      </c>
      <c r="F41">
        <v>18</v>
      </c>
      <c r="G41" t="s">
        <v>2394</v>
      </c>
      <c r="H41" t="s">
        <v>2402</v>
      </c>
      <c r="I41" t="s">
        <v>2403</v>
      </c>
      <c r="J41" t="s">
        <v>2408</v>
      </c>
      <c r="K41" t="s">
        <v>2403</v>
      </c>
      <c r="L41" t="s">
        <v>2408</v>
      </c>
      <c r="M41" t="s">
        <v>2403</v>
      </c>
      <c r="N41" t="s">
        <v>2408</v>
      </c>
      <c r="O41" t="s">
        <v>2403</v>
      </c>
      <c r="T41">
        <v>2</v>
      </c>
      <c r="U41" t="s">
        <v>2392</v>
      </c>
      <c r="V41">
        <v>201</v>
      </c>
      <c r="W41" t="s">
        <v>279</v>
      </c>
      <c r="X41" t="s">
        <v>2407</v>
      </c>
      <c r="Y41">
        <v>13</v>
      </c>
      <c r="Z41" s="84">
        <v>66800</v>
      </c>
      <c r="AA41">
        <v>66800</v>
      </c>
      <c r="AB41">
        <v>63100</v>
      </c>
      <c r="AE41" s="60">
        <v>64900</v>
      </c>
      <c r="AG41">
        <v>0</v>
      </c>
      <c r="AH41">
        <v>0</v>
      </c>
      <c r="AI41">
        <v>1</v>
      </c>
      <c r="AJ41" t="s">
        <v>2321</v>
      </c>
      <c r="AK41">
        <v>0</v>
      </c>
      <c r="AO41">
        <v>0</v>
      </c>
    </row>
    <row r="42" spans="1:41">
      <c r="A42" s="1" t="str">
        <f t="shared" si="0"/>
        <v>山形9-1</v>
      </c>
      <c r="B42" t="s">
        <v>2392</v>
      </c>
      <c r="C42">
        <v>201</v>
      </c>
      <c r="D42" t="s">
        <v>279</v>
      </c>
      <c r="E42" t="s">
        <v>2411</v>
      </c>
      <c r="F42">
        <v>1</v>
      </c>
      <c r="G42" t="s">
        <v>2394</v>
      </c>
      <c r="H42" t="s">
        <v>2405</v>
      </c>
      <c r="I42" t="s">
        <v>2395</v>
      </c>
      <c r="J42" t="s">
        <v>2405</v>
      </c>
      <c r="K42" t="s">
        <v>2397</v>
      </c>
      <c r="L42">
        <v>10357</v>
      </c>
      <c r="M42" t="s">
        <v>2397</v>
      </c>
      <c r="N42" t="s">
        <v>2401</v>
      </c>
      <c r="O42">
        <v>10357</v>
      </c>
      <c r="P42" t="s">
        <v>2413</v>
      </c>
      <c r="Q42" t="s">
        <v>2401</v>
      </c>
      <c r="R42" t="s">
        <v>2395</v>
      </c>
      <c r="S42" t="s">
        <v>2401</v>
      </c>
      <c r="T42">
        <v>0</v>
      </c>
      <c r="Y42">
        <v>0</v>
      </c>
      <c r="Z42" s="84">
        <v>37800</v>
      </c>
      <c r="AA42">
        <v>37800</v>
      </c>
      <c r="AB42">
        <v>36600</v>
      </c>
      <c r="AE42" s="60">
        <v>37300</v>
      </c>
      <c r="AG42">
        <v>0</v>
      </c>
      <c r="AH42">
        <v>0</v>
      </c>
      <c r="AI42">
        <v>1</v>
      </c>
      <c r="AJ42" t="s">
        <v>2454</v>
      </c>
      <c r="AK42">
        <v>0</v>
      </c>
      <c r="AL42" t="s">
        <v>293</v>
      </c>
      <c r="AM42" t="s">
        <v>49</v>
      </c>
      <c r="AO42">
        <v>0</v>
      </c>
    </row>
    <row r="43" spans="1:41">
      <c r="A43" s="1" t="str">
        <f t="shared" si="0"/>
        <v>山形9-2</v>
      </c>
      <c r="B43" t="s">
        <v>2392</v>
      </c>
      <c r="C43">
        <v>201</v>
      </c>
      <c r="D43" t="s">
        <v>279</v>
      </c>
      <c r="E43" t="s">
        <v>2411</v>
      </c>
      <c r="F43">
        <v>2</v>
      </c>
      <c r="G43" t="s">
        <v>2394</v>
      </c>
      <c r="H43" t="s">
        <v>2398</v>
      </c>
      <c r="I43" t="s">
        <v>2402</v>
      </c>
      <c r="J43" t="s">
        <v>2395</v>
      </c>
      <c r="K43" t="s">
        <v>2402</v>
      </c>
      <c r="L43" t="s">
        <v>2395</v>
      </c>
      <c r="M43" t="s">
        <v>2403</v>
      </c>
      <c r="N43" t="s">
        <v>2402</v>
      </c>
      <c r="O43" t="s">
        <v>2413</v>
      </c>
      <c r="P43" t="s">
        <v>2402</v>
      </c>
      <c r="Q43" t="s">
        <v>2415</v>
      </c>
      <c r="R43" t="s">
        <v>2414</v>
      </c>
      <c r="S43" t="s">
        <v>2397</v>
      </c>
      <c r="T43">
        <v>0</v>
      </c>
      <c r="Y43">
        <v>0</v>
      </c>
      <c r="Z43" s="84">
        <v>16000</v>
      </c>
      <c r="AA43">
        <v>16000</v>
      </c>
      <c r="AB43">
        <v>15400</v>
      </c>
      <c r="AE43" s="60">
        <v>15700</v>
      </c>
      <c r="AG43">
        <v>0</v>
      </c>
      <c r="AH43">
        <v>0</v>
      </c>
      <c r="AI43">
        <v>1</v>
      </c>
      <c r="AJ43" t="s">
        <v>2316</v>
      </c>
      <c r="AK43">
        <v>0</v>
      </c>
      <c r="AL43" t="s">
        <v>294</v>
      </c>
      <c r="AM43" t="s">
        <v>99</v>
      </c>
      <c r="AO43">
        <v>0</v>
      </c>
    </row>
    <row r="44" spans="1:41">
      <c r="A44" s="1" t="str">
        <f t="shared" si="0"/>
        <v>山形9-3</v>
      </c>
      <c r="B44" t="s">
        <v>2392</v>
      </c>
      <c r="C44">
        <v>201</v>
      </c>
      <c r="D44" t="s">
        <v>279</v>
      </c>
      <c r="E44" t="s">
        <v>2411</v>
      </c>
      <c r="F44">
        <v>3</v>
      </c>
      <c r="G44" t="s">
        <v>2394</v>
      </c>
      <c r="H44" t="s">
        <v>2397</v>
      </c>
      <c r="I44" t="s">
        <v>2399</v>
      </c>
      <c r="J44" t="s">
        <v>2398</v>
      </c>
      <c r="K44" t="s">
        <v>2399</v>
      </c>
      <c r="L44" t="s">
        <v>2398</v>
      </c>
      <c r="M44" t="s">
        <v>2399</v>
      </c>
      <c r="N44" t="s">
        <v>2398</v>
      </c>
      <c r="O44" t="s">
        <v>2396</v>
      </c>
      <c r="P44" t="s">
        <v>2408</v>
      </c>
      <c r="Q44" t="s">
        <v>2396</v>
      </c>
      <c r="R44" t="s">
        <v>2408</v>
      </c>
      <c r="S44" t="s">
        <v>2405</v>
      </c>
      <c r="T44">
        <v>0</v>
      </c>
      <c r="Y44">
        <v>0</v>
      </c>
      <c r="Z44" s="84">
        <v>18600</v>
      </c>
      <c r="AA44">
        <v>18600</v>
      </c>
      <c r="AB44">
        <v>18200</v>
      </c>
      <c r="AE44" s="60">
        <v>18400</v>
      </c>
      <c r="AG44">
        <v>0</v>
      </c>
      <c r="AH44">
        <v>0</v>
      </c>
      <c r="AI44">
        <v>5</v>
      </c>
      <c r="AJ44" t="s">
        <v>2278</v>
      </c>
      <c r="AK44">
        <v>0</v>
      </c>
      <c r="AL44" t="s">
        <v>2152</v>
      </c>
      <c r="AM44" t="s">
        <v>105</v>
      </c>
      <c r="AO44">
        <v>0</v>
      </c>
    </row>
    <row r="45" spans="1:41">
      <c r="A45" s="1" t="str">
        <f t="shared" si="0"/>
        <v>山形9-4</v>
      </c>
      <c r="B45" t="s">
        <v>2392</v>
      </c>
      <c r="C45">
        <v>201</v>
      </c>
      <c r="D45" t="s">
        <v>279</v>
      </c>
      <c r="E45" t="s">
        <v>2411</v>
      </c>
      <c r="F45">
        <v>4</v>
      </c>
      <c r="G45" t="s">
        <v>2394</v>
      </c>
      <c r="H45" t="s">
        <v>2404</v>
      </c>
      <c r="I45" t="s">
        <v>2403</v>
      </c>
      <c r="J45" t="s">
        <v>2404</v>
      </c>
      <c r="K45" t="s">
        <v>2403</v>
      </c>
      <c r="L45" t="s">
        <v>2397</v>
      </c>
      <c r="M45" t="s">
        <v>2416</v>
      </c>
      <c r="N45" t="s">
        <v>2397</v>
      </c>
      <c r="O45" t="s">
        <v>2416</v>
      </c>
      <c r="P45" t="s">
        <v>2399</v>
      </c>
      <c r="Q45" t="s">
        <v>2404</v>
      </c>
      <c r="R45" t="s">
        <v>2399</v>
      </c>
      <c r="S45" t="s">
        <v>2396</v>
      </c>
      <c r="T45">
        <v>0</v>
      </c>
      <c r="Y45">
        <v>0</v>
      </c>
      <c r="Z45" s="84">
        <v>26400</v>
      </c>
      <c r="AA45">
        <v>26400</v>
      </c>
      <c r="AB45">
        <v>25200</v>
      </c>
      <c r="AE45" s="60">
        <v>25800</v>
      </c>
      <c r="AG45">
        <v>0</v>
      </c>
      <c r="AH45">
        <v>0</v>
      </c>
      <c r="AI45">
        <v>2</v>
      </c>
      <c r="AJ45" t="s">
        <v>2485</v>
      </c>
      <c r="AK45">
        <v>0</v>
      </c>
      <c r="AL45" t="s">
        <v>295</v>
      </c>
      <c r="AM45" t="s">
        <v>89</v>
      </c>
      <c r="AO45">
        <v>0</v>
      </c>
    </row>
    <row r="46" spans="1:41">
      <c r="A46" s="1" t="str">
        <f t="shared" si="0"/>
        <v>米沢-1</v>
      </c>
      <c r="B46" t="s">
        <v>2392</v>
      </c>
      <c r="C46">
        <v>202</v>
      </c>
      <c r="D46" t="s">
        <v>296</v>
      </c>
      <c r="E46" t="s">
        <v>2393</v>
      </c>
      <c r="F46">
        <v>1</v>
      </c>
      <c r="G46" t="s">
        <v>2394</v>
      </c>
      <c r="H46" t="s">
        <v>2404</v>
      </c>
      <c r="I46" t="s">
        <v>2396</v>
      </c>
      <c r="J46" t="s">
        <v>2399</v>
      </c>
      <c r="K46" t="s">
        <v>2408</v>
      </c>
      <c r="L46" t="s">
        <v>2399</v>
      </c>
      <c r="M46" t="s">
        <v>2408</v>
      </c>
      <c r="N46" t="s">
        <v>2399</v>
      </c>
      <c r="O46" t="s">
        <v>2404</v>
      </c>
      <c r="P46" t="s">
        <v>2415</v>
      </c>
      <c r="Q46" t="s">
        <v>2404</v>
      </c>
      <c r="R46" t="s">
        <v>2418</v>
      </c>
      <c r="S46" t="s">
        <v>2402</v>
      </c>
      <c r="T46">
        <v>1</v>
      </c>
      <c r="U46" t="s">
        <v>2392</v>
      </c>
      <c r="V46">
        <v>202</v>
      </c>
      <c r="W46" t="s">
        <v>296</v>
      </c>
      <c r="X46" t="s">
        <v>2393</v>
      </c>
      <c r="Y46">
        <v>1</v>
      </c>
      <c r="Z46" s="84">
        <v>23400</v>
      </c>
      <c r="AA46">
        <v>23400</v>
      </c>
      <c r="AB46">
        <v>23400</v>
      </c>
      <c r="AC46">
        <v>0</v>
      </c>
      <c r="AD46">
        <v>23400</v>
      </c>
      <c r="AE46" s="60">
        <v>23400</v>
      </c>
      <c r="AF46">
        <v>23400</v>
      </c>
      <c r="AG46">
        <v>23400</v>
      </c>
      <c r="AH46">
        <v>23400</v>
      </c>
      <c r="AI46">
        <v>1</v>
      </c>
      <c r="AJ46" t="s">
        <v>2279</v>
      </c>
      <c r="AK46">
        <v>0</v>
      </c>
      <c r="AO46">
        <v>0</v>
      </c>
    </row>
    <row r="47" spans="1:41">
      <c r="A47" s="1" t="str">
        <f t="shared" si="0"/>
        <v>米沢-2</v>
      </c>
      <c r="B47" t="s">
        <v>2392</v>
      </c>
      <c r="C47">
        <v>202</v>
      </c>
      <c r="D47" t="s">
        <v>296</v>
      </c>
      <c r="E47" t="s">
        <v>2393</v>
      </c>
      <c r="F47">
        <v>2</v>
      </c>
      <c r="G47" t="s">
        <v>2394</v>
      </c>
      <c r="H47" t="s">
        <v>2397</v>
      </c>
      <c r="I47">
        <v>10357</v>
      </c>
      <c r="J47" t="s">
        <v>2397</v>
      </c>
      <c r="K47">
        <v>10357</v>
      </c>
      <c r="L47" t="s">
        <v>2395</v>
      </c>
      <c r="M47">
        <v>10357</v>
      </c>
      <c r="N47" t="s">
        <v>2396</v>
      </c>
      <c r="O47" t="s">
        <v>2395</v>
      </c>
      <c r="P47" t="s">
        <v>2396</v>
      </c>
      <c r="Q47" t="s">
        <v>2395</v>
      </c>
      <c r="R47" t="s">
        <v>2418</v>
      </c>
      <c r="S47" t="s">
        <v>2395</v>
      </c>
      <c r="T47">
        <v>2</v>
      </c>
      <c r="U47" t="s">
        <v>2392</v>
      </c>
      <c r="V47">
        <v>202</v>
      </c>
      <c r="W47" t="s">
        <v>296</v>
      </c>
      <c r="X47" t="s">
        <v>2393</v>
      </c>
      <c r="Y47">
        <v>1</v>
      </c>
      <c r="Z47" s="84">
        <v>17600</v>
      </c>
      <c r="AA47">
        <v>17600</v>
      </c>
      <c r="AB47">
        <v>17400</v>
      </c>
      <c r="AE47" s="60">
        <v>17500</v>
      </c>
      <c r="AG47">
        <v>0</v>
      </c>
      <c r="AH47">
        <v>0</v>
      </c>
      <c r="AI47">
        <v>7</v>
      </c>
      <c r="AJ47" t="s">
        <v>2330</v>
      </c>
      <c r="AK47">
        <v>0</v>
      </c>
      <c r="AO47">
        <v>0</v>
      </c>
    </row>
    <row r="48" spans="1:41">
      <c r="A48" s="1" t="str">
        <f t="shared" si="0"/>
        <v>米沢-3</v>
      </c>
      <c r="B48" t="s">
        <v>2392</v>
      </c>
      <c r="C48">
        <v>202</v>
      </c>
      <c r="D48" t="s">
        <v>296</v>
      </c>
      <c r="E48" t="s">
        <v>2393</v>
      </c>
      <c r="F48">
        <v>3</v>
      </c>
      <c r="G48" t="s">
        <v>2394</v>
      </c>
      <c r="H48" t="s">
        <v>2397</v>
      </c>
      <c r="I48" t="s">
        <v>2396</v>
      </c>
      <c r="J48" t="s">
        <v>2397</v>
      </c>
      <c r="K48" t="s">
        <v>2408</v>
      </c>
      <c r="L48" t="s">
        <v>2395</v>
      </c>
      <c r="M48" t="s">
        <v>2408</v>
      </c>
      <c r="N48" t="s">
        <v>2396</v>
      </c>
      <c r="O48" t="s">
        <v>2395</v>
      </c>
      <c r="P48" t="s">
        <v>2396</v>
      </c>
      <c r="Q48" t="s">
        <v>2395</v>
      </c>
      <c r="R48" t="s">
        <v>2397</v>
      </c>
      <c r="S48" t="s">
        <v>2395</v>
      </c>
      <c r="T48">
        <v>2</v>
      </c>
      <c r="U48" t="s">
        <v>2392</v>
      </c>
      <c r="V48">
        <v>202</v>
      </c>
      <c r="W48" t="s">
        <v>296</v>
      </c>
      <c r="X48" t="s">
        <v>2393</v>
      </c>
      <c r="Y48">
        <v>1</v>
      </c>
      <c r="Z48" s="84">
        <v>26900</v>
      </c>
      <c r="AA48">
        <v>26900</v>
      </c>
      <c r="AB48">
        <v>26900</v>
      </c>
      <c r="AE48" s="60">
        <v>26900</v>
      </c>
      <c r="AG48">
        <v>0</v>
      </c>
      <c r="AH48">
        <v>0</v>
      </c>
      <c r="AI48">
        <v>1</v>
      </c>
      <c r="AJ48" t="s">
        <v>2341</v>
      </c>
      <c r="AK48">
        <v>0</v>
      </c>
      <c r="AO48">
        <v>0</v>
      </c>
    </row>
    <row r="49" spans="1:41">
      <c r="A49" s="1" t="str">
        <f t="shared" si="0"/>
        <v>米沢-4</v>
      </c>
      <c r="B49" t="s">
        <v>2392</v>
      </c>
      <c r="C49">
        <v>202</v>
      </c>
      <c r="D49" t="s">
        <v>296</v>
      </c>
      <c r="E49" t="s">
        <v>2393</v>
      </c>
      <c r="F49">
        <v>4</v>
      </c>
      <c r="G49" t="s">
        <v>2394</v>
      </c>
      <c r="H49" t="s">
        <v>2404</v>
      </c>
      <c r="I49">
        <v>10357</v>
      </c>
      <c r="J49" t="s">
        <v>2399</v>
      </c>
      <c r="K49">
        <v>10357</v>
      </c>
      <c r="L49" t="s">
        <v>2399</v>
      </c>
      <c r="M49">
        <v>10357</v>
      </c>
      <c r="N49" t="s">
        <v>2399</v>
      </c>
      <c r="O49" t="s">
        <v>2404</v>
      </c>
      <c r="P49" t="s">
        <v>2415</v>
      </c>
      <c r="Q49" t="s">
        <v>2404</v>
      </c>
      <c r="R49" t="s">
        <v>2397</v>
      </c>
      <c r="S49" t="s">
        <v>2402</v>
      </c>
      <c r="T49">
        <v>2</v>
      </c>
      <c r="U49" t="s">
        <v>2392</v>
      </c>
      <c r="V49">
        <v>202</v>
      </c>
      <c r="W49" t="s">
        <v>296</v>
      </c>
      <c r="X49" t="s">
        <v>2393</v>
      </c>
      <c r="Y49">
        <v>1</v>
      </c>
      <c r="Z49" s="84">
        <v>14300</v>
      </c>
      <c r="AA49">
        <v>14300</v>
      </c>
      <c r="AB49">
        <v>14300</v>
      </c>
      <c r="AE49" s="60">
        <v>14300</v>
      </c>
      <c r="AG49">
        <v>0</v>
      </c>
      <c r="AH49">
        <v>0</v>
      </c>
      <c r="AI49">
        <v>1</v>
      </c>
      <c r="AJ49" t="s">
        <v>2342</v>
      </c>
      <c r="AK49">
        <v>0</v>
      </c>
      <c r="AL49" t="s">
        <v>2422</v>
      </c>
      <c r="AM49" t="s">
        <v>89</v>
      </c>
      <c r="AO49">
        <v>0</v>
      </c>
    </row>
    <row r="50" spans="1:41">
      <c r="A50" s="1" t="str">
        <f t="shared" si="0"/>
        <v>米沢-5</v>
      </c>
      <c r="B50" t="s">
        <v>2392</v>
      </c>
      <c r="C50">
        <v>202</v>
      </c>
      <c r="D50" t="s">
        <v>296</v>
      </c>
      <c r="E50" t="s">
        <v>2393</v>
      </c>
      <c r="F50">
        <v>5</v>
      </c>
      <c r="G50" t="s">
        <v>2394</v>
      </c>
      <c r="H50" t="s">
        <v>2404</v>
      </c>
      <c r="I50">
        <v>10357</v>
      </c>
      <c r="J50" t="s">
        <v>2399</v>
      </c>
      <c r="K50">
        <v>10357</v>
      </c>
      <c r="L50" t="s">
        <v>2399</v>
      </c>
      <c r="M50">
        <v>10357</v>
      </c>
      <c r="N50" t="s">
        <v>2399</v>
      </c>
      <c r="O50" t="s">
        <v>2404</v>
      </c>
      <c r="P50" t="s">
        <v>2415</v>
      </c>
      <c r="Q50" t="s">
        <v>2404</v>
      </c>
      <c r="R50" t="s">
        <v>2397</v>
      </c>
      <c r="S50" t="s">
        <v>2402</v>
      </c>
      <c r="T50">
        <v>2</v>
      </c>
      <c r="U50" t="s">
        <v>2392</v>
      </c>
      <c r="V50">
        <v>202</v>
      </c>
      <c r="W50" t="s">
        <v>296</v>
      </c>
      <c r="X50" t="s">
        <v>2393</v>
      </c>
      <c r="Y50">
        <v>1</v>
      </c>
      <c r="Z50" s="84">
        <v>12200</v>
      </c>
      <c r="AA50">
        <v>12200</v>
      </c>
      <c r="AB50">
        <v>12200</v>
      </c>
      <c r="AE50" s="60">
        <v>12200</v>
      </c>
      <c r="AG50">
        <v>0</v>
      </c>
      <c r="AH50">
        <v>0</v>
      </c>
      <c r="AI50">
        <v>1</v>
      </c>
      <c r="AJ50" t="s">
        <v>2343</v>
      </c>
      <c r="AK50">
        <v>0</v>
      </c>
      <c r="AL50" t="s">
        <v>2422</v>
      </c>
      <c r="AM50" t="s">
        <v>89</v>
      </c>
      <c r="AO50">
        <v>0</v>
      </c>
    </row>
    <row r="51" spans="1:41">
      <c r="A51" s="1" t="str">
        <f t="shared" si="0"/>
        <v>米沢5-1</v>
      </c>
      <c r="B51" t="s">
        <v>2392</v>
      </c>
      <c r="C51">
        <v>202</v>
      </c>
      <c r="D51" t="s">
        <v>296</v>
      </c>
      <c r="E51" t="s">
        <v>2407</v>
      </c>
      <c r="F51">
        <v>1</v>
      </c>
      <c r="G51" t="s">
        <v>2394</v>
      </c>
      <c r="H51" t="s">
        <v>2397</v>
      </c>
      <c r="I51">
        <v>10357</v>
      </c>
      <c r="J51" t="s">
        <v>2397</v>
      </c>
      <c r="K51">
        <v>10357</v>
      </c>
      <c r="L51" t="s">
        <v>2395</v>
      </c>
      <c r="M51">
        <v>10357</v>
      </c>
      <c r="N51" t="s">
        <v>2396</v>
      </c>
      <c r="O51" t="s">
        <v>2395</v>
      </c>
      <c r="P51" t="s">
        <v>2396</v>
      </c>
      <c r="Q51" t="s">
        <v>2395</v>
      </c>
      <c r="R51" t="s">
        <v>2397</v>
      </c>
      <c r="S51" t="s">
        <v>2395</v>
      </c>
      <c r="T51">
        <v>2</v>
      </c>
      <c r="U51" t="s">
        <v>2392</v>
      </c>
      <c r="V51">
        <v>202</v>
      </c>
      <c r="W51" t="s">
        <v>296</v>
      </c>
      <c r="X51" t="s">
        <v>2407</v>
      </c>
      <c r="Y51">
        <v>2</v>
      </c>
      <c r="Z51" s="84">
        <v>45900</v>
      </c>
      <c r="AA51">
        <v>45900</v>
      </c>
      <c r="AB51">
        <v>45900</v>
      </c>
      <c r="AE51" s="60">
        <v>45900</v>
      </c>
      <c r="AG51">
        <v>0</v>
      </c>
      <c r="AH51">
        <v>0</v>
      </c>
      <c r="AI51">
        <v>1</v>
      </c>
      <c r="AJ51" t="s">
        <v>2344</v>
      </c>
      <c r="AK51">
        <v>0</v>
      </c>
      <c r="AO51">
        <v>0</v>
      </c>
    </row>
    <row r="52" spans="1:41">
      <c r="A52" s="1" t="str">
        <f t="shared" si="0"/>
        <v>米沢5-2</v>
      </c>
      <c r="B52" t="s">
        <v>2392</v>
      </c>
      <c r="C52">
        <v>202</v>
      </c>
      <c r="D52" t="s">
        <v>296</v>
      </c>
      <c r="E52" t="s">
        <v>2407</v>
      </c>
      <c r="F52">
        <v>2</v>
      </c>
      <c r="G52" t="s">
        <v>2394</v>
      </c>
      <c r="H52" t="s">
        <v>2404</v>
      </c>
      <c r="I52" t="s">
        <v>2396</v>
      </c>
      <c r="J52" t="s">
        <v>2399</v>
      </c>
      <c r="K52" t="s">
        <v>2408</v>
      </c>
      <c r="L52" t="s">
        <v>2399</v>
      </c>
      <c r="M52" t="s">
        <v>2408</v>
      </c>
      <c r="N52" t="s">
        <v>2399</v>
      </c>
      <c r="O52" t="s">
        <v>2395</v>
      </c>
      <c r="P52" t="s">
        <v>2415</v>
      </c>
      <c r="Q52" t="s">
        <v>2395</v>
      </c>
      <c r="R52" t="s">
        <v>2418</v>
      </c>
      <c r="S52" t="s">
        <v>2395</v>
      </c>
      <c r="T52">
        <v>1</v>
      </c>
      <c r="U52" t="s">
        <v>2392</v>
      </c>
      <c r="V52">
        <v>202</v>
      </c>
      <c r="W52" t="s">
        <v>296</v>
      </c>
      <c r="X52" t="s">
        <v>2407</v>
      </c>
      <c r="Y52">
        <v>2</v>
      </c>
      <c r="Z52" s="84">
        <v>32400</v>
      </c>
      <c r="AA52">
        <v>32400</v>
      </c>
      <c r="AB52">
        <v>32600</v>
      </c>
      <c r="AC52">
        <v>0</v>
      </c>
      <c r="AD52">
        <v>32500</v>
      </c>
      <c r="AE52" s="60">
        <v>32500</v>
      </c>
      <c r="AF52">
        <v>32500</v>
      </c>
      <c r="AG52">
        <v>32500</v>
      </c>
      <c r="AH52">
        <v>32400</v>
      </c>
      <c r="AI52">
        <v>1</v>
      </c>
      <c r="AJ52" t="s">
        <v>2280</v>
      </c>
      <c r="AK52">
        <v>0</v>
      </c>
      <c r="AO52">
        <v>0</v>
      </c>
    </row>
    <row r="53" spans="1:41">
      <c r="A53" s="1" t="str">
        <f t="shared" si="0"/>
        <v>米沢5-3</v>
      </c>
      <c r="B53" t="s">
        <v>2392</v>
      </c>
      <c r="C53">
        <v>202</v>
      </c>
      <c r="D53" t="s">
        <v>296</v>
      </c>
      <c r="E53" t="s">
        <v>2407</v>
      </c>
      <c r="F53">
        <v>3</v>
      </c>
      <c r="G53" t="s">
        <v>2394</v>
      </c>
      <c r="H53" t="s">
        <v>2397</v>
      </c>
      <c r="I53" t="s">
        <v>2396</v>
      </c>
      <c r="J53" t="s">
        <v>2397</v>
      </c>
      <c r="K53" t="s">
        <v>2408</v>
      </c>
      <c r="L53" t="s">
        <v>2395</v>
      </c>
      <c r="M53" t="s">
        <v>2408</v>
      </c>
      <c r="N53" t="s">
        <v>2396</v>
      </c>
      <c r="O53" t="s">
        <v>2404</v>
      </c>
      <c r="P53" t="s">
        <v>2396</v>
      </c>
      <c r="Q53" t="s">
        <v>2404</v>
      </c>
      <c r="R53" t="s">
        <v>2418</v>
      </c>
      <c r="S53" t="s">
        <v>2402</v>
      </c>
      <c r="T53">
        <v>2</v>
      </c>
      <c r="U53" t="s">
        <v>2392</v>
      </c>
      <c r="V53">
        <v>202</v>
      </c>
      <c r="W53" t="s">
        <v>296</v>
      </c>
      <c r="X53" t="s">
        <v>2407</v>
      </c>
      <c r="Y53">
        <v>2</v>
      </c>
      <c r="Z53" s="84">
        <v>25300</v>
      </c>
      <c r="AA53">
        <v>25300</v>
      </c>
      <c r="AB53">
        <v>25500</v>
      </c>
      <c r="AE53" s="60">
        <v>25400</v>
      </c>
      <c r="AG53">
        <v>0</v>
      </c>
      <c r="AH53">
        <v>0</v>
      </c>
      <c r="AI53">
        <v>7</v>
      </c>
      <c r="AJ53" t="s">
        <v>2511</v>
      </c>
      <c r="AK53">
        <v>0</v>
      </c>
      <c r="AO53">
        <v>0</v>
      </c>
    </row>
    <row r="54" spans="1:41">
      <c r="A54" s="1" t="str">
        <f t="shared" si="0"/>
        <v>鶴岡-1</v>
      </c>
      <c r="B54" t="s">
        <v>2392</v>
      </c>
      <c r="C54">
        <v>203</v>
      </c>
      <c r="D54" t="s">
        <v>299</v>
      </c>
      <c r="E54" t="s">
        <v>2393</v>
      </c>
      <c r="F54">
        <v>1</v>
      </c>
      <c r="G54" t="s">
        <v>2394</v>
      </c>
      <c r="H54" t="s">
        <v>2403</v>
      </c>
      <c r="I54" t="s">
        <v>2401</v>
      </c>
      <c r="J54" t="s">
        <v>2403</v>
      </c>
      <c r="K54" t="s">
        <v>2400</v>
      </c>
      <c r="L54" t="s">
        <v>2403</v>
      </c>
      <c r="M54" t="s">
        <v>2404</v>
      </c>
      <c r="N54" t="s">
        <v>2398</v>
      </c>
      <c r="O54" t="s">
        <v>2416</v>
      </c>
      <c r="P54" t="s">
        <v>2398</v>
      </c>
      <c r="Q54" t="s">
        <v>2416</v>
      </c>
      <c r="R54" t="s">
        <v>2405</v>
      </c>
      <c r="S54" t="s">
        <v>2399</v>
      </c>
      <c r="T54">
        <v>2</v>
      </c>
      <c r="U54" t="s">
        <v>2392</v>
      </c>
      <c r="V54">
        <v>203</v>
      </c>
      <c r="W54" t="s">
        <v>299</v>
      </c>
      <c r="X54" t="s">
        <v>2393</v>
      </c>
      <c r="Y54">
        <v>2</v>
      </c>
      <c r="Z54" s="84">
        <v>31000</v>
      </c>
      <c r="AA54">
        <v>31000</v>
      </c>
      <c r="AB54">
        <v>31000</v>
      </c>
      <c r="AE54" s="60">
        <v>31000</v>
      </c>
      <c r="AG54">
        <v>0</v>
      </c>
      <c r="AH54">
        <v>0</v>
      </c>
      <c r="AI54">
        <v>1</v>
      </c>
      <c r="AJ54" t="s">
        <v>2160</v>
      </c>
      <c r="AK54">
        <v>0</v>
      </c>
      <c r="AL54" t="s">
        <v>2499</v>
      </c>
      <c r="AM54" t="s">
        <v>37</v>
      </c>
      <c r="AO54">
        <v>0</v>
      </c>
    </row>
    <row r="55" spans="1:41">
      <c r="A55" s="1" t="str">
        <f t="shared" si="0"/>
        <v>鶴岡-2</v>
      </c>
      <c r="B55" t="s">
        <v>2392</v>
      </c>
      <c r="C55">
        <v>203</v>
      </c>
      <c r="D55" t="s">
        <v>299</v>
      </c>
      <c r="E55" t="s">
        <v>2393</v>
      </c>
      <c r="F55">
        <v>2</v>
      </c>
      <c r="G55" t="s">
        <v>2394</v>
      </c>
      <c r="H55" t="s">
        <v>2403</v>
      </c>
      <c r="I55" t="s">
        <v>2401</v>
      </c>
      <c r="J55" t="s">
        <v>2403</v>
      </c>
      <c r="K55" t="s">
        <v>2401</v>
      </c>
      <c r="L55" t="s">
        <v>2403</v>
      </c>
      <c r="M55" t="s">
        <v>2395</v>
      </c>
      <c r="N55" t="s">
        <v>2402</v>
      </c>
      <c r="O55" t="s">
        <v>2416</v>
      </c>
      <c r="P55" t="s">
        <v>2402</v>
      </c>
      <c r="Q55" t="s">
        <v>2416</v>
      </c>
      <c r="R55" t="s">
        <v>2401</v>
      </c>
      <c r="S55" t="s">
        <v>2408</v>
      </c>
      <c r="T55">
        <v>1</v>
      </c>
      <c r="U55" t="s">
        <v>2392</v>
      </c>
      <c r="V55">
        <v>203</v>
      </c>
      <c r="W55" t="s">
        <v>299</v>
      </c>
      <c r="X55" t="s">
        <v>2393</v>
      </c>
      <c r="Y55">
        <v>2</v>
      </c>
      <c r="Z55" s="84">
        <v>29200</v>
      </c>
      <c r="AA55">
        <v>29200</v>
      </c>
      <c r="AB55">
        <v>28800</v>
      </c>
      <c r="AC55">
        <v>0</v>
      </c>
      <c r="AD55">
        <v>29000</v>
      </c>
      <c r="AE55" s="60">
        <v>29000</v>
      </c>
      <c r="AF55">
        <v>29100</v>
      </c>
      <c r="AG55">
        <v>29100</v>
      </c>
      <c r="AH55">
        <v>29200</v>
      </c>
      <c r="AI55">
        <v>5</v>
      </c>
      <c r="AJ55" t="s">
        <v>301</v>
      </c>
      <c r="AK55">
        <v>0</v>
      </c>
      <c r="AL55" t="s">
        <v>2500</v>
      </c>
      <c r="AM55" t="s">
        <v>37</v>
      </c>
      <c r="AO55">
        <v>0</v>
      </c>
    </row>
    <row r="56" spans="1:41">
      <c r="A56" s="1" t="str">
        <f t="shared" si="0"/>
        <v>鶴岡-3</v>
      </c>
      <c r="B56" t="s">
        <v>2392</v>
      </c>
      <c r="C56">
        <v>203</v>
      </c>
      <c r="D56" t="s">
        <v>299</v>
      </c>
      <c r="E56" t="s">
        <v>2393</v>
      </c>
      <c r="F56">
        <v>3</v>
      </c>
      <c r="G56" t="s">
        <v>2394</v>
      </c>
      <c r="H56" t="s">
        <v>2398</v>
      </c>
      <c r="I56">
        <v>10357</v>
      </c>
      <c r="T56">
        <v>0</v>
      </c>
      <c r="Z56" s="84">
        <v>27000</v>
      </c>
      <c r="AA56">
        <v>27000</v>
      </c>
      <c r="AB56">
        <v>0</v>
      </c>
      <c r="AC56">
        <v>0</v>
      </c>
      <c r="AD56">
        <v>0</v>
      </c>
      <c r="AE56" s="60"/>
      <c r="AF56">
        <v>0</v>
      </c>
      <c r="AG56">
        <v>0</v>
      </c>
      <c r="AH56">
        <v>0</v>
      </c>
      <c r="AI56">
        <v>1</v>
      </c>
      <c r="AJ56" t="s">
        <v>2345</v>
      </c>
      <c r="AK56">
        <v>0</v>
      </c>
      <c r="AL56" t="s">
        <v>2501</v>
      </c>
      <c r="AM56" t="s">
        <v>99</v>
      </c>
      <c r="AO56">
        <v>0</v>
      </c>
    </row>
    <row r="57" spans="1:41">
      <c r="A57" s="1" t="str">
        <f t="shared" si="0"/>
        <v>鶴岡-4</v>
      </c>
      <c r="B57" t="s">
        <v>2392</v>
      </c>
      <c r="C57">
        <v>203</v>
      </c>
      <c r="D57" t="s">
        <v>299</v>
      </c>
      <c r="E57" t="s">
        <v>2393</v>
      </c>
      <c r="F57">
        <v>4</v>
      </c>
      <c r="G57" t="s">
        <v>2394</v>
      </c>
      <c r="H57" t="s">
        <v>2402</v>
      </c>
      <c r="I57" t="s">
        <v>2405</v>
      </c>
      <c r="J57" t="s">
        <v>2402</v>
      </c>
      <c r="K57" t="s">
        <v>2405</v>
      </c>
      <c r="L57" t="s">
        <v>2401</v>
      </c>
      <c r="M57" t="s">
        <v>2405</v>
      </c>
      <c r="N57" t="s">
        <v>2398</v>
      </c>
      <c r="O57" t="s">
        <v>2401</v>
      </c>
      <c r="P57" t="s">
        <v>2398</v>
      </c>
      <c r="Q57" t="s">
        <v>2401</v>
      </c>
      <c r="R57" t="s">
        <v>2414</v>
      </c>
      <c r="S57" t="s">
        <v>2399</v>
      </c>
      <c r="T57">
        <v>1</v>
      </c>
      <c r="U57" t="s">
        <v>2392</v>
      </c>
      <c r="V57">
        <v>203</v>
      </c>
      <c r="W57" t="s">
        <v>299</v>
      </c>
      <c r="X57" t="s">
        <v>2393</v>
      </c>
      <c r="Y57">
        <v>4</v>
      </c>
      <c r="Z57" s="84">
        <v>17100</v>
      </c>
      <c r="AA57">
        <v>17100</v>
      </c>
      <c r="AB57">
        <v>17000</v>
      </c>
      <c r="AC57">
        <v>0</v>
      </c>
      <c r="AD57">
        <v>17000</v>
      </c>
      <c r="AE57" s="60">
        <v>17000</v>
      </c>
      <c r="AF57">
        <v>17100</v>
      </c>
      <c r="AG57">
        <v>17100</v>
      </c>
      <c r="AH57">
        <v>17100</v>
      </c>
      <c r="AI57">
        <v>1</v>
      </c>
      <c r="AJ57" t="s">
        <v>2346</v>
      </c>
      <c r="AK57">
        <v>0</v>
      </c>
      <c r="AL57" t="s">
        <v>302</v>
      </c>
      <c r="AM57" t="s">
        <v>55</v>
      </c>
      <c r="AO57">
        <v>0</v>
      </c>
    </row>
    <row r="58" spans="1:41">
      <c r="A58" s="1" t="str">
        <f t="shared" si="0"/>
        <v>鶴岡-5</v>
      </c>
      <c r="B58" t="s">
        <v>2392</v>
      </c>
      <c r="C58">
        <v>203</v>
      </c>
      <c r="D58" t="s">
        <v>299</v>
      </c>
      <c r="E58" t="s">
        <v>2393</v>
      </c>
      <c r="F58">
        <v>5</v>
      </c>
      <c r="G58" t="s">
        <v>2394</v>
      </c>
      <c r="H58" t="s">
        <v>2403</v>
      </c>
      <c r="I58" t="s">
        <v>2401</v>
      </c>
      <c r="J58" t="s">
        <v>2403</v>
      </c>
      <c r="K58" t="s">
        <v>2397</v>
      </c>
      <c r="L58">
        <v>10357</v>
      </c>
      <c r="M58" t="s">
        <v>2397</v>
      </c>
      <c r="N58">
        <v>10357</v>
      </c>
      <c r="O58" t="s">
        <v>2400</v>
      </c>
      <c r="P58" t="s">
        <v>2399</v>
      </c>
      <c r="Q58" t="s">
        <v>2400</v>
      </c>
      <c r="R58" t="s">
        <v>2415</v>
      </c>
      <c r="S58" t="s">
        <v>2404</v>
      </c>
      <c r="T58">
        <v>2</v>
      </c>
      <c r="U58" t="s">
        <v>2392</v>
      </c>
      <c r="V58">
        <v>203</v>
      </c>
      <c r="W58" t="s">
        <v>299</v>
      </c>
      <c r="X58" t="s">
        <v>2393</v>
      </c>
      <c r="Y58">
        <v>2</v>
      </c>
      <c r="Z58" s="84">
        <v>27200</v>
      </c>
      <c r="AA58">
        <v>27200</v>
      </c>
      <c r="AB58">
        <v>27100</v>
      </c>
      <c r="AE58" s="60">
        <v>27200</v>
      </c>
      <c r="AG58">
        <v>0</v>
      </c>
      <c r="AH58">
        <v>0</v>
      </c>
      <c r="AI58">
        <v>1</v>
      </c>
      <c r="AJ58" t="s">
        <v>2318</v>
      </c>
      <c r="AK58">
        <v>0</v>
      </c>
      <c r="AL58" t="s">
        <v>2502</v>
      </c>
      <c r="AM58" t="s">
        <v>37</v>
      </c>
      <c r="AO58">
        <v>0</v>
      </c>
    </row>
    <row r="59" spans="1:41">
      <c r="A59" s="1" t="str">
        <f t="shared" si="0"/>
        <v>鶴岡-6</v>
      </c>
      <c r="B59" t="s">
        <v>2392</v>
      </c>
      <c r="C59">
        <v>203</v>
      </c>
      <c r="D59" t="s">
        <v>299</v>
      </c>
      <c r="E59" t="s">
        <v>2393</v>
      </c>
      <c r="F59">
        <v>6</v>
      </c>
      <c r="G59" t="s">
        <v>2394</v>
      </c>
      <c r="H59" t="s">
        <v>2398</v>
      </c>
      <c r="I59" t="s">
        <v>2408</v>
      </c>
      <c r="J59" t="s">
        <v>2398</v>
      </c>
      <c r="K59">
        <v>10357</v>
      </c>
      <c r="L59" t="s">
        <v>2398</v>
      </c>
      <c r="M59" t="s">
        <v>2408</v>
      </c>
      <c r="N59" t="s">
        <v>2405</v>
      </c>
      <c r="O59" t="s">
        <v>2396</v>
      </c>
      <c r="P59" t="s">
        <v>2405</v>
      </c>
      <c r="Q59" t="s">
        <v>2396</v>
      </c>
      <c r="R59" t="s">
        <v>2414</v>
      </c>
      <c r="S59" t="s">
        <v>2408</v>
      </c>
      <c r="T59">
        <v>0</v>
      </c>
      <c r="Y59">
        <v>0</v>
      </c>
      <c r="Z59" s="84">
        <v>4170</v>
      </c>
      <c r="AA59">
        <v>4170</v>
      </c>
      <c r="AB59">
        <v>4210</v>
      </c>
      <c r="AE59" s="60">
        <v>4190</v>
      </c>
      <c r="AG59">
        <v>0</v>
      </c>
      <c r="AH59">
        <v>0</v>
      </c>
      <c r="AI59">
        <v>1</v>
      </c>
      <c r="AJ59" t="s">
        <v>2347</v>
      </c>
      <c r="AK59">
        <v>0</v>
      </c>
      <c r="AL59" t="s">
        <v>2163</v>
      </c>
      <c r="AM59" t="s">
        <v>99</v>
      </c>
      <c r="AO59">
        <v>0</v>
      </c>
    </row>
    <row r="60" spans="1:41">
      <c r="A60" s="1" t="str">
        <f t="shared" si="0"/>
        <v>鶴岡-7</v>
      </c>
      <c r="B60" t="s">
        <v>2392</v>
      </c>
      <c r="C60">
        <v>203</v>
      </c>
      <c r="D60" t="s">
        <v>299</v>
      </c>
      <c r="E60" t="s">
        <v>2393</v>
      </c>
      <c r="F60">
        <v>7</v>
      </c>
      <c r="G60" t="s">
        <v>2394</v>
      </c>
      <c r="H60" t="s">
        <v>2403</v>
      </c>
      <c r="I60" t="s">
        <v>2405</v>
      </c>
      <c r="J60" t="s">
        <v>2402</v>
      </c>
      <c r="K60" t="s">
        <v>2405</v>
      </c>
      <c r="L60">
        <v>10357</v>
      </c>
      <c r="M60" t="s">
        <v>2405</v>
      </c>
      <c r="N60">
        <v>10357</v>
      </c>
      <c r="O60" t="s">
        <v>2401</v>
      </c>
      <c r="P60" t="s">
        <v>2398</v>
      </c>
      <c r="Q60" t="s">
        <v>2401</v>
      </c>
      <c r="R60" t="s">
        <v>2402</v>
      </c>
      <c r="S60" t="s">
        <v>2404</v>
      </c>
      <c r="T60">
        <v>2</v>
      </c>
      <c r="U60" t="s">
        <v>2392</v>
      </c>
      <c r="V60">
        <v>203</v>
      </c>
      <c r="W60" t="s">
        <v>299</v>
      </c>
      <c r="X60" t="s">
        <v>2393</v>
      </c>
      <c r="Y60">
        <v>2</v>
      </c>
      <c r="Z60" s="84">
        <v>23600</v>
      </c>
      <c r="AA60">
        <v>23600</v>
      </c>
      <c r="AB60">
        <v>23400</v>
      </c>
      <c r="AE60" s="60">
        <v>23500</v>
      </c>
      <c r="AG60">
        <v>0</v>
      </c>
      <c r="AH60">
        <v>0</v>
      </c>
      <c r="AI60">
        <v>1</v>
      </c>
      <c r="AJ60" t="s">
        <v>301</v>
      </c>
      <c r="AK60">
        <v>0</v>
      </c>
      <c r="AL60" t="s">
        <v>2500</v>
      </c>
      <c r="AM60" t="s">
        <v>37</v>
      </c>
      <c r="AO60">
        <v>0</v>
      </c>
    </row>
    <row r="61" spans="1:41">
      <c r="A61" s="1" t="str">
        <f t="shared" si="0"/>
        <v>鶴岡-8</v>
      </c>
      <c r="B61" t="s">
        <v>2392</v>
      </c>
      <c r="C61">
        <v>203</v>
      </c>
      <c r="D61" t="s">
        <v>299</v>
      </c>
      <c r="E61" t="s">
        <v>2393</v>
      </c>
      <c r="F61">
        <v>8</v>
      </c>
      <c r="G61" t="s">
        <v>2394</v>
      </c>
      <c r="H61" t="s">
        <v>2400</v>
      </c>
      <c r="I61" t="s">
        <v>2408</v>
      </c>
      <c r="J61" t="s">
        <v>2404</v>
      </c>
      <c r="K61" t="s">
        <v>2401</v>
      </c>
      <c r="L61" t="s">
        <v>2401</v>
      </c>
      <c r="M61" t="s">
        <v>2395</v>
      </c>
      <c r="N61">
        <v>10357</v>
      </c>
      <c r="O61" t="s">
        <v>2408</v>
      </c>
      <c r="P61" t="s">
        <v>2399</v>
      </c>
      <c r="Q61" t="s">
        <v>2408</v>
      </c>
      <c r="R61" t="s">
        <v>2401</v>
      </c>
      <c r="S61" t="s">
        <v>2400</v>
      </c>
      <c r="T61">
        <v>2</v>
      </c>
      <c r="U61" t="s">
        <v>2392</v>
      </c>
      <c r="V61">
        <v>203</v>
      </c>
      <c r="W61" t="s">
        <v>299</v>
      </c>
      <c r="X61" t="s">
        <v>2393</v>
      </c>
      <c r="Y61">
        <v>2</v>
      </c>
      <c r="Z61" s="84">
        <v>38300</v>
      </c>
      <c r="AA61">
        <v>38300</v>
      </c>
      <c r="AB61">
        <v>37800</v>
      </c>
      <c r="AE61" s="60">
        <v>38100</v>
      </c>
      <c r="AG61">
        <v>0</v>
      </c>
      <c r="AH61">
        <v>0</v>
      </c>
      <c r="AI61">
        <v>5</v>
      </c>
      <c r="AJ61" t="s">
        <v>2455</v>
      </c>
      <c r="AK61">
        <v>0</v>
      </c>
      <c r="AO61">
        <v>0</v>
      </c>
    </row>
    <row r="62" spans="1:41">
      <c r="A62" s="1" t="str">
        <f t="shared" si="0"/>
        <v>鶴岡-9</v>
      </c>
      <c r="B62" t="s">
        <v>2392</v>
      </c>
      <c r="C62">
        <v>203</v>
      </c>
      <c r="D62" t="s">
        <v>299</v>
      </c>
      <c r="E62" t="s">
        <v>2393</v>
      </c>
      <c r="F62">
        <v>9</v>
      </c>
      <c r="G62" t="s">
        <v>2394</v>
      </c>
      <c r="H62" t="s">
        <v>2402</v>
      </c>
      <c r="I62">
        <v>10357</v>
      </c>
      <c r="J62" t="s">
        <v>2402</v>
      </c>
      <c r="K62" t="s">
        <v>2400</v>
      </c>
      <c r="L62" t="s">
        <v>2402</v>
      </c>
      <c r="M62" t="s">
        <v>2404</v>
      </c>
      <c r="N62" t="s">
        <v>2402</v>
      </c>
      <c r="O62" t="s">
        <v>2400</v>
      </c>
      <c r="P62" t="s">
        <v>2414</v>
      </c>
      <c r="Q62" t="s">
        <v>2400</v>
      </c>
      <c r="R62" t="s">
        <v>2401</v>
      </c>
      <c r="S62" t="s">
        <v>2400</v>
      </c>
      <c r="T62">
        <v>1</v>
      </c>
      <c r="U62" t="s">
        <v>2392</v>
      </c>
      <c r="V62">
        <v>203</v>
      </c>
      <c r="W62" t="s">
        <v>299</v>
      </c>
      <c r="X62" t="s">
        <v>2393</v>
      </c>
      <c r="Y62">
        <v>9</v>
      </c>
      <c r="Z62" s="84">
        <v>14600</v>
      </c>
      <c r="AA62">
        <v>14600</v>
      </c>
      <c r="AB62">
        <v>14600</v>
      </c>
      <c r="AC62">
        <v>0</v>
      </c>
      <c r="AD62">
        <v>14600</v>
      </c>
      <c r="AE62" s="60">
        <v>14600</v>
      </c>
      <c r="AF62">
        <v>14600</v>
      </c>
      <c r="AG62">
        <v>14600</v>
      </c>
      <c r="AH62">
        <v>14600</v>
      </c>
      <c r="AI62">
        <v>1</v>
      </c>
      <c r="AJ62" t="s">
        <v>2078</v>
      </c>
      <c r="AK62">
        <v>0</v>
      </c>
      <c r="AL62" t="s">
        <v>305</v>
      </c>
      <c r="AM62" t="s">
        <v>55</v>
      </c>
      <c r="AO62">
        <v>0</v>
      </c>
    </row>
    <row r="63" spans="1:41">
      <c r="A63" s="1" t="str">
        <f t="shared" si="0"/>
        <v>鶴岡-10</v>
      </c>
      <c r="B63" t="s">
        <v>2392</v>
      </c>
      <c r="C63">
        <v>203</v>
      </c>
      <c r="D63" t="s">
        <v>299</v>
      </c>
      <c r="E63" t="s">
        <v>2393</v>
      </c>
      <c r="F63">
        <v>10</v>
      </c>
      <c r="G63" t="s">
        <v>2394</v>
      </c>
      <c r="H63" t="s">
        <v>2400</v>
      </c>
      <c r="I63" t="s">
        <v>2405</v>
      </c>
      <c r="J63" t="s">
        <v>2404</v>
      </c>
      <c r="K63" t="s">
        <v>2397</v>
      </c>
      <c r="L63" t="s">
        <v>2402</v>
      </c>
      <c r="M63" t="s">
        <v>2397</v>
      </c>
      <c r="N63" t="s">
        <v>2402</v>
      </c>
      <c r="O63" t="s">
        <v>2416</v>
      </c>
      <c r="P63" t="s">
        <v>2402</v>
      </c>
      <c r="Q63" t="s">
        <v>2416</v>
      </c>
      <c r="R63" t="s">
        <v>2405</v>
      </c>
      <c r="S63" t="s">
        <v>2400</v>
      </c>
      <c r="T63">
        <v>0</v>
      </c>
      <c r="Y63">
        <v>0</v>
      </c>
      <c r="Z63" s="84">
        <v>10700</v>
      </c>
      <c r="AA63">
        <v>10700</v>
      </c>
      <c r="AB63">
        <v>11000</v>
      </c>
      <c r="AE63" s="60">
        <v>10900</v>
      </c>
      <c r="AG63">
        <v>0</v>
      </c>
      <c r="AH63">
        <v>0</v>
      </c>
      <c r="AI63">
        <v>1</v>
      </c>
      <c r="AJ63" t="s">
        <v>2477</v>
      </c>
      <c r="AK63">
        <v>0</v>
      </c>
      <c r="AL63" t="s">
        <v>306</v>
      </c>
      <c r="AM63" t="s">
        <v>111</v>
      </c>
      <c r="AO63">
        <v>0</v>
      </c>
    </row>
    <row r="64" spans="1:41">
      <c r="A64" s="1" t="str">
        <f t="shared" si="0"/>
        <v>鶴岡-11</v>
      </c>
      <c r="B64" t="s">
        <v>2392</v>
      </c>
      <c r="C64">
        <v>203</v>
      </c>
      <c r="D64" t="s">
        <v>299</v>
      </c>
      <c r="E64" t="s">
        <v>2393</v>
      </c>
      <c r="F64">
        <v>11</v>
      </c>
      <c r="G64" t="s">
        <v>2394</v>
      </c>
      <c r="H64" t="s">
        <v>2398</v>
      </c>
      <c r="I64" t="s">
        <v>2408</v>
      </c>
      <c r="J64" t="s">
        <v>2398</v>
      </c>
      <c r="K64">
        <v>10357</v>
      </c>
      <c r="L64" t="s">
        <v>2398</v>
      </c>
      <c r="M64" t="s">
        <v>2408</v>
      </c>
      <c r="N64" t="s">
        <v>2405</v>
      </c>
      <c r="O64" t="s">
        <v>2396</v>
      </c>
      <c r="P64" t="s">
        <v>2405</v>
      </c>
      <c r="Q64" t="s">
        <v>2396</v>
      </c>
      <c r="R64" t="s">
        <v>2414</v>
      </c>
      <c r="S64" t="s">
        <v>2408</v>
      </c>
      <c r="T64">
        <v>2</v>
      </c>
      <c r="U64" t="s">
        <v>2392</v>
      </c>
      <c r="V64">
        <v>203</v>
      </c>
      <c r="W64" t="s">
        <v>299</v>
      </c>
      <c r="X64" t="s">
        <v>2393</v>
      </c>
      <c r="Y64">
        <v>4</v>
      </c>
      <c r="Z64" s="84">
        <v>15100</v>
      </c>
      <c r="AA64">
        <v>15100</v>
      </c>
      <c r="AB64">
        <v>14900</v>
      </c>
      <c r="AE64" s="60">
        <v>15000</v>
      </c>
      <c r="AG64">
        <v>0</v>
      </c>
      <c r="AH64">
        <v>0</v>
      </c>
      <c r="AI64">
        <v>1</v>
      </c>
      <c r="AJ64" t="s">
        <v>2348</v>
      </c>
      <c r="AK64">
        <v>0</v>
      </c>
      <c r="AL64" t="s">
        <v>2167</v>
      </c>
      <c r="AM64" t="s">
        <v>99</v>
      </c>
      <c r="AO64">
        <v>0</v>
      </c>
    </row>
    <row r="65" spans="1:41">
      <c r="A65" s="1" t="str">
        <f t="shared" si="0"/>
        <v>鶴岡5-1</v>
      </c>
      <c r="B65" t="s">
        <v>2392</v>
      </c>
      <c r="C65">
        <v>203</v>
      </c>
      <c r="D65" t="s">
        <v>299</v>
      </c>
      <c r="E65" t="s">
        <v>2407</v>
      </c>
      <c r="F65">
        <v>1</v>
      </c>
      <c r="G65" t="s">
        <v>2394</v>
      </c>
      <c r="H65" t="s">
        <v>2398</v>
      </c>
      <c r="I65" t="s">
        <v>2401</v>
      </c>
      <c r="J65" t="s">
        <v>2398</v>
      </c>
      <c r="K65" t="s">
        <v>2401</v>
      </c>
      <c r="L65">
        <v>10357</v>
      </c>
      <c r="M65" t="s">
        <v>2395</v>
      </c>
      <c r="N65">
        <v>10357</v>
      </c>
      <c r="O65" t="s">
        <v>2408</v>
      </c>
      <c r="P65" t="s">
        <v>2399</v>
      </c>
      <c r="Q65" t="s">
        <v>2408</v>
      </c>
      <c r="R65" t="s">
        <v>2415</v>
      </c>
      <c r="S65" t="s">
        <v>2401</v>
      </c>
      <c r="T65">
        <v>1</v>
      </c>
      <c r="U65" t="s">
        <v>2392</v>
      </c>
      <c r="V65">
        <v>203</v>
      </c>
      <c r="W65" t="s">
        <v>299</v>
      </c>
      <c r="X65" t="s">
        <v>2407</v>
      </c>
      <c r="Y65">
        <v>1</v>
      </c>
      <c r="Z65" s="84">
        <v>46500</v>
      </c>
      <c r="AA65">
        <v>46500</v>
      </c>
      <c r="AB65">
        <v>45700</v>
      </c>
      <c r="AC65">
        <v>0</v>
      </c>
      <c r="AD65">
        <v>45900</v>
      </c>
      <c r="AE65" s="60">
        <v>45900</v>
      </c>
      <c r="AF65">
        <v>46100</v>
      </c>
      <c r="AG65">
        <v>46200</v>
      </c>
      <c r="AH65">
        <v>46400</v>
      </c>
      <c r="AI65">
        <v>5</v>
      </c>
      <c r="AJ65" t="s">
        <v>2478</v>
      </c>
      <c r="AK65">
        <v>0</v>
      </c>
      <c r="AO65">
        <v>0</v>
      </c>
    </row>
    <row r="66" spans="1:41">
      <c r="A66" s="1" t="str">
        <f t="shared" si="0"/>
        <v>鶴岡5-2</v>
      </c>
      <c r="B66" t="s">
        <v>2392</v>
      </c>
      <c r="C66">
        <v>203</v>
      </c>
      <c r="D66" t="s">
        <v>299</v>
      </c>
      <c r="E66" t="s">
        <v>2407</v>
      </c>
      <c r="F66">
        <v>2</v>
      </c>
      <c r="G66" t="s">
        <v>2394</v>
      </c>
      <c r="H66" t="s">
        <v>2400</v>
      </c>
      <c r="I66" t="s">
        <v>2405</v>
      </c>
      <c r="J66" t="s">
        <v>2404</v>
      </c>
      <c r="K66" t="s">
        <v>2397</v>
      </c>
      <c r="L66" t="s">
        <v>2402</v>
      </c>
      <c r="M66" t="s">
        <v>2397</v>
      </c>
      <c r="N66" t="s">
        <v>2402</v>
      </c>
      <c r="O66" t="s">
        <v>2416</v>
      </c>
      <c r="P66" t="s">
        <v>2402</v>
      </c>
      <c r="Q66" t="s">
        <v>2416</v>
      </c>
      <c r="R66" t="s">
        <v>2405</v>
      </c>
      <c r="S66" t="s">
        <v>2401</v>
      </c>
      <c r="T66">
        <v>0</v>
      </c>
      <c r="Y66">
        <v>0</v>
      </c>
      <c r="Z66" s="84">
        <v>24400</v>
      </c>
      <c r="AA66">
        <v>24400</v>
      </c>
      <c r="AB66">
        <v>25500</v>
      </c>
      <c r="AE66" s="60">
        <v>25000</v>
      </c>
      <c r="AG66">
        <v>0</v>
      </c>
      <c r="AH66">
        <v>0</v>
      </c>
      <c r="AI66">
        <v>7</v>
      </c>
      <c r="AJ66" t="s">
        <v>2456</v>
      </c>
      <c r="AK66">
        <v>0</v>
      </c>
      <c r="AL66" t="s">
        <v>308</v>
      </c>
      <c r="AM66" t="s">
        <v>111</v>
      </c>
      <c r="AO66">
        <v>0</v>
      </c>
    </row>
    <row r="67" spans="1:41">
      <c r="A67" s="1" t="str">
        <f t="shared" ref="A67:A130" si="1">D67&amp;IF(OR(E67="00",E67=0),"",IF(OR(E67="03",E67=3),3,IF(OR(E67="05",E67=5),5,IF(OR(E67="09",E67=9),9))))&amp;"-"&amp;F67</f>
        <v>鶴岡5-3</v>
      </c>
      <c r="B67" t="s">
        <v>2392</v>
      </c>
      <c r="C67">
        <v>203</v>
      </c>
      <c r="D67" t="s">
        <v>299</v>
      </c>
      <c r="E67" t="s">
        <v>2407</v>
      </c>
      <c r="F67">
        <v>3</v>
      </c>
      <c r="G67" t="s">
        <v>2394</v>
      </c>
      <c r="H67" t="s">
        <v>2402</v>
      </c>
      <c r="I67" t="s">
        <v>2408</v>
      </c>
      <c r="J67" t="s">
        <v>2403</v>
      </c>
      <c r="K67" t="s">
        <v>2400</v>
      </c>
      <c r="L67" t="s">
        <v>2403</v>
      </c>
      <c r="M67" t="s">
        <v>2404</v>
      </c>
      <c r="N67" t="s">
        <v>2398</v>
      </c>
      <c r="O67" t="s">
        <v>2401</v>
      </c>
      <c r="P67" t="s">
        <v>2398</v>
      </c>
      <c r="Q67" t="s">
        <v>2401</v>
      </c>
      <c r="R67" t="s">
        <v>2402</v>
      </c>
      <c r="S67" t="s">
        <v>2401</v>
      </c>
      <c r="T67">
        <v>2</v>
      </c>
      <c r="U67" t="s">
        <v>2392</v>
      </c>
      <c r="V67">
        <v>204</v>
      </c>
      <c r="W67" t="s">
        <v>309</v>
      </c>
      <c r="X67" t="s">
        <v>2407</v>
      </c>
      <c r="Y67">
        <v>3</v>
      </c>
      <c r="Z67" s="84">
        <v>40300</v>
      </c>
      <c r="AA67">
        <v>40300</v>
      </c>
      <c r="AB67">
        <v>39700</v>
      </c>
      <c r="AE67" s="60">
        <v>40000</v>
      </c>
      <c r="AG67">
        <v>0</v>
      </c>
      <c r="AH67">
        <v>0</v>
      </c>
      <c r="AI67">
        <v>1</v>
      </c>
      <c r="AJ67" t="s">
        <v>2349</v>
      </c>
      <c r="AK67">
        <v>0</v>
      </c>
      <c r="AO67">
        <v>0</v>
      </c>
    </row>
    <row r="68" spans="1:41">
      <c r="A68" s="1" t="str">
        <f t="shared" si="1"/>
        <v>鶴岡5-4</v>
      </c>
      <c r="B68" t="s">
        <v>2392</v>
      </c>
      <c r="C68">
        <v>203</v>
      </c>
      <c r="D68" t="s">
        <v>299</v>
      </c>
      <c r="E68" t="s">
        <v>2407</v>
      </c>
      <c r="F68">
        <v>4</v>
      </c>
      <c r="G68" t="s">
        <v>2394</v>
      </c>
      <c r="H68" t="s">
        <v>2402</v>
      </c>
      <c r="I68">
        <v>10357</v>
      </c>
      <c r="J68" t="s">
        <v>2402</v>
      </c>
      <c r="K68" t="s">
        <v>2400</v>
      </c>
      <c r="L68" t="s">
        <v>2402</v>
      </c>
      <c r="M68" t="s">
        <v>2404</v>
      </c>
      <c r="N68" t="s">
        <v>2402</v>
      </c>
      <c r="O68" t="s">
        <v>2400</v>
      </c>
      <c r="P68" t="s">
        <v>2414</v>
      </c>
      <c r="Q68" t="s">
        <v>2400</v>
      </c>
      <c r="R68" t="s">
        <v>2416</v>
      </c>
      <c r="S68" t="s">
        <v>2400</v>
      </c>
      <c r="T68">
        <v>1</v>
      </c>
      <c r="U68" t="s">
        <v>2392</v>
      </c>
      <c r="V68">
        <v>203</v>
      </c>
      <c r="W68" t="s">
        <v>299</v>
      </c>
      <c r="X68" t="s">
        <v>2407</v>
      </c>
      <c r="Y68">
        <v>4</v>
      </c>
      <c r="Z68" s="84">
        <v>16300</v>
      </c>
      <c r="AA68">
        <v>16300</v>
      </c>
      <c r="AB68">
        <v>16500</v>
      </c>
      <c r="AC68">
        <v>0</v>
      </c>
      <c r="AD68">
        <v>16400</v>
      </c>
      <c r="AE68" s="60">
        <v>16400</v>
      </c>
      <c r="AF68">
        <v>16400</v>
      </c>
      <c r="AG68">
        <v>16400</v>
      </c>
      <c r="AH68">
        <v>16300</v>
      </c>
      <c r="AI68">
        <v>1</v>
      </c>
      <c r="AJ68" t="s">
        <v>2080</v>
      </c>
      <c r="AK68">
        <v>0</v>
      </c>
      <c r="AL68" t="s">
        <v>311</v>
      </c>
      <c r="AM68" t="s">
        <v>55</v>
      </c>
      <c r="AO68">
        <v>0</v>
      </c>
    </row>
    <row r="69" spans="1:41">
      <c r="A69" s="1" t="str">
        <f t="shared" si="1"/>
        <v>鶴岡5-5</v>
      </c>
      <c r="B69" t="s">
        <v>2392</v>
      </c>
      <c r="C69">
        <v>203</v>
      </c>
      <c r="D69" t="s">
        <v>299</v>
      </c>
      <c r="E69" t="s">
        <v>2407</v>
      </c>
      <c r="F69">
        <v>5</v>
      </c>
      <c r="G69" t="s">
        <v>2394</v>
      </c>
      <c r="H69" t="s">
        <v>2398</v>
      </c>
      <c r="I69" t="s">
        <v>2408</v>
      </c>
      <c r="J69" t="s">
        <v>2398</v>
      </c>
      <c r="K69">
        <v>10357</v>
      </c>
      <c r="L69" t="s">
        <v>2398</v>
      </c>
      <c r="M69" t="s">
        <v>2408</v>
      </c>
      <c r="T69">
        <v>0</v>
      </c>
      <c r="Y69">
        <v>0</v>
      </c>
      <c r="Z69" s="84">
        <v>14000</v>
      </c>
      <c r="AA69">
        <v>14000</v>
      </c>
      <c r="AB69">
        <v>14000</v>
      </c>
      <c r="AE69" s="60">
        <v>14000</v>
      </c>
      <c r="AG69">
        <v>0</v>
      </c>
      <c r="AH69">
        <v>0</v>
      </c>
      <c r="AI69">
        <v>1</v>
      </c>
      <c r="AJ69" t="s">
        <v>312</v>
      </c>
      <c r="AK69">
        <v>0</v>
      </c>
      <c r="AL69" t="s">
        <v>2169</v>
      </c>
      <c r="AM69" t="s">
        <v>99</v>
      </c>
      <c r="AO69">
        <v>0</v>
      </c>
    </row>
    <row r="70" spans="1:41">
      <c r="A70" s="1" t="str">
        <f t="shared" si="1"/>
        <v>鶴岡5-6</v>
      </c>
      <c r="B70" t="s">
        <v>2392</v>
      </c>
      <c r="C70">
        <v>203</v>
      </c>
      <c r="D70" t="s">
        <v>299</v>
      </c>
      <c r="E70" t="s">
        <v>2407</v>
      </c>
      <c r="F70">
        <v>6</v>
      </c>
      <c r="G70" t="s">
        <v>2394</v>
      </c>
      <c r="H70" t="s">
        <v>2400</v>
      </c>
      <c r="I70">
        <v>10357</v>
      </c>
      <c r="J70" t="s">
        <v>2404</v>
      </c>
      <c r="K70" t="s">
        <v>2405</v>
      </c>
      <c r="L70" t="s">
        <v>2401</v>
      </c>
      <c r="M70" t="s">
        <v>2405</v>
      </c>
      <c r="N70" t="s">
        <v>2405</v>
      </c>
      <c r="O70" t="s">
        <v>2408</v>
      </c>
      <c r="P70" t="s">
        <v>2414</v>
      </c>
      <c r="Q70" t="s">
        <v>2408</v>
      </c>
      <c r="R70" t="s">
        <v>2416</v>
      </c>
      <c r="S70" t="s">
        <v>2399</v>
      </c>
      <c r="T70">
        <v>2</v>
      </c>
      <c r="U70" t="s">
        <v>2392</v>
      </c>
      <c r="V70">
        <v>203</v>
      </c>
      <c r="W70" t="s">
        <v>299</v>
      </c>
      <c r="X70" t="s">
        <v>2407</v>
      </c>
      <c r="Y70">
        <v>1</v>
      </c>
      <c r="Z70" s="84">
        <v>38500</v>
      </c>
      <c r="AA70">
        <v>38500</v>
      </c>
      <c r="AB70">
        <v>38500</v>
      </c>
      <c r="AE70" s="60">
        <v>38500</v>
      </c>
      <c r="AG70">
        <v>0</v>
      </c>
      <c r="AH70">
        <v>0</v>
      </c>
      <c r="AI70">
        <v>1</v>
      </c>
      <c r="AJ70" t="s">
        <v>2350</v>
      </c>
      <c r="AK70">
        <v>0</v>
      </c>
      <c r="AO70">
        <v>0</v>
      </c>
    </row>
    <row r="71" spans="1:41">
      <c r="A71" s="1" t="str">
        <f t="shared" si="1"/>
        <v>酒田-1</v>
      </c>
      <c r="B71" t="s">
        <v>2392</v>
      </c>
      <c r="C71">
        <v>204</v>
      </c>
      <c r="D71" t="s">
        <v>309</v>
      </c>
      <c r="E71" t="s">
        <v>2393</v>
      </c>
      <c r="F71">
        <v>1</v>
      </c>
      <c r="G71" t="s">
        <v>2394</v>
      </c>
      <c r="H71" t="s">
        <v>2396</v>
      </c>
      <c r="I71" t="s">
        <v>2403</v>
      </c>
      <c r="J71" t="s">
        <v>2396</v>
      </c>
      <c r="K71" t="s">
        <v>2403</v>
      </c>
      <c r="L71" t="s">
        <v>2396</v>
      </c>
      <c r="M71" t="s">
        <v>2398</v>
      </c>
      <c r="N71" t="s">
        <v>2404</v>
      </c>
      <c r="O71" t="s">
        <v>2398</v>
      </c>
      <c r="P71" t="s">
        <v>2404</v>
      </c>
      <c r="Q71" t="s">
        <v>2398</v>
      </c>
      <c r="R71" t="s">
        <v>2400</v>
      </c>
      <c r="S71" t="s">
        <v>2403</v>
      </c>
      <c r="T71">
        <v>1</v>
      </c>
      <c r="U71" t="s">
        <v>2392</v>
      </c>
      <c r="V71">
        <v>204</v>
      </c>
      <c r="W71" t="s">
        <v>309</v>
      </c>
      <c r="X71" t="s">
        <v>2393</v>
      </c>
      <c r="Y71">
        <v>1</v>
      </c>
      <c r="Z71" s="84">
        <v>31600</v>
      </c>
      <c r="AA71">
        <v>31600</v>
      </c>
      <c r="AB71">
        <v>31100</v>
      </c>
      <c r="AC71">
        <v>31300</v>
      </c>
      <c r="AD71">
        <v>31400</v>
      </c>
      <c r="AE71" s="60">
        <v>31400</v>
      </c>
      <c r="AF71">
        <v>31400</v>
      </c>
      <c r="AG71">
        <v>31400</v>
      </c>
      <c r="AH71">
        <v>31500</v>
      </c>
      <c r="AI71">
        <v>5</v>
      </c>
      <c r="AJ71" t="s">
        <v>2486</v>
      </c>
      <c r="AK71">
        <v>0</v>
      </c>
      <c r="AL71" t="s">
        <v>313</v>
      </c>
      <c r="AM71" t="s">
        <v>95</v>
      </c>
      <c r="AO71">
        <v>0</v>
      </c>
    </row>
    <row r="72" spans="1:41">
      <c r="A72" s="1" t="str">
        <f t="shared" si="1"/>
        <v>酒田-2</v>
      </c>
      <c r="B72" t="s">
        <v>2392</v>
      </c>
      <c r="C72">
        <v>204</v>
      </c>
      <c r="D72" t="s">
        <v>309</v>
      </c>
      <c r="E72" t="s">
        <v>2393</v>
      </c>
      <c r="F72">
        <v>2</v>
      </c>
      <c r="G72" t="s">
        <v>2394</v>
      </c>
      <c r="H72" t="s">
        <v>2399</v>
      </c>
      <c r="I72" t="s">
        <v>2398</v>
      </c>
      <c r="J72" t="s">
        <v>2397</v>
      </c>
      <c r="K72">
        <v>10357</v>
      </c>
      <c r="L72" t="s">
        <v>2397</v>
      </c>
      <c r="M72">
        <v>10357</v>
      </c>
      <c r="N72" t="s">
        <v>2401</v>
      </c>
      <c r="O72">
        <v>10357</v>
      </c>
      <c r="P72" t="s">
        <v>2401</v>
      </c>
      <c r="Q72" t="s">
        <v>2402</v>
      </c>
      <c r="R72" t="s">
        <v>2414</v>
      </c>
      <c r="S72" t="s">
        <v>2418</v>
      </c>
      <c r="T72">
        <v>2</v>
      </c>
      <c r="U72" t="s">
        <v>2392</v>
      </c>
      <c r="V72">
        <v>204</v>
      </c>
      <c r="W72" t="s">
        <v>309</v>
      </c>
      <c r="X72" t="s">
        <v>2393</v>
      </c>
      <c r="Y72">
        <v>1</v>
      </c>
      <c r="Z72" s="84">
        <v>24800</v>
      </c>
      <c r="AA72">
        <v>24800</v>
      </c>
      <c r="AB72">
        <v>24500</v>
      </c>
      <c r="AE72" s="60">
        <v>24700</v>
      </c>
      <c r="AG72">
        <v>0</v>
      </c>
      <c r="AH72">
        <v>0</v>
      </c>
      <c r="AI72">
        <v>1</v>
      </c>
      <c r="AJ72" t="s">
        <v>2351</v>
      </c>
      <c r="AK72">
        <v>0</v>
      </c>
      <c r="AO72">
        <v>0</v>
      </c>
    </row>
    <row r="73" spans="1:41">
      <c r="A73" s="1" t="str">
        <f t="shared" si="1"/>
        <v>酒田-4</v>
      </c>
      <c r="B73" t="s">
        <v>2392</v>
      </c>
      <c r="C73">
        <v>204</v>
      </c>
      <c r="D73" t="s">
        <v>309</v>
      </c>
      <c r="E73" t="s">
        <v>2393</v>
      </c>
      <c r="F73">
        <v>4</v>
      </c>
      <c r="G73" t="s">
        <v>2394</v>
      </c>
      <c r="H73" t="s">
        <v>2399</v>
      </c>
      <c r="I73" t="s">
        <v>2404</v>
      </c>
      <c r="J73" t="s">
        <v>2408</v>
      </c>
      <c r="K73" t="s">
        <v>2401</v>
      </c>
      <c r="L73" t="s">
        <v>2408</v>
      </c>
      <c r="M73" t="s">
        <v>2395</v>
      </c>
      <c r="N73" t="s">
        <v>2396</v>
      </c>
      <c r="O73" t="s">
        <v>2403</v>
      </c>
      <c r="P73" t="s">
        <v>2396</v>
      </c>
      <c r="Q73" t="s">
        <v>2403</v>
      </c>
      <c r="R73" t="s">
        <v>2401</v>
      </c>
      <c r="S73" t="s">
        <v>2395</v>
      </c>
      <c r="T73">
        <v>2</v>
      </c>
      <c r="U73" t="s">
        <v>2392</v>
      </c>
      <c r="V73">
        <v>204</v>
      </c>
      <c r="W73" t="s">
        <v>309</v>
      </c>
      <c r="X73" t="s">
        <v>2393</v>
      </c>
      <c r="Y73">
        <v>1</v>
      </c>
      <c r="Z73" s="84">
        <v>29100</v>
      </c>
      <c r="AA73">
        <v>29100</v>
      </c>
      <c r="AB73">
        <v>29000</v>
      </c>
      <c r="AE73" s="60">
        <v>29100</v>
      </c>
      <c r="AG73">
        <v>0</v>
      </c>
      <c r="AH73">
        <v>0</v>
      </c>
      <c r="AI73">
        <v>5</v>
      </c>
      <c r="AJ73" t="s">
        <v>2457</v>
      </c>
      <c r="AK73">
        <v>0</v>
      </c>
      <c r="AL73" t="s">
        <v>314</v>
      </c>
      <c r="AM73" t="s">
        <v>78</v>
      </c>
      <c r="AO73">
        <v>0</v>
      </c>
    </row>
    <row r="74" spans="1:41">
      <c r="A74" s="1" t="str">
        <f t="shared" si="1"/>
        <v>酒田-5</v>
      </c>
      <c r="B74" t="s">
        <v>2392</v>
      </c>
      <c r="C74">
        <v>204</v>
      </c>
      <c r="D74" t="s">
        <v>309</v>
      </c>
      <c r="E74" t="s">
        <v>2393</v>
      </c>
      <c r="F74">
        <v>5</v>
      </c>
      <c r="G74" t="s">
        <v>2394</v>
      </c>
      <c r="H74" t="s">
        <v>2399</v>
      </c>
      <c r="I74">
        <v>10357</v>
      </c>
      <c r="J74" t="s">
        <v>2408</v>
      </c>
      <c r="K74" t="s">
        <v>2401</v>
      </c>
      <c r="L74" t="s">
        <v>2408</v>
      </c>
      <c r="M74" t="s">
        <v>2401</v>
      </c>
      <c r="N74" t="s">
        <v>2404</v>
      </c>
      <c r="O74" t="s">
        <v>2401</v>
      </c>
      <c r="P74" t="s">
        <v>2414</v>
      </c>
      <c r="Q74" t="s">
        <v>2401</v>
      </c>
      <c r="R74" t="s">
        <v>2396</v>
      </c>
      <c r="S74" t="s">
        <v>2395</v>
      </c>
      <c r="T74">
        <v>2</v>
      </c>
      <c r="U74" t="s">
        <v>2392</v>
      </c>
      <c r="V74">
        <v>204</v>
      </c>
      <c r="W74" t="s">
        <v>309</v>
      </c>
      <c r="X74" t="s">
        <v>2393</v>
      </c>
      <c r="Y74">
        <v>6</v>
      </c>
      <c r="Z74" s="84">
        <v>21200</v>
      </c>
      <c r="AA74">
        <v>21200</v>
      </c>
      <c r="AB74">
        <v>21200</v>
      </c>
      <c r="AE74" s="60">
        <v>21200</v>
      </c>
      <c r="AG74">
        <v>0</v>
      </c>
      <c r="AH74">
        <v>0</v>
      </c>
      <c r="AI74">
        <v>1</v>
      </c>
      <c r="AJ74" t="s">
        <v>2352</v>
      </c>
      <c r="AK74">
        <v>0</v>
      </c>
      <c r="AL74" t="s">
        <v>315</v>
      </c>
      <c r="AM74" t="s">
        <v>78</v>
      </c>
      <c r="AO74">
        <v>0</v>
      </c>
    </row>
    <row r="75" spans="1:41">
      <c r="A75" s="1" t="str">
        <f t="shared" si="1"/>
        <v>酒田-6</v>
      </c>
      <c r="B75" t="s">
        <v>2392</v>
      </c>
      <c r="C75">
        <v>204</v>
      </c>
      <c r="D75" t="s">
        <v>309</v>
      </c>
      <c r="E75" t="s">
        <v>2393</v>
      </c>
      <c r="F75">
        <v>6</v>
      </c>
      <c r="G75" t="s">
        <v>2394</v>
      </c>
      <c r="H75" t="s">
        <v>2396</v>
      </c>
      <c r="I75" t="s">
        <v>2408</v>
      </c>
      <c r="J75" t="s">
        <v>2397</v>
      </c>
      <c r="K75" t="s">
        <v>2405</v>
      </c>
      <c r="L75" t="s">
        <v>2397</v>
      </c>
      <c r="M75" t="s">
        <v>2395</v>
      </c>
      <c r="N75" t="s">
        <v>2416</v>
      </c>
      <c r="O75" t="s">
        <v>2395</v>
      </c>
      <c r="P75" t="s">
        <v>2404</v>
      </c>
      <c r="Q75" t="s">
        <v>2395</v>
      </c>
      <c r="R75" t="s">
        <v>2402</v>
      </c>
      <c r="S75" t="s">
        <v>2404</v>
      </c>
      <c r="T75">
        <v>1</v>
      </c>
      <c r="U75" t="s">
        <v>2392</v>
      </c>
      <c r="V75">
        <v>204</v>
      </c>
      <c r="W75" t="s">
        <v>309</v>
      </c>
      <c r="X75" t="s">
        <v>2393</v>
      </c>
      <c r="Y75">
        <v>6</v>
      </c>
      <c r="Z75" s="84">
        <v>22100</v>
      </c>
      <c r="AA75">
        <v>22100</v>
      </c>
      <c r="AB75">
        <v>21900</v>
      </c>
      <c r="AC75">
        <v>0</v>
      </c>
      <c r="AD75">
        <v>22100</v>
      </c>
      <c r="AE75" s="60">
        <v>22100</v>
      </c>
      <c r="AF75">
        <v>22100</v>
      </c>
      <c r="AG75">
        <v>22100</v>
      </c>
      <c r="AH75">
        <v>22100</v>
      </c>
      <c r="AI75">
        <v>5</v>
      </c>
      <c r="AJ75" t="s">
        <v>2458</v>
      </c>
      <c r="AK75">
        <v>0</v>
      </c>
      <c r="AL75" t="s">
        <v>316</v>
      </c>
      <c r="AM75" t="s">
        <v>95</v>
      </c>
      <c r="AO75">
        <v>0</v>
      </c>
    </row>
    <row r="76" spans="1:41">
      <c r="A76" s="1" t="str">
        <f t="shared" si="1"/>
        <v>酒田-7</v>
      </c>
      <c r="B76" t="s">
        <v>2392</v>
      </c>
      <c r="C76">
        <v>204</v>
      </c>
      <c r="D76" t="s">
        <v>309</v>
      </c>
      <c r="E76" t="s">
        <v>2393</v>
      </c>
      <c r="F76">
        <v>7</v>
      </c>
      <c r="G76" t="s">
        <v>2394</v>
      </c>
      <c r="H76" t="s">
        <v>2402</v>
      </c>
      <c r="I76">
        <v>10357</v>
      </c>
      <c r="J76" t="s">
        <v>2402</v>
      </c>
      <c r="K76" t="s">
        <v>2405</v>
      </c>
      <c r="L76" t="s">
        <v>2400</v>
      </c>
      <c r="M76" t="s">
        <v>2405</v>
      </c>
      <c r="N76" t="s">
        <v>2400</v>
      </c>
      <c r="O76" t="s">
        <v>2398</v>
      </c>
      <c r="P76" t="s">
        <v>2400</v>
      </c>
      <c r="Q76" t="s">
        <v>2398</v>
      </c>
      <c r="R76" t="s">
        <v>2416</v>
      </c>
      <c r="S76" t="s">
        <v>2395</v>
      </c>
      <c r="T76">
        <v>2</v>
      </c>
      <c r="U76" t="s">
        <v>2392</v>
      </c>
      <c r="V76">
        <v>204</v>
      </c>
      <c r="W76" t="s">
        <v>309</v>
      </c>
      <c r="X76" t="s">
        <v>2393</v>
      </c>
      <c r="Y76">
        <v>1</v>
      </c>
      <c r="Z76" s="84">
        <v>31300</v>
      </c>
      <c r="AA76">
        <v>31300</v>
      </c>
      <c r="AB76">
        <v>30700</v>
      </c>
      <c r="AE76" s="60">
        <v>31000</v>
      </c>
      <c r="AG76">
        <v>0</v>
      </c>
      <c r="AH76">
        <v>0</v>
      </c>
      <c r="AI76">
        <v>1</v>
      </c>
      <c r="AJ76" t="s">
        <v>2173</v>
      </c>
      <c r="AK76">
        <v>0</v>
      </c>
      <c r="AL76" t="s">
        <v>2421</v>
      </c>
      <c r="AM76" t="s">
        <v>55</v>
      </c>
      <c r="AO76">
        <v>0</v>
      </c>
    </row>
    <row r="77" spans="1:41">
      <c r="A77" s="1" t="str">
        <f t="shared" si="1"/>
        <v>酒田-8</v>
      </c>
      <c r="B77" t="s">
        <v>2392</v>
      </c>
      <c r="C77">
        <v>204</v>
      </c>
      <c r="D77" t="s">
        <v>309</v>
      </c>
      <c r="E77" t="s">
        <v>2393</v>
      </c>
      <c r="F77">
        <v>8</v>
      </c>
      <c r="G77" t="s">
        <v>2394</v>
      </c>
      <c r="H77" t="s">
        <v>2405</v>
      </c>
      <c r="I77" t="s">
        <v>2408</v>
      </c>
      <c r="J77" t="s">
        <v>2400</v>
      </c>
      <c r="K77" t="s">
        <v>2401</v>
      </c>
      <c r="L77" t="s">
        <v>2416</v>
      </c>
      <c r="M77" t="s">
        <v>2402</v>
      </c>
      <c r="N77" t="s">
        <v>2401</v>
      </c>
      <c r="O77" t="s">
        <v>2402</v>
      </c>
      <c r="P77" t="s">
        <v>2401</v>
      </c>
      <c r="Q77" t="s">
        <v>2399</v>
      </c>
      <c r="R77" t="s">
        <v>2396</v>
      </c>
      <c r="S77" t="s">
        <v>2395</v>
      </c>
      <c r="T77">
        <v>2</v>
      </c>
      <c r="U77" t="s">
        <v>2392</v>
      </c>
      <c r="V77">
        <v>204</v>
      </c>
      <c r="W77" t="s">
        <v>309</v>
      </c>
      <c r="X77" t="s">
        <v>2393</v>
      </c>
      <c r="Y77">
        <v>1</v>
      </c>
      <c r="Z77" s="84">
        <v>35700</v>
      </c>
      <c r="AA77">
        <v>35700</v>
      </c>
      <c r="AB77">
        <v>35100</v>
      </c>
      <c r="AE77" s="60">
        <v>35400</v>
      </c>
      <c r="AG77">
        <v>0</v>
      </c>
      <c r="AH77">
        <v>0</v>
      </c>
      <c r="AI77">
        <v>5</v>
      </c>
      <c r="AJ77" t="s">
        <v>2353</v>
      </c>
      <c r="AK77">
        <v>0</v>
      </c>
      <c r="AL77" t="s">
        <v>2443</v>
      </c>
      <c r="AM77" t="s">
        <v>49</v>
      </c>
      <c r="AO77">
        <v>0</v>
      </c>
    </row>
    <row r="78" spans="1:41">
      <c r="A78" s="1" t="str">
        <f t="shared" si="1"/>
        <v>酒田-9</v>
      </c>
      <c r="B78" t="s">
        <v>2392</v>
      </c>
      <c r="C78">
        <v>204</v>
      </c>
      <c r="D78" t="s">
        <v>309</v>
      </c>
      <c r="E78" t="s">
        <v>2393</v>
      </c>
      <c r="F78">
        <v>9</v>
      </c>
      <c r="G78" t="s">
        <v>2394</v>
      </c>
      <c r="H78" t="s">
        <v>2402</v>
      </c>
      <c r="I78">
        <v>10357</v>
      </c>
      <c r="J78" t="s">
        <v>2402</v>
      </c>
      <c r="K78">
        <v>10357</v>
      </c>
      <c r="L78" t="s">
        <v>2416</v>
      </c>
      <c r="M78" t="s">
        <v>2405</v>
      </c>
      <c r="N78" t="s">
        <v>2416</v>
      </c>
      <c r="O78" t="s">
        <v>2405</v>
      </c>
      <c r="P78" t="s">
        <v>2400</v>
      </c>
      <c r="Q78" t="s">
        <v>2405</v>
      </c>
      <c r="R78" t="s">
        <v>2400</v>
      </c>
      <c r="S78" t="s">
        <v>2404</v>
      </c>
      <c r="T78">
        <v>0</v>
      </c>
      <c r="Y78">
        <v>0</v>
      </c>
      <c r="Z78" s="84">
        <v>8360</v>
      </c>
      <c r="AA78">
        <v>8360</v>
      </c>
      <c r="AB78">
        <v>8440</v>
      </c>
      <c r="AE78" s="60">
        <v>8400</v>
      </c>
      <c r="AG78">
        <v>0</v>
      </c>
      <c r="AH78">
        <v>0</v>
      </c>
      <c r="AI78">
        <v>1</v>
      </c>
      <c r="AJ78" t="s">
        <v>2509</v>
      </c>
      <c r="AK78">
        <v>0</v>
      </c>
      <c r="AL78" t="s">
        <v>317</v>
      </c>
      <c r="AM78" t="s">
        <v>55</v>
      </c>
      <c r="AO78">
        <v>0</v>
      </c>
    </row>
    <row r="79" spans="1:41">
      <c r="A79" s="1" t="str">
        <f t="shared" si="1"/>
        <v>酒田-10</v>
      </c>
      <c r="B79" t="s">
        <v>2392</v>
      </c>
      <c r="C79">
        <v>204</v>
      </c>
      <c r="D79" t="s">
        <v>309</v>
      </c>
      <c r="E79" t="s">
        <v>2393</v>
      </c>
      <c r="F79">
        <v>10</v>
      </c>
      <c r="G79" t="s">
        <v>2394</v>
      </c>
      <c r="H79" t="s">
        <v>2399</v>
      </c>
      <c r="I79" t="s">
        <v>2403</v>
      </c>
      <c r="J79" t="s">
        <v>2400</v>
      </c>
      <c r="K79" t="s">
        <v>2403</v>
      </c>
      <c r="L79" t="s">
        <v>2400</v>
      </c>
      <c r="M79" t="s">
        <v>2402</v>
      </c>
      <c r="N79" t="s">
        <v>2400</v>
      </c>
      <c r="O79" t="s">
        <v>2402</v>
      </c>
      <c r="P79" t="s">
        <v>2416</v>
      </c>
      <c r="Q79" t="s">
        <v>2399</v>
      </c>
      <c r="R79" t="s">
        <v>2401</v>
      </c>
      <c r="S79" t="s">
        <v>2398</v>
      </c>
      <c r="T79">
        <v>2</v>
      </c>
      <c r="U79" t="s">
        <v>2392</v>
      </c>
      <c r="V79">
        <v>204</v>
      </c>
      <c r="W79" t="s">
        <v>309</v>
      </c>
      <c r="X79" t="s">
        <v>2393</v>
      </c>
      <c r="Y79">
        <v>1</v>
      </c>
      <c r="Z79" s="84">
        <v>27500</v>
      </c>
      <c r="AA79">
        <v>27500</v>
      </c>
      <c r="AB79">
        <v>27400</v>
      </c>
      <c r="AE79" s="60">
        <v>27500</v>
      </c>
      <c r="AG79">
        <v>0</v>
      </c>
      <c r="AH79">
        <v>0</v>
      </c>
      <c r="AI79">
        <v>1</v>
      </c>
      <c r="AJ79" t="s">
        <v>2354</v>
      </c>
      <c r="AK79">
        <v>0</v>
      </c>
      <c r="AL79" t="s">
        <v>318</v>
      </c>
      <c r="AM79" t="s">
        <v>78</v>
      </c>
      <c r="AO79">
        <v>0</v>
      </c>
    </row>
    <row r="80" spans="1:41">
      <c r="A80" s="1" t="str">
        <f t="shared" si="1"/>
        <v>酒田-11</v>
      </c>
      <c r="B80" t="s">
        <v>2392</v>
      </c>
      <c r="C80">
        <v>204</v>
      </c>
      <c r="D80" t="s">
        <v>309</v>
      </c>
      <c r="E80" t="s">
        <v>2393</v>
      </c>
      <c r="F80">
        <v>11</v>
      </c>
      <c r="G80" t="s">
        <v>2394</v>
      </c>
      <c r="H80" t="s">
        <v>2401</v>
      </c>
      <c r="I80" t="s">
        <v>2404</v>
      </c>
      <c r="J80" t="s">
        <v>2397</v>
      </c>
      <c r="K80" t="s">
        <v>2404</v>
      </c>
      <c r="L80" t="s">
        <v>2397</v>
      </c>
      <c r="M80" t="s">
        <v>2395</v>
      </c>
      <c r="N80" t="s">
        <v>2400</v>
      </c>
      <c r="O80" t="s">
        <v>2403</v>
      </c>
      <c r="P80" t="s">
        <v>2400</v>
      </c>
      <c r="Q80" t="s">
        <v>2405</v>
      </c>
      <c r="R80" t="s">
        <v>2400</v>
      </c>
      <c r="S80" t="s">
        <v>2418</v>
      </c>
      <c r="T80">
        <v>2</v>
      </c>
      <c r="U80" t="s">
        <v>2392</v>
      </c>
      <c r="V80">
        <v>204</v>
      </c>
      <c r="W80" t="s">
        <v>309</v>
      </c>
      <c r="X80" t="s">
        <v>2393</v>
      </c>
      <c r="Y80">
        <v>14</v>
      </c>
      <c r="Z80" s="84">
        <v>5480</v>
      </c>
      <c r="AA80">
        <v>5480</v>
      </c>
      <c r="AB80">
        <v>5550</v>
      </c>
      <c r="AE80" s="60">
        <v>5500</v>
      </c>
      <c r="AG80">
        <v>0</v>
      </c>
      <c r="AH80">
        <v>0</v>
      </c>
      <c r="AI80">
        <v>1</v>
      </c>
      <c r="AJ80" t="s">
        <v>2355</v>
      </c>
      <c r="AK80">
        <v>0</v>
      </c>
      <c r="AL80" t="s">
        <v>319</v>
      </c>
      <c r="AM80" t="s">
        <v>67</v>
      </c>
      <c r="AO80">
        <v>0</v>
      </c>
    </row>
    <row r="81" spans="1:41">
      <c r="A81" s="1" t="str">
        <f t="shared" si="1"/>
        <v>酒田-12</v>
      </c>
      <c r="B81" t="s">
        <v>2392</v>
      </c>
      <c r="C81">
        <v>204</v>
      </c>
      <c r="D81" t="s">
        <v>309</v>
      </c>
      <c r="E81" t="s">
        <v>2393</v>
      </c>
      <c r="F81">
        <v>12</v>
      </c>
      <c r="G81" t="s">
        <v>2394</v>
      </c>
      <c r="H81" t="s">
        <v>2401</v>
      </c>
      <c r="I81" t="s">
        <v>2408</v>
      </c>
      <c r="J81" t="s">
        <v>2401</v>
      </c>
      <c r="K81" t="s">
        <v>2404</v>
      </c>
      <c r="L81" t="s">
        <v>2404</v>
      </c>
      <c r="M81">
        <v>10357</v>
      </c>
      <c r="N81" t="s">
        <v>2404</v>
      </c>
      <c r="O81">
        <v>10357</v>
      </c>
      <c r="P81" t="s">
        <v>2404</v>
      </c>
      <c r="Q81" t="s">
        <v>2402</v>
      </c>
      <c r="R81" t="s">
        <v>2416</v>
      </c>
      <c r="S81" t="s">
        <v>2405</v>
      </c>
      <c r="T81">
        <v>2</v>
      </c>
      <c r="U81" t="s">
        <v>2392</v>
      </c>
      <c r="V81">
        <v>204</v>
      </c>
      <c r="W81" t="s">
        <v>309</v>
      </c>
      <c r="X81" t="s">
        <v>2393</v>
      </c>
      <c r="Y81">
        <v>1</v>
      </c>
      <c r="Z81" s="84">
        <v>30500</v>
      </c>
      <c r="AA81">
        <v>30500</v>
      </c>
      <c r="AB81">
        <v>30500</v>
      </c>
      <c r="AE81" s="60">
        <v>30500</v>
      </c>
      <c r="AG81">
        <v>0</v>
      </c>
      <c r="AH81">
        <v>0</v>
      </c>
      <c r="AI81">
        <v>1</v>
      </c>
      <c r="AJ81" t="s">
        <v>2356</v>
      </c>
      <c r="AK81">
        <v>0</v>
      </c>
      <c r="AL81" t="s">
        <v>2423</v>
      </c>
      <c r="AM81" t="s">
        <v>67</v>
      </c>
      <c r="AO81">
        <v>0</v>
      </c>
    </row>
    <row r="82" spans="1:41">
      <c r="A82" s="1" t="str">
        <f t="shared" si="1"/>
        <v>酒田-13</v>
      </c>
      <c r="B82" t="s">
        <v>2392</v>
      </c>
      <c r="C82">
        <v>204</v>
      </c>
      <c r="D82" t="s">
        <v>309</v>
      </c>
      <c r="E82" t="s">
        <v>2393</v>
      </c>
      <c r="F82">
        <v>13</v>
      </c>
      <c r="G82" t="s">
        <v>2394</v>
      </c>
      <c r="H82" t="s">
        <v>2399</v>
      </c>
      <c r="I82" t="s">
        <v>2403</v>
      </c>
      <c r="J82" t="s">
        <v>2396</v>
      </c>
      <c r="K82" t="s">
        <v>2403</v>
      </c>
      <c r="L82" t="s">
        <v>2396</v>
      </c>
      <c r="M82" t="s">
        <v>2401</v>
      </c>
      <c r="N82" t="s">
        <v>2396</v>
      </c>
      <c r="O82" t="s">
        <v>2401</v>
      </c>
      <c r="P82" t="s">
        <v>2396</v>
      </c>
      <c r="Q82" t="s">
        <v>2401</v>
      </c>
      <c r="R82" t="s">
        <v>2400</v>
      </c>
      <c r="S82" t="s">
        <v>2398</v>
      </c>
      <c r="T82">
        <v>2</v>
      </c>
      <c r="U82" t="s">
        <v>2392</v>
      </c>
      <c r="V82">
        <v>204</v>
      </c>
      <c r="W82" t="s">
        <v>309</v>
      </c>
      <c r="X82" t="s">
        <v>2393</v>
      </c>
      <c r="Y82">
        <v>1</v>
      </c>
      <c r="Z82" s="84">
        <v>31600</v>
      </c>
      <c r="AA82">
        <v>31600</v>
      </c>
      <c r="AB82">
        <v>31200</v>
      </c>
      <c r="AE82" s="60">
        <v>31500</v>
      </c>
      <c r="AG82">
        <v>0</v>
      </c>
      <c r="AH82">
        <v>0</v>
      </c>
      <c r="AI82">
        <v>5</v>
      </c>
      <c r="AJ82" t="s">
        <v>2459</v>
      </c>
      <c r="AK82">
        <v>0</v>
      </c>
      <c r="AL82" t="s">
        <v>320</v>
      </c>
      <c r="AM82" t="s">
        <v>78</v>
      </c>
      <c r="AO82">
        <v>0</v>
      </c>
    </row>
    <row r="83" spans="1:41">
      <c r="A83" s="1" t="str">
        <f t="shared" si="1"/>
        <v>酒田-14</v>
      </c>
      <c r="B83" t="s">
        <v>2392</v>
      </c>
      <c r="C83">
        <v>204</v>
      </c>
      <c r="D83" t="s">
        <v>309</v>
      </c>
      <c r="E83" t="s">
        <v>2393</v>
      </c>
      <c r="F83">
        <v>14</v>
      </c>
      <c r="G83" t="s">
        <v>2394</v>
      </c>
      <c r="H83" t="s">
        <v>2405</v>
      </c>
      <c r="I83" t="s">
        <v>2398</v>
      </c>
      <c r="J83" t="s">
        <v>2408</v>
      </c>
      <c r="K83" t="s">
        <v>2398</v>
      </c>
      <c r="L83" t="s">
        <v>2408</v>
      </c>
      <c r="M83" t="s">
        <v>2398</v>
      </c>
      <c r="N83" t="s">
        <v>2401</v>
      </c>
      <c r="O83" t="s">
        <v>2405</v>
      </c>
      <c r="P83" t="s">
        <v>2401</v>
      </c>
      <c r="Q83" t="s">
        <v>2405</v>
      </c>
      <c r="R83" t="s">
        <v>2401</v>
      </c>
      <c r="S83" t="s">
        <v>2404</v>
      </c>
      <c r="T83">
        <v>1</v>
      </c>
      <c r="U83" t="s">
        <v>2392</v>
      </c>
      <c r="V83">
        <v>204</v>
      </c>
      <c r="W83" t="s">
        <v>309</v>
      </c>
      <c r="X83" t="s">
        <v>2393</v>
      </c>
      <c r="Y83">
        <v>14</v>
      </c>
      <c r="Z83" s="84">
        <v>6970</v>
      </c>
      <c r="AA83">
        <v>6970</v>
      </c>
      <c r="AB83">
        <v>7050</v>
      </c>
      <c r="AC83">
        <v>0</v>
      </c>
      <c r="AD83">
        <v>7010</v>
      </c>
      <c r="AE83" s="60">
        <v>7000</v>
      </c>
      <c r="AF83">
        <v>6990</v>
      </c>
      <c r="AG83">
        <v>6990</v>
      </c>
      <c r="AH83">
        <v>6980</v>
      </c>
      <c r="AI83">
        <v>5</v>
      </c>
      <c r="AJ83" t="s">
        <v>2510</v>
      </c>
      <c r="AK83">
        <v>0</v>
      </c>
      <c r="AL83" t="s">
        <v>321</v>
      </c>
      <c r="AM83" t="s">
        <v>49</v>
      </c>
      <c r="AO83">
        <v>0</v>
      </c>
    </row>
    <row r="84" spans="1:41">
      <c r="A84" s="1" t="str">
        <f t="shared" si="1"/>
        <v>酒田-15</v>
      </c>
      <c r="B84" t="s">
        <v>2392</v>
      </c>
      <c r="C84">
        <v>204</v>
      </c>
      <c r="D84" t="s">
        <v>309</v>
      </c>
      <c r="E84" t="s">
        <v>2393</v>
      </c>
      <c r="F84">
        <v>15</v>
      </c>
      <c r="G84" t="s">
        <v>2394</v>
      </c>
      <c r="H84" t="s">
        <v>2401</v>
      </c>
      <c r="I84" t="s">
        <v>2404</v>
      </c>
      <c r="J84" t="s">
        <v>2401</v>
      </c>
      <c r="K84" t="s">
        <v>2405</v>
      </c>
      <c r="L84" t="s">
        <v>2404</v>
      </c>
      <c r="M84" t="s">
        <v>2405</v>
      </c>
      <c r="N84" t="s">
        <v>2404</v>
      </c>
      <c r="O84" t="s">
        <v>2401</v>
      </c>
      <c r="P84" t="s">
        <v>2404</v>
      </c>
      <c r="Q84" t="s">
        <v>2401</v>
      </c>
      <c r="R84" t="s">
        <v>2416</v>
      </c>
      <c r="S84" t="s">
        <v>2418</v>
      </c>
      <c r="T84">
        <v>2</v>
      </c>
      <c r="U84" t="s">
        <v>2392</v>
      </c>
      <c r="V84">
        <v>204</v>
      </c>
      <c r="W84" t="s">
        <v>309</v>
      </c>
      <c r="X84" t="s">
        <v>2393</v>
      </c>
      <c r="Y84">
        <v>1</v>
      </c>
      <c r="Z84" s="84">
        <v>17600</v>
      </c>
      <c r="AA84">
        <v>17600</v>
      </c>
      <c r="AB84">
        <v>17800</v>
      </c>
      <c r="AE84" s="60">
        <v>17700</v>
      </c>
      <c r="AG84">
        <v>0</v>
      </c>
      <c r="AH84">
        <v>0</v>
      </c>
      <c r="AI84">
        <v>1</v>
      </c>
      <c r="AJ84" t="s">
        <v>2357</v>
      </c>
      <c r="AK84">
        <v>0</v>
      </c>
      <c r="AL84" t="s">
        <v>2180</v>
      </c>
      <c r="AM84" t="s">
        <v>67</v>
      </c>
      <c r="AO84">
        <v>0</v>
      </c>
    </row>
    <row r="85" spans="1:41">
      <c r="A85" s="1" t="str">
        <f t="shared" si="1"/>
        <v>酒田-16</v>
      </c>
      <c r="B85" t="s">
        <v>2392</v>
      </c>
      <c r="C85">
        <v>204</v>
      </c>
      <c r="D85" t="s">
        <v>309</v>
      </c>
      <c r="E85" t="s">
        <v>2393</v>
      </c>
      <c r="F85">
        <v>16</v>
      </c>
      <c r="G85" t="s">
        <v>2394</v>
      </c>
      <c r="H85" t="s">
        <v>2402</v>
      </c>
      <c r="I85" t="s">
        <v>2398</v>
      </c>
      <c r="J85" t="s">
        <v>2400</v>
      </c>
      <c r="K85" t="s">
        <v>2398</v>
      </c>
      <c r="L85" t="s">
        <v>2400</v>
      </c>
      <c r="M85" t="s">
        <v>2398</v>
      </c>
      <c r="N85" t="s">
        <v>2401</v>
      </c>
      <c r="O85" t="s">
        <v>2398</v>
      </c>
      <c r="P85" t="s">
        <v>2414</v>
      </c>
      <c r="Q85" t="s">
        <v>2402</v>
      </c>
      <c r="R85" t="s">
        <v>2402</v>
      </c>
      <c r="S85" t="s">
        <v>2403</v>
      </c>
      <c r="T85">
        <v>2</v>
      </c>
      <c r="U85" t="s">
        <v>2392</v>
      </c>
      <c r="V85">
        <v>204</v>
      </c>
      <c r="W85" t="s">
        <v>309</v>
      </c>
      <c r="X85" t="s">
        <v>2393</v>
      </c>
      <c r="Y85">
        <v>1</v>
      </c>
      <c r="Z85" s="84">
        <v>31000</v>
      </c>
      <c r="AA85">
        <v>31000</v>
      </c>
      <c r="AB85">
        <v>30500</v>
      </c>
      <c r="AE85" s="60">
        <v>30800</v>
      </c>
      <c r="AG85">
        <v>0</v>
      </c>
      <c r="AH85">
        <v>0</v>
      </c>
      <c r="AI85">
        <v>7</v>
      </c>
      <c r="AJ85" t="s">
        <v>2460</v>
      </c>
      <c r="AK85">
        <v>0</v>
      </c>
      <c r="AL85" t="s">
        <v>2421</v>
      </c>
      <c r="AM85" t="s">
        <v>55</v>
      </c>
      <c r="AO85">
        <v>0</v>
      </c>
    </row>
    <row r="86" spans="1:41">
      <c r="A86" s="1" t="str">
        <f t="shared" si="1"/>
        <v>酒田5-1</v>
      </c>
      <c r="B86" t="s">
        <v>2392</v>
      </c>
      <c r="C86">
        <v>204</v>
      </c>
      <c r="D86" t="s">
        <v>309</v>
      </c>
      <c r="E86" t="s">
        <v>2407</v>
      </c>
      <c r="F86">
        <v>1</v>
      </c>
      <c r="G86" t="s">
        <v>2394</v>
      </c>
      <c r="H86" t="s">
        <v>2396</v>
      </c>
      <c r="I86" t="s">
        <v>2398</v>
      </c>
      <c r="J86" t="s">
        <v>2396</v>
      </c>
      <c r="K86" t="s">
        <v>2398</v>
      </c>
      <c r="L86" t="s">
        <v>2396</v>
      </c>
      <c r="M86" t="s">
        <v>2398</v>
      </c>
      <c r="N86" t="s">
        <v>2396</v>
      </c>
      <c r="O86" t="s">
        <v>2398</v>
      </c>
      <c r="P86" t="s">
        <v>2401</v>
      </c>
      <c r="Q86" t="s">
        <v>2398</v>
      </c>
      <c r="R86" t="s">
        <v>2401</v>
      </c>
      <c r="S86" t="s">
        <v>2418</v>
      </c>
      <c r="T86">
        <v>2</v>
      </c>
      <c r="U86" t="s">
        <v>2392</v>
      </c>
      <c r="V86">
        <v>203</v>
      </c>
      <c r="W86" t="s">
        <v>299</v>
      </c>
      <c r="X86" t="s">
        <v>2407</v>
      </c>
      <c r="Y86">
        <v>1</v>
      </c>
      <c r="Z86" s="84">
        <v>50700</v>
      </c>
      <c r="AA86">
        <v>50700</v>
      </c>
      <c r="AB86">
        <v>51700</v>
      </c>
      <c r="AE86" s="60">
        <v>51200</v>
      </c>
      <c r="AG86">
        <v>0</v>
      </c>
      <c r="AH86">
        <v>0</v>
      </c>
      <c r="AI86">
        <v>5</v>
      </c>
      <c r="AJ86" t="s">
        <v>2461</v>
      </c>
      <c r="AK86">
        <v>0</v>
      </c>
      <c r="AO86">
        <v>0</v>
      </c>
    </row>
    <row r="87" spans="1:41">
      <c r="A87" s="1" t="str">
        <f t="shared" si="1"/>
        <v>酒田5-2</v>
      </c>
      <c r="B87" t="s">
        <v>2392</v>
      </c>
      <c r="C87">
        <v>204</v>
      </c>
      <c r="D87" t="s">
        <v>309</v>
      </c>
      <c r="E87" t="s">
        <v>2407</v>
      </c>
      <c r="F87">
        <v>2</v>
      </c>
      <c r="G87" t="s">
        <v>2394</v>
      </c>
      <c r="H87" t="s">
        <v>2402</v>
      </c>
      <c r="I87" t="s">
        <v>2404</v>
      </c>
      <c r="J87" t="s">
        <v>2402</v>
      </c>
      <c r="K87" t="s">
        <v>2404</v>
      </c>
      <c r="L87" t="s">
        <v>2416</v>
      </c>
      <c r="M87">
        <v>10357</v>
      </c>
      <c r="N87" t="s">
        <v>2416</v>
      </c>
      <c r="O87" t="s">
        <v>2402</v>
      </c>
      <c r="P87" t="s">
        <v>2416</v>
      </c>
      <c r="Q87" t="s">
        <v>2402</v>
      </c>
      <c r="R87" t="s">
        <v>2414</v>
      </c>
      <c r="S87" t="s">
        <v>2404</v>
      </c>
      <c r="T87">
        <v>2</v>
      </c>
      <c r="U87" t="s">
        <v>2392</v>
      </c>
      <c r="V87">
        <v>204</v>
      </c>
      <c r="W87" t="s">
        <v>309</v>
      </c>
      <c r="X87" t="s">
        <v>2407</v>
      </c>
      <c r="Y87">
        <v>3</v>
      </c>
      <c r="Z87" s="84">
        <v>33900</v>
      </c>
      <c r="AA87">
        <v>33900</v>
      </c>
      <c r="AB87">
        <v>33600</v>
      </c>
      <c r="AE87" s="60">
        <v>33800</v>
      </c>
      <c r="AG87">
        <v>0</v>
      </c>
      <c r="AH87">
        <v>0</v>
      </c>
      <c r="AI87">
        <v>7</v>
      </c>
      <c r="AJ87" t="s">
        <v>2325</v>
      </c>
      <c r="AK87">
        <v>0</v>
      </c>
      <c r="AO87">
        <v>0</v>
      </c>
    </row>
    <row r="88" spans="1:41">
      <c r="A88" s="1" t="str">
        <f t="shared" si="1"/>
        <v>酒田5-3</v>
      </c>
      <c r="B88" t="s">
        <v>2392</v>
      </c>
      <c r="C88">
        <v>204</v>
      </c>
      <c r="D88" t="s">
        <v>309</v>
      </c>
      <c r="E88" t="s">
        <v>2407</v>
      </c>
      <c r="F88">
        <v>3</v>
      </c>
      <c r="G88" t="s">
        <v>2394</v>
      </c>
      <c r="H88" t="s">
        <v>2405</v>
      </c>
      <c r="I88" t="s">
        <v>2403</v>
      </c>
      <c r="J88" t="s">
        <v>2400</v>
      </c>
      <c r="K88">
        <v>10357</v>
      </c>
      <c r="L88" t="s">
        <v>2400</v>
      </c>
      <c r="M88">
        <v>10357</v>
      </c>
      <c r="N88" t="s">
        <v>2400</v>
      </c>
      <c r="O88">
        <v>10357</v>
      </c>
      <c r="T88">
        <v>1</v>
      </c>
      <c r="U88" t="s">
        <v>2392</v>
      </c>
      <c r="V88">
        <v>204</v>
      </c>
      <c r="W88" t="s">
        <v>309</v>
      </c>
      <c r="X88" t="s">
        <v>2407</v>
      </c>
      <c r="Y88">
        <v>3</v>
      </c>
      <c r="Z88" s="84">
        <v>36200</v>
      </c>
      <c r="AA88">
        <v>36200</v>
      </c>
      <c r="AB88">
        <v>36000</v>
      </c>
      <c r="AC88">
        <v>0</v>
      </c>
      <c r="AD88">
        <v>36100</v>
      </c>
      <c r="AE88" s="60">
        <v>36100</v>
      </c>
      <c r="AF88">
        <v>36200</v>
      </c>
      <c r="AG88">
        <v>36200</v>
      </c>
      <c r="AH88">
        <v>36200</v>
      </c>
      <c r="AI88">
        <v>1</v>
      </c>
      <c r="AJ88" t="s">
        <v>2281</v>
      </c>
      <c r="AK88">
        <v>0</v>
      </c>
      <c r="AO88">
        <v>0</v>
      </c>
    </row>
    <row r="89" spans="1:41">
      <c r="A89" s="1" t="str">
        <f t="shared" si="1"/>
        <v>酒田9-1</v>
      </c>
      <c r="B89" t="s">
        <v>2392</v>
      </c>
      <c r="C89">
        <v>204</v>
      </c>
      <c r="D89" t="s">
        <v>309</v>
      </c>
      <c r="E89" t="s">
        <v>2411</v>
      </c>
      <c r="F89">
        <v>1</v>
      </c>
      <c r="G89" t="s">
        <v>2394</v>
      </c>
      <c r="H89" t="s">
        <v>2396</v>
      </c>
      <c r="I89" t="s">
        <v>2408</v>
      </c>
      <c r="J89" t="s">
        <v>2396</v>
      </c>
      <c r="K89" t="s">
        <v>2405</v>
      </c>
      <c r="L89" t="s">
        <v>2396</v>
      </c>
      <c r="M89" t="s">
        <v>2401</v>
      </c>
      <c r="N89" t="s">
        <v>2401</v>
      </c>
      <c r="O89" t="s">
        <v>2395</v>
      </c>
      <c r="P89" t="s">
        <v>2414</v>
      </c>
      <c r="Q89" t="s">
        <v>2395</v>
      </c>
      <c r="R89" t="s">
        <v>2416</v>
      </c>
      <c r="S89" t="s">
        <v>2403</v>
      </c>
      <c r="T89">
        <v>0</v>
      </c>
      <c r="Y89">
        <v>0</v>
      </c>
      <c r="Z89" s="84">
        <v>8620</v>
      </c>
      <c r="AA89">
        <v>8620</v>
      </c>
      <c r="AB89">
        <v>8420</v>
      </c>
      <c r="AE89" s="60">
        <v>8520</v>
      </c>
      <c r="AG89">
        <v>0</v>
      </c>
      <c r="AH89">
        <v>0</v>
      </c>
      <c r="AI89">
        <v>5</v>
      </c>
      <c r="AJ89" t="s">
        <v>2487</v>
      </c>
      <c r="AK89">
        <v>0</v>
      </c>
      <c r="AL89" t="s">
        <v>324</v>
      </c>
      <c r="AM89" t="s">
        <v>95</v>
      </c>
      <c r="AO89">
        <v>0</v>
      </c>
    </row>
    <row r="90" spans="1:41">
      <c r="A90" s="1" t="str">
        <f t="shared" si="1"/>
        <v>酒田9-2</v>
      </c>
      <c r="B90" t="s">
        <v>2392</v>
      </c>
      <c r="C90">
        <v>204</v>
      </c>
      <c r="D90" t="s">
        <v>309</v>
      </c>
      <c r="E90" t="s">
        <v>2411</v>
      </c>
      <c r="F90">
        <v>2</v>
      </c>
      <c r="G90" t="s">
        <v>2394</v>
      </c>
      <c r="H90" t="s">
        <v>2401</v>
      </c>
      <c r="I90" t="s">
        <v>2404</v>
      </c>
      <c r="J90" t="s">
        <v>2401</v>
      </c>
      <c r="K90" t="s">
        <v>2404</v>
      </c>
      <c r="L90" t="s">
        <v>2404</v>
      </c>
      <c r="M90" t="s">
        <v>2405</v>
      </c>
      <c r="N90" t="s">
        <v>2400</v>
      </c>
      <c r="O90" t="s">
        <v>2405</v>
      </c>
      <c r="P90" t="s">
        <v>2400</v>
      </c>
      <c r="Q90" t="s">
        <v>2405</v>
      </c>
      <c r="R90" t="s">
        <v>2400</v>
      </c>
      <c r="S90" t="s">
        <v>2418</v>
      </c>
      <c r="T90">
        <v>0</v>
      </c>
      <c r="Y90">
        <v>0</v>
      </c>
      <c r="Z90" s="84">
        <v>17900</v>
      </c>
      <c r="AA90">
        <v>17900</v>
      </c>
      <c r="AB90">
        <v>17700</v>
      </c>
      <c r="AE90" s="60">
        <v>17800</v>
      </c>
      <c r="AG90">
        <v>0</v>
      </c>
      <c r="AH90">
        <v>0</v>
      </c>
      <c r="AI90">
        <v>1</v>
      </c>
      <c r="AJ90" t="s">
        <v>2183</v>
      </c>
      <c r="AK90">
        <v>0</v>
      </c>
      <c r="AL90" t="s">
        <v>325</v>
      </c>
      <c r="AM90" t="s">
        <v>67</v>
      </c>
      <c r="AO90">
        <v>0</v>
      </c>
    </row>
    <row r="91" spans="1:41">
      <c r="A91" s="1" t="str">
        <f t="shared" si="1"/>
        <v>酒田9-3</v>
      </c>
      <c r="B91" t="s">
        <v>2392</v>
      </c>
      <c r="C91">
        <v>204</v>
      </c>
      <c r="D91" t="s">
        <v>309</v>
      </c>
      <c r="E91" t="s">
        <v>2411</v>
      </c>
      <c r="F91">
        <v>3</v>
      </c>
      <c r="G91" t="s">
        <v>2394</v>
      </c>
      <c r="H91" t="s">
        <v>2405</v>
      </c>
      <c r="I91">
        <v>10357</v>
      </c>
      <c r="J91" t="s">
        <v>2408</v>
      </c>
      <c r="K91">
        <v>10357</v>
      </c>
      <c r="L91" t="s">
        <v>2408</v>
      </c>
      <c r="M91" t="s">
        <v>2402</v>
      </c>
      <c r="N91" t="s">
        <v>2416</v>
      </c>
      <c r="O91" t="s">
        <v>2403</v>
      </c>
      <c r="P91" t="s">
        <v>2416</v>
      </c>
      <c r="Q91" t="s">
        <v>2403</v>
      </c>
      <c r="R91" t="s">
        <v>2402</v>
      </c>
      <c r="S91" t="s">
        <v>2398</v>
      </c>
      <c r="T91">
        <v>0</v>
      </c>
      <c r="Y91">
        <v>0</v>
      </c>
      <c r="Z91" s="84">
        <v>23200</v>
      </c>
      <c r="AA91">
        <v>23200</v>
      </c>
      <c r="AB91">
        <v>22800</v>
      </c>
      <c r="AE91" s="60">
        <v>23000</v>
      </c>
      <c r="AG91">
        <v>0</v>
      </c>
      <c r="AH91">
        <v>0</v>
      </c>
      <c r="AI91">
        <v>7</v>
      </c>
      <c r="AJ91" t="s">
        <v>2488</v>
      </c>
      <c r="AK91">
        <v>0</v>
      </c>
      <c r="AL91" t="s">
        <v>326</v>
      </c>
      <c r="AM91" t="s">
        <v>49</v>
      </c>
      <c r="AO91">
        <v>0</v>
      </c>
    </row>
    <row r="92" spans="1:41">
      <c r="A92" s="1" t="str">
        <f t="shared" si="1"/>
        <v>新庄-1</v>
      </c>
      <c r="B92" t="s">
        <v>2392</v>
      </c>
      <c r="C92">
        <v>205</v>
      </c>
      <c r="D92" t="s">
        <v>327</v>
      </c>
      <c r="E92" t="s">
        <v>2393</v>
      </c>
      <c r="F92">
        <v>1</v>
      </c>
      <c r="G92" t="s">
        <v>2394</v>
      </c>
      <c r="H92" t="s">
        <v>2408</v>
      </c>
      <c r="I92" t="s">
        <v>2400</v>
      </c>
      <c r="J92" t="s">
        <v>2405</v>
      </c>
      <c r="K92" t="s">
        <v>2402</v>
      </c>
      <c r="L92" t="s">
        <v>2405</v>
      </c>
      <c r="M92" t="s">
        <v>2402</v>
      </c>
      <c r="N92" t="s">
        <v>2405</v>
      </c>
      <c r="O92" t="s">
        <v>2403</v>
      </c>
      <c r="P92" t="s">
        <v>2399</v>
      </c>
      <c r="Q92" t="s">
        <v>2403</v>
      </c>
      <c r="R92" t="s">
        <v>2413</v>
      </c>
      <c r="S92" t="s">
        <v>2399</v>
      </c>
      <c r="T92">
        <v>1</v>
      </c>
      <c r="U92" t="s">
        <v>2392</v>
      </c>
      <c r="V92">
        <v>205</v>
      </c>
      <c r="W92" t="s">
        <v>327</v>
      </c>
      <c r="X92" t="s">
        <v>2393</v>
      </c>
      <c r="Y92">
        <v>1</v>
      </c>
      <c r="Z92" s="84">
        <v>25400</v>
      </c>
      <c r="AA92">
        <v>25400</v>
      </c>
      <c r="AB92">
        <v>25400</v>
      </c>
      <c r="AC92">
        <v>0</v>
      </c>
      <c r="AD92">
        <v>25400</v>
      </c>
      <c r="AE92" s="60">
        <v>25400</v>
      </c>
      <c r="AF92">
        <v>25400</v>
      </c>
      <c r="AG92">
        <v>25400</v>
      </c>
      <c r="AH92">
        <v>25400</v>
      </c>
      <c r="AI92">
        <v>1</v>
      </c>
      <c r="AJ92" t="s">
        <v>2282</v>
      </c>
      <c r="AK92">
        <v>0</v>
      </c>
      <c r="AL92" t="s">
        <v>2424</v>
      </c>
      <c r="AM92" t="s">
        <v>43</v>
      </c>
      <c r="AO92">
        <v>0</v>
      </c>
    </row>
    <row r="93" spans="1:41">
      <c r="A93" s="1" t="str">
        <f t="shared" si="1"/>
        <v>新庄-2</v>
      </c>
      <c r="B93" t="s">
        <v>2392</v>
      </c>
      <c r="C93">
        <v>205</v>
      </c>
      <c r="D93" t="s">
        <v>327</v>
      </c>
      <c r="E93" t="s">
        <v>2393</v>
      </c>
      <c r="F93">
        <v>2</v>
      </c>
      <c r="G93" t="s">
        <v>2394</v>
      </c>
      <c r="H93" t="s">
        <v>2408</v>
      </c>
      <c r="I93" t="s">
        <v>2400</v>
      </c>
      <c r="J93" t="s">
        <v>2405</v>
      </c>
      <c r="K93" t="s">
        <v>2402</v>
      </c>
      <c r="L93" t="s">
        <v>2405</v>
      </c>
      <c r="M93" t="s">
        <v>2402</v>
      </c>
      <c r="N93" t="s">
        <v>2405</v>
      </c>
      <c r="O93" t="s">
        <v>2403</v>
      </c>
      <c r="P93" t="s">
        <v>2399</v>
      </c>
      <c r="Q93" t="s">
        <v>2403</v>
      </c>
      <c r="R93" t="s">
        <v>2413</v>
      </c>
      <c r="S93" t="s">
        <v>2399</v>
      </c>
      <c r="T93">
        <v>2</v>
      </c>
      <c r="U93" t="s">
        <v>2392</v>
      </c>
      <c r="V93">
        <v>205</v>
      </c>
      <c r="W93" t="s">
        <v>327</v>
      </c>
      <c r="X93" t="s">
        <v>2393</v>
      </c>
      <c r="Y93">
        <v>1</v>
      </c>
      <c r="Z93" s="84">
        <v>22700</v>
      </c>
      <c r="AA93">
        <v>22700</v>
      </c>
      <c r="AB93">
        <v>22700</v>
      </c>
      <c r="AE93" s="60">
        <v>22700</v>
      </c>
      <c r="AG93">
        <v>0</v>
      </c>
      <c r="AH93">
        <v>0</v>
      </c>
      <c r="AI93">
        <v>1</v>
      </c>
      <c r="AJ93" t="s">
        <v>2358</v>
      </c>
      <c r="AK93">
        <v>0</v>
      </c>
      <c r="AL93" t="s">
        <v>2424</v>
      </c>
      <c r="AM93" t="s">
        <v>43</v>
      </c>
      <c r="AO93">
        <v>0</v>
      </c>
    </row>
    <row r="94" spans="1:41">
      <c r="A94" s="1" t="str">
        <f t="shared" si="1"/>
        <v>新庄-3</v>
      </c>
      <c r="B94" t="s">
        <v>2392</v>
      </c>
      <c r="C94">
        <v>205</v>
      </c>
      <c r="D94" t="s">
        <v>327</v>
      </c>
      <c r="E94" t="s">
        <v>2393</v>
      </c>
      <c r="F94">
        <v>3</v>
      </c>
      <c r="G94" t="s">
        <v>2394</v>
      </c>
      <c r="H94" t="s">
        <v>2408</v>
      </c>
      <c r="I94" t="s">
        <v>2400</v>
      </c>
      <c r="J94" t="s">
        <v>2405</v>
      </c>
      <c r="K94" t="s">
        <v>2402</v>
      </c>
      <c r="L94" t="s">
        <v>2405</v>
      </c>
      <c r="M94" t="s">
        <v>2402</v>
      </c>
      <c r="N94" t="s">
        <v>2405</v>
      </c>
      <c r="O94" t="s">
        <v>2403</v>
      </c>
      <c r="P94" t="s">
        <v>2399</v>
      </c>
      <c r="Q94" t="s">
        <v>2403</v>
      </c>
      <c r="R94" t="s">
        <v>2413</v>
      </c>
      <c r="S94" t="s">
        <v>2399</v>
      </c>
      <c r="T94">
        <v>2</v>
      </c>
      <c r="U94" t="s">
        <v>2392</v>
      </c>
      <c r="V94">
        <v>205</v>
      </c>
      <c r="W94" t="s">
        <v>327</v>
      </c>
      <c r="X94" t="s">
        <v>2393</v>
      </c>
      <c r="Y94">
        <v>1</v>
      </c>
      <c r="Z94" s="84">
        <v>28100</v>
      </c>
      <c r="AA94">
        <v>28100</v>
      </c>
      <c r="AB94">
        <v>28300</v>
      </c>
      <c r="AE94" s="60">
        <v>28200</v>
      </c>
      <c r="AG94">
        <v>0</v>
      </c>
      <c r="AH94">
        <v>0</v>
      </c>
      <c r="AI94">
        <v>7</v>
      </c>
      <c r="AJ94" t="s">
        <v>2462</v>
      </c>
      <c r="AK94">
        <v>0</v>
      </c>
      <c r="AL94" t="s">
        <v>2424</v>
      </c>
      <c r="AM94" t="s">
        <v>43</v>
      </c>
      <c r="AO94">
        <v>0</v>
      </c>
    </row>
    <row r="95" spans="1:41">
      <c r="A95" s="1" t="str">
        <f t="shared" si="1"/>
        <v>新庄5-1</v>
      </c>
      <c r="B95" t="s">
        <v>2392</v>
      </c>
      <c r="C95">
        <v>205</v>
      </c>
      <c r="D95" t="s">
        <v>327</v>
      </c>
      <c r="E95" t="s">
        <v>2407</v>
      </c>
      <c r="F95">
        <v>1</v>
      </c>
      <c r="G95" t="s">
        <v>2394</v>
      </c>
      <c r="H95" t="s">
        <v>2408</v>
      </c>
      <c r="I95" t="s">
        <v>2400</v>
      </c>
      <c r="J95" t="s">
        <v>2405</v>
      </c>
      <c r="K95" t="s">
        <v>2402</v>
      </c>
      <c r="L95" t="s">
        <v>2405</v>
      </c>
      <c r="M95" t="s">
        <v>2402</v>
      </c>
      <c r="N95" t="s">
        <v>2405</v>
      </c>
      <c r="O95" t="s">
        <v>2403</v>
      </c>
      <c r="P95" t="s">
        <v>2399</v>
      </c>
      <c r="Q95" t="s">
        <v>2403</v>
      </c>
      <c r="R95" t="s">
        <v>2413</v>
      </c>
      <c r="S95" t="s">
        <v>2399</v>
      </c>
      <c r="T95">
        <v>2</v>
      </c>
      <c r="U95" t="s">
        <v>2392</v>
      </c>
      <c r="V95">
        <v>205</v>
      </c>
      <c r="W95" t="s">
        <v>327</v>
      </c>
      <c r="X95" t="s">
        <v>2407</v>
      </c>
      <c r="Y95">
        <v>2</v>
      </c>
      <c r="Z95" s="84">
        <v>30400</v>
      </c>
      <c r="AA95">
        <v>30400</v>
      </c>
      <c r="AB95">
        <v>30400</v>
      </c>
      <c r="AE95" s="60">
        <v>30400</v>
      </c>
      <c r="AG95">
        <v>0</v>
      </c>
      <c r="AH95">
        <v>0</v>
      </c>
      <c r="AI95">
        <v>1</v>
      </c>
      <c r="AJ95" t="s">
        <v>2359</v>
      </c>
      <c r="AK95">
        <v>0</v>
      </c>
      <c r="AO95">
        <v>0</v>
      </c>
    </row>
    <row r="96" spans="1:41">
      <c r="A96" s="1" t="str">
        <f t="shared" si="1"/>
        <v>新庄5-2</v>
      </c>
      <c r="B96" t="s">
        <v>2392</v>
      </c>
      <c r="C96">
        <v>205</v>
      </c>
      <c r="D96" t="s">
        <v>327</v>
      </c>
      <c r="E96" t="s">
        <v>2407</v>
      </c>
      <c r="F96">
        <v>2</v>
      </c>
      <c r="G96" t="s">
        <v>2394</v>
      </c>
      <c r="H96" t="s">
        <v>2408</v>
      </c>
      <c r="I96" t="s">
        <v>2400</v>
      </c>
      <c r="J96" t="s">
        <v>2405</v>
      </c>
      <c r="K96" t="s">
        <v>2402</v>
      </c>
      <c r="L96" t="s">
        <v>2405</v>
      </c>
      <c r="M96" t="s">
        <v>2402</v>
      </c>
      <c r="N96" t="s">
        <v>2405</v>
      </c>
      <c r="O96" t="s">
        <v>2403</v>
      </c>
      <c r="P96" t="s">
        <v>2399</v>
      </c>
      <c r="Q96" t="s">
        <v>2403</v>
      </c>
      <c r="R96" t="s">
        <v>2413</v>
      </c>
      <c r="S96" t="s">
        <v>2399</v>
      </c>
      <c r="T96">
        <v>1</v>
      </c>
      <c r="U96" t="s">
        <v>2392</v>
      </c>
      <c r="V96">
        <v>205</v>
      </c>
      <c r="W96" t="s">
        <v>327</v>
      </c>
      <c r="X96" t="s">
        <v>2407</v>
      </c>
      <c r="Y96">
        <v>2</v>
      </c>
      <c r="Z96" s="84">
        <v>42200</v>
      </c>
      <c r="AA96">
        <v>42200</v>
      </c>
      <c r="AB96">
        <v>42400</v>
      </c>
      <c r="AC96">
        <v>0</v>
      </c>
      <c r="AD96">
        <v>42300</v>
      </c>
      <c r="AE96" s="60">
        <v>42300</v>
      </c>
      <c r="AF96">
        <v>42300</v>
      </c>
      <c r="AG96">
        <v>42300</v>
      </c>
      <c r="AH96">
        <v>42200</v>
      </c>
      <c r="AI96">
        <v>5</v>
      </c>
      <c r="AJ96" t="s">
        <v>2463</v>
      </c>
      <c r="AK96">
        <v>0</v>
      </c>
      <c r="AO96">
        <v>0</v>
      </c>
    </row>
    <row r="97" spans="1:41">
      <c r="A97" s="1" t="str">
        <f t="shared" si="1"/>
        <v>寒河江-1</v>
      </c>
      <c r="B97" t="s">
        <v>2392</v>
      </c>
      <c r="C97">
        <v>206</v>
      </c>
      <c r="D97" t="s">
        <v>335</v>
      </c>
      <c r="E97" t="s">
        <v>2393</v>
      </c>
      <c r="F97">
        <v>1</v>
      </c>
      <c r="G97" t="s">
        <v>2394</v>
      </c>
      <c r="H97" t="s">
        <v>2403</v>
      </c>
      <c r="I97" t="s">
        <v>2402</v>
      </c>
      <c r="J97" t="s">
        <v>2403</v>
      </c>
      <c r="K97" t="s">
        <v>2396</v>
      </c>
      <c r="L97" t="s">
        <v>2403</v>
      </c>
      <c r="M97" t="s">
        <v>2396</v>
      </c>
      <c r="N97" t="s">
        <v>2402</v>
      </c>
      <c r="O97" t="s">
        <v>2403</v>
      </c>
      <c r="P97" t="s">
        <v>2402</v>
      </c>
      <c r="Q97" t="s">
        <v>2397</v>
      </c>
      <c r="R97" t="s">
        <v>2418</v>
      </c>
      <c r="S97" t="s">
        <v>2408</v>
      </c>
      <c r="T97">
        <v>2</v>
      </c>
      <c r="U97" t="s">
        <v>2392</v>
      </c>
      <c r="V97">
        <v>206</v>
      </c>
      <c r="W97" t="s">
        <v>335</v>
      </c>
      <c r="X97" t="s">
        <v>2393</v>
      </c>
      <c r="Y97">
        <v>3</v>
      </c>
      <c r="Z97" s="84">
        <v>27500</v>
      </c>
      <c r="AA97">
        <v>27500</v>
      </c>
      <c r="AB97">
        <v>27300</v>
      </c>
      <c r="AE97" s="60">
        <v>27400</v>
      </c>
      <c r="AG97">
        <v>0</v>
      </c>
      <c r="AH97">
        <v>0</v>
      </c>
      <c r="AI97">
        <v>7</v>
      </c>
      <c r="AJ97" t="s">
        <v>2464</v>
      </c>
      <c r="AK97">
        <v>0</v>
      </c>
      <c r="AL97" t="s">
        <v>2500</v>
      </c>
      <c r="AM97" t="s">
        <v>37</v>
      </c>
      <c r="AO97">
        <v>0</v>
      </c>
    </row>
    <row r="98" spans="1:41">
      <c r="A98" s="1" t="str">
        <f t="shared" si="1"/>
        <v>寒河江-2</v>
      </c>
      <c r="B98" t="s">
        <v>2392</v>
      </c>
      <c r="C98">
        <v>206</v>
      </c>
      <c r="D98" t="s">
        <v>335</v>
      </c>
      <c r="E98" t="s">
        <v>2393</v>
      </c>
      <c r="F98">
        <v>2</v>
      </c>
      <c r="G98" t="s">
        <v>2394</v>
      </c>
      <c r="H98" t="s">
        <v>2403</v>
      </c>
      <c r="I98" t="s">
        <v>2402</v>
      </c>
      <c r="J98" t="s">
        <v>2403</v>
      </c>
      <c r="K98" t="s">
        <v>2396</v>
      </c>
      <c r="L98" t="s">
        <v>2403</v>
      </c>
      <c r="M98" t="s">
        <v>2396</v>
      </c>
      <c r="N98" t="s">
        <v>2402</v>
      </c>
      <c r="O98" t="s">
        <v>2403</v>
      </c>
      <c r="P98" t="s">
        <v>2402</v>
      </c>
      <c r="Q98" t="s">
        <v>2397</v>
      </c>
      <c r="R98" t="s">
        <v>2418</v>
      </c>
      <c r="S98" t="s">
        <v>2408</v>
      </c>
      <c r="T98">
        <v>2</v>
      </c>
      <c r="U98" t="s">
        <v>2392</v>
      </c>
      <c r="V98">
        <v>206</v>
      </c>
      <c r="W98" t="s">
        <v>335</v>
      </c>
      <c r="X98" t="s">
        <v>2393</v>
      </c>
      <c r="Y98">
        <v>3</v>
      </c>
      <c r="Z98" s="84">
        <v>27200</v>
      </c>
      <c r="AA98">
        <v>27200</v>
      </c>
      <c r="AB98">
        <v>27000</v>
      </c>
      <c r="AE98" s="60">
        <v>27100</v>
      </c>
      <c r="AG98">
        <v>0</v>
      </c>
      <c r="AH98">
        <v>0</v>
      </c>
      <c r="AI98">
        <v>1</v>
      </c>
      <c r="AJ98" t="s">
        <v>2243</v>
      </c>
      <c r="AK98">
        <v>0</v>
      </c>
      <c r="AL98" t="s">
        <v>2500</v>
      </c>
      <c r="AM98" t="s">
        <v>37</v>
      </c>
      <c r="AO98">
        <v>0</v>
      </c>
    </row>
    <row r="99" spans="1:41">
      <c r="A99" s="1" t="str">
        <f t="shared" si="1"/>
        <v>寒河江-3</v>
      </c>
      <c r="B99" t="s">
        <v>2392</v>
      </c>
      <c r="C99">
        <v>206</v>
      </c>
      <c r="D99" t="s">
        <v>335</v>
      </c>
      <c r="E99" t="s">
        <v>2393</v>
      </c>
      <c r="F99">
        <v>3</v>
      </c>
      <c r="G99" t="s">
        <v>2394</v>
      </c>
      <c r="H99" t="s">
        <v>2403</v>
      </c>
      <c r="I99" t="s">
        <v>2402</v>
      </c>
      <c r="J99" t="s">
        <v>2403</v>
      </c>
      <c r="K99" t="s">
        <v>2396</v>
      </c>
      <c r="L99" t="s">
        <v>2403</v>
      </c>
      <c r="M99" t="s">
        <v>2396</v>
      </c>
      <c r="N99" t="s">
        <v>2402</v>
      </c>
      <c r="O99" t="s">
        <v>2403</v>
      </c>
      <c r="P99" t="s">
        <v>2402</v>
      </c>
      <c r="Q99" t="s">
        <v>2397</v>
      </c>
      <c r="R99" t="s">
        <v>2418</v>
      </c>
      <c r="S99" t="s">
        <v>2408</v>
      </c>
      <c r="T99">
        <v>1</v>
      </c>
      <c r="U99" t="s">
        <v>2392</v>
      </c>
      <c r="V99">
        <v>206</v>
      </c>
      <c r="W99" t="s">
        <v>335</v>
      </c>
      <c r="X99" t="s">
        <v>2393</v>
      </c>
      <c r="Y99">
        <v>3</v>
      </c>
      <c r="Z99" s="84">
        <v>32200</v>
      </c>
      <c r="AA99">
        <v>32200</v>
      </c>
      <c r="AB99">
        <v>30900</v>
      </c>
      <c r="AC99">
        <v>0</v>
      </c>
      <c r="AD99">
        <v>31300</v>
      </c>
      <c r="AE99" s="60">
        <v>31400</v>
      </c>
      <c r="AF99">
        <v>31600</v>
      </c>
      <c r="AG99">
        <v>31800</v>
      </c>
      <c r="AH99">
        <v>32000</v>
      </c>
      <c r="AI99">
        <v>5</v>
      </c>
      <c r="AJ99" t="s">
        <v>2489</v>
      </c>
      <c r="AK99">
        <v>0</v>
      </c>
      <c r="AL99" t="s">
        <v>337</v>
      </c>
      <c r="AM99" t="s">
        <v>37</v>
      </c>
      <c r="AO99">
        <v>0</v>
      </c>
    </row>
    <row r="100" spans="1:41">
      <c r="A100" s="1" t="str">
        <f t="shared" si="1"/>
        <v>寒河江5-1</v>
      </c>
      <c r="B100" t="s">
        <v>2392</v>
      </c>
      <c r="C100">
        <v>206</v>
      </c>
      <c r="D100" t="s">
        <v>335</v>
      </c>
      <c r="E100" t="s">
        <v>2407</v>
      </c>
      <c r="F100">
        <v>1</v>
      </c>
      <c r="G100" t="s">
        <v>2394</v>
      </c>
      <c r="H100" t="s">
        <v>2403</v>
      </c>
      <c r="I100" t="s">
        <v>2402</v>
      </c>
      <c r="J100" t="s">
        <v>2403</v>
      </c>
      <c r="K100" t="s">
        <v>2396</v>
      </c>
      <c r="L100" t="s">
        <v>2403</v>
      </c>
      <c r="M100" t="s">
        <v>2396</v>
      </c>
      <c r="N100" t="s">
        <v>2402</v>
      </c>
      <c r="O100" t="s">
        <v>2403</v>
      </c>
      <c r="P100" t="s">
        <v>2402</v>
      </c>
      <c r="Q100" t="s">
        <v>2397</v>
      </c>
      <c r="R100" t="s">
        <v>2418</v>
      </c>
      <c r="S100" t="s">
        <v>2408</v>
      </c>
      <c r="T100">
        <v>2</v>
      </c>
      <c r="U100" t="s">
        <v>2392</v>
      </c>
      <c r="V100">
        <v>207</v>
      </c>
      <c r="W100" t="s">
        <v>280</v>
      </c>
      <c r="X100" t="s">
        <v>2407</v>
      </c>
      <c r="Y100">
        <v>1</v>
      </c>
      <c r="Z100" s="84">
        <v>47400</v>
      </c>
      <c r="AA100">
        <v>47400</v>
      </c>
      <c r="AB100">
        <v>47400</v>
      </c>
      <c r="AE100" s="60">
        <v>47400</v>
      </c>
      <c r="AG100">
        <v>0</v>
      </c>
      <c r="AH100">
        <v>0</v>
      </c>
      <c r="AI100">
        <v>1</v>
      </c>
      <c r="AJ100" t="s">
        <v>2319</v>
      </c>
      <c r="AK100">
        <v>0</v>
      </c>
      <c r="AO100">
        <v>0</v>
      </c>
    </row>
    <row r="101" spans="1:41">
      <c r="A101" s="1" t="str">
        <f t="shared" si="1"/>
        <v>寒河江5-2</v>
      </c>
      <c r="B101" t="s">
        <v>2392</v>
      </c>
      <c r="C101">
        <v>206</v>
      </c>
      <c r="D101" t="s">
        <v>335</v>
      </c>
      <c r="E101" t="s">
        <v>2407</v>
      </c>
      <c r="F101">
        <v>2</v>
      </c>
      <c r="G101" t="s">
        <v>2394</v>
      </c>
      <c r="H101" t="s">
        <v>2403</v>
      </c>
      <c r="I101" t="s">
        <v>2402</v>
      </c>
      <c r="J101" t="s">
        <v>2403</v>
      </c>
      <c r="K101" t="s">
        <v>2396</v>
      </c>
      <c r="L101" t="s">
        <v>2403</v>
      </c>
      <c r="M101" t="s">
        <v>2396</v>
      </c>
      <c r="N101" t="s">
        <v>2402</v>
      </c>
      <c r="O101" t="s">
        <v>2403</v>
      </c>
      <c r="P101" t="s">
        <v>2402</v>
      </c>
      <c r="Q101" t="s">
        <v>2397</v>
      </c>
      <c r="R101" t="s">
        <v>2418</v>
      </c>
      <c r="S101" t="s">
        <v>2408</v>
      </c>
      <c r="T101">
        <v>2</v>
      </c>
      <c r="U101" t="s">
        <v>2392</v>
      </c>
      <c r="V101">
        <v>210</v>
      </c>
      <c r="W101" t="s">
        <v>338</v>
      </c>
      <c r="X101" t="s">
        <v>2407</v>
      </c>
      <c r="Y101">
        <v>3</v>
      </c>
      <c r="Z101" s="84">
        <v>39200</v>
      </c>
      <c r="AA101">
        <v>39200</v>
      </c>
      <c r="AB101">
        <v>39200</v>
      </c>
      <c r="AE101" s="60">
        <v>39200</v>
      </c>
      <c r="AG101">
        <v>0</v>
      </c>
      <c r="AH101">
        <v>0</v>
      </c>
      <c r="AI101">
        <v>1</v>
      </c>
      <c r="AJ101" t="s">
        <v>2360</v>
      </c>
      <c r="AK101">
        <v>0</v>
      </c>
      <c r="AO101">
        <v>0</v>
      </c>
    </row>
    <row r="102" spans="1:41">
      <c r="A102" s="1" t="str">
        <f t="shared" si="1"/>
        <v>上山-1</v>
      </c>
      <c r="B102" t="s">
        <v>2392</v>
      </c>
      <c r="C102">
        <v>207</v>
      </c>
      <c r="D102" t="s">
        <v>280</v>
      </c>
      <c r="E102" t="s">
        <v>2393</v>
      </c>
      <c r="F102">
        <v>1</v>
      </c>
      <c r="G102" t="s">
        <v>2394</v>
      </c>
      <c r="H102" t="s">
        <v>2397</v>
      </c>
      <c r="I102" t="s">
        <v>2399</v>
      </c>
      <c r="T102">
        <v>2</v>
      </c>
      <c r="U102" t="s">
        <v>2392</v>
      </c>
      <c r="V102">
        <v>207</v>
      </c>
      <c r="W102" t="s">
        <v>280</v>
      </c>
      <c r="X102" t="s">
        <v>2393</v>
      </c>
      <c r="Y102">
        <v>3</v>
      </c>
      <c r="Z102" s="84">
        <v>29700</v>
      </c>
      <c r="AA102">
        <v>29700</v>
      </c>
      <c r="AE102" s="60"/>
      <c r="AG102">
        <v>0</v>
      </c>
      <c r="AH102">
        <v>0</v>
      </c>
      <c r="AI102">
        <v>1</v>
      </c>
      <c r="AJ102" t="s">
        <v>2361</v>
      </c>
      <c r="AK102">
        <v>0</v>
      </c>
      <c r="AL102" t="s">
        <v>2265</v>
      </c>
      <c r="AM102" t="s">
        <v>105</v>
      </c>
      <c r="AO102">
        <v>0</v>
      </c>
    </row>
    <row r="103" spans="1:41">
      <c r="A103" s="1" t="str">
        <f t="shared" si="1"/>
        <v>上山-2</v>
      </c>
      <c r="B103" t="s">
        <v>2392</v>
      </c>
      <c r="C103">
        <v>207</v>
      </c>
      <c r="D103" t="s">
        <v>280</v>
      </c>
      <c r="E103" t="s">
        <v>2393</v>
      </c>
      <c r="F103">
        <v>2</v>
      </c>
      <c r="G103" t="s">
        <v>2394</v>
      </c>
      <c r="H103" t="s">
        <v>2405</v>
      </c>
      <c r="I103" t="s">
        <v>2399</v>
      </c>
      <c r="J103" t="s">
        <v>2398</v>
      </c>
      <c r="K103" t="s">
        <v>2399</v>
      </c>
      <c r="L103" t="s">
        <v>2404</v>
      </c>
      <c r="M103" t="s">
        <v>2399</v>
      </c>
      <c r="N103" t="s">
        <v>2404</v>
      </c>
      <c r="O103" t="s">
        <v>2408</v>
      </c>
      <c r="P103" t="s">
        <v>2398</v>
      </c>
      <c r="Q103" t="s">
        <v>2408</v>
      </c>
      <c r="R103" t="s">
        <v>2398</v>
      </c>
      <c r="S103" t="s">
        <v>2418</v>
      </c>
      <c r="T103">
        <v>2</v>
      </c>
      <c r="U103" t="s">
        <v>2392</v>
      </c>
      <c r="V103">
        <v>207</v>
      </c>
      <c r="W103" t="s">
        <v>280</v>
      </c>
      <c r="X103" t="s">
        <v>2393</v>
      </c>
      <c r="Y103">
        <v>3</v>
      </c>
      <c r="Z103" s="84">
        <v>25400</v>
      </c>
      <c r="AA103">
        <v>25400</v>
      </c>
      <c r="AB103">
        <v>25400</v>
      </c>
      <c r="AE103" s="60">
        <v>25400</v>
      </c>
      <c r="AG103">
        <v>0</v>
      </c>
      <c r="AH103">
        <v>0</v>
      </c>
      <c r="AI103">
        <v>1</v>
      </c>
      <c r="AJ103" t="s">
        <v>2326</v>
      </c>
      <c r="AK103">
        <v>0</v>
      </c>
      <c r="AL103" t="s">
        <v>339</v>
      </c>
      <c r="AM103" t="s">
        <v>49</v>
      </c>
      <c r="AO103">
        <v>0</v>
      </c>
    </row>
    <row r="104" spans="1:41">
      <c r="A104" s="1" t="str">
        <f t="shared" si="1"/>
        <v>上山-3</v>
      </c>
      <c r="B104" t="s">
        <v>2392</v>
      </c>
      <c r="C104">
        <v>207</v>
      </c>
      <c r="D104" t="s">
        <v>280</v>
      </c>
      <c r="E104" t="s">
        <v>2393</v>
      </c>
      <c r="F104">
        <v>3</v>
      </c>
      <c r="G104" t="s">
        <v>2394</v>
      </c>
      <c r="H104" t="s">
        <v>2397</v>
      </c>
      <c r="I104" t="s">
        <v>2400</v>
      </c>
      <c r="J104" t="s">
        <v>2396</v>
      </c>
      <c r="K104" t="s">
        <v>2400</v>
      </c>
      <c r="L104" t="s">
        <v>2396</v>
      </c>
      <c r="M104" t="s">
        <v>2400</v>
      </c>
      <c r="N104" t="s">
        <v>2397</v>
      </c>
      <c r="O104" t="s">
        <v>2402</v>
      </c>
      <c r="P104" t="s">
        <v>2397</v>
      </c>
      <c r="Q104" t="s">
        <v>2402</v>
      </c>
      <c r="R104" t="s">
        <v>2398</v>
      </c>
      <c r="S104" t="s">
        <v>2418</v>
      </c>
      <c r="T104">
        <v>1</v>
      </c>
      <c r="U104" t="s">
        <v>2392</v>
      </c>
      <c r="V104">
        <v>207</v>
      </c>
      <c r="W104" t="s">
        <v>280</v>
      </c>
      <c r="X104" t="s">
        <v>2393</v>
      </c>
      <c r="Y104">
        <v>3</v>
      </c>
      <c r="Z104" s="84">
        <v>31500</v>
      </c>
      <c r="AA104">
        <v>31500</v>
      </c>
      <c r="AB104">
        <v>31200</v>
      </c>
      <c r="AC104">
        <v>0</v>
      </c>
      <c r="AD104">
        <v>31400</v>
      </c>
      <c r="AE104" s="60">
        <v>31400</v>
      </c>
      <c r="AF104">
        <v>31500</v>
      </c>
      <c r="AG104">
        <v>31500</v>
      </c>
      <c r="AH104">
        <v>31500</v>
      </c>
      <c r="AI104">
        <v>5</v>
      </c>
      <c r="AJ104" t="s">
        <v>2465</v>
      </c>
      <c r="AK104">
        <v>0</v>
      </c>
      <c r="AL104" t="s">
        <v>2308</v>
      </c>
      <c r="AM104" t="s">
        <v>105</v>
      </c>
      <c r="AO104">
        <v>0</v>
      </c>
    </row>
    <row r="105" spans="1:41">
      <c r="A105" s="1" t="str">
        <f t="shared" si="1"/>
        <v>上山-4</v>
      </c>
      <c r="B105" t="s">
        <v>2392</v>
      </c>
      <c r="C105">
        <v>207</v>
      </c>
      <c r="D105" t="s">
        <v>280</v>
      </c>
      <c r="E105" t="s">
        <v>2393</v>
      </c>
      <c r="F105">
        <v>4</v>
      </c>
      <c r="G105" t="s">
        <v>2394</v>
      </c>
      <c r="H105" t="s">
        <v>2405</v>
      </c>
      <c r="I105" t="s">
        <v>2400</v>
      </c>
      <c r="J105" t="s">
        <v>2398</v>
      </c>
      <c r="K105" t="s">
        <v>2400</v>
      </c>
      <c r="L105" t="s">
        <v>2404</v>
      </c>
      <c r="M105" t="s">
        <v>2400</v>
      </c>
      <c r="N105" t="s">
        <v>2404</v>
      </c>
      <c r="O105" t="s">
        <v>2402</v>
      </c>
      <c r="P105" t="s">
        <v>2398</v>
      </c>
      <c r="Q105" t="s">
        <v>2402</v>
      </c>
      <c r="R105" t="s">
        <v>2398</v>
      </c>
      <c r="S105" t="s">
        <v>2403</v>
      </c>
      <c r="T105">
        <v>2</v>
      </c>
      <c r="U105" t="s">
        <v>2392</v>
      </c>
      <c r="V105">
        <v>207</v>
      </c>
      <c r="W105" t="s">
        <v>280</v>
      </c>
      <c r="X105" t="s">
        <v>2393</v>
      </c>
      <c r="Y105">
        <v>3</v>
      </c>
      <c r="Z105" s="84">
        <v>29600</v>
      </c>
      <c r="AA105">
        <v>29600</v>
      </c>
      <c r="AB105">
        <v>29200</v>
      </c>
      <c r="AE105" s="60">
        <v>29400</v>
      </c>
      <c r="AG105">
        <v>0</v>
      </c>
      <c r="AH105">
        <v>0</v>
      </c>
      <c r="AI105">
        <v>1</v>
      </c>
      <c r="AJ105" t="s">
        <v>2362</v>
      </c>
      <c r="AK105">
        <v>0</v>
      </c>
      <c r="AL105" t="s">
        <v>2443</v>
      </c>
      <c r="AM105" t="s">
        <v>49</v>
      </c>
      <c r="AO105">
        <v>0</v>
      </c>
    </row>
    <row r="106" spans="1:41">
      <c r="A106" s="1" t="str">
        <f t="shared" si="1"/>
        <v>上山-5</v>
      </c>
      <c r="B106" t="s">
        <v>2392</v>
      </c>
      <c r="C106">
        <v>207</v>
      </c>
      <c r="D106" t="s">
        <v>280</v>
      </c>
      <c r="E106" t="s">
        <v>2393</v>
      </c>
      <c r="F106">
        <v>5</v>
      </c>
      <c r="G106" t="s">
        <v>2394</v>
      </c>
      <c r="H106" t="s">
        <v>2405</v>
      </c>
      <c r="I106" t="s">
        <v>2399</v>
      </c>
      <c r="J106" t="s">
        <v>2396</v>
      </c>
      <c r="K106" t="s">
        <v>2399</v>
      </c>
      <c r="L106" t="s">
        <v>2396</v>
      </c>
      <c r="M106" t="s">
        <v>2399</v>
      </c>
      <c r="N106" t="s">
        <v>2397</v>
      </c>
      <c r="O106" t="s">
        <v>2408</v>
      </c>
      <c r="P106" t="s">
        <v>2397</v>
      </c>
      <c r="Q106" t="s">
        <v>2408</v>
      </c>
      <c r="R106" t="s">
        <v>2401</v>
      </c>
      <c r="S106" t="s">
        <v>2418</v>
      </c>
      <c r="T106">
        <v>2</v>
      </c>
      <c r="U106" t="s">
        <v>2392</v>
      </c>
      <c r="V106">
        <v>201</v>
      </c>
      <c r="W106" t="s">
        <v>279</v>
      </c>
      <c r="X106" t="s">
        <v>2393</v>
      </c>
      <c r="Y106">
        <v>22</v>
      </c>
      <c r="Z106" s="84">
        <v>13500</v>
      </c>
      <c r="AA106">
        <v>13500</v>
      </c>
      <c r="AB106">
        <v>13700</v>
      </c>
      <c r="AE106" s="60">
        <v>13600</v>
      </c>
      <c r="AG106">
        <v>0</v>
      </c>
      <c r="AH106">
        <v>0</v>
      </c>
      <c r="AI106">
        <v>1</v>
      </c>
      <c r="AJ106" t="s">
        <v>2363</v>
      </c>
      <c r="AK106">
        <v>0</v>
      </c>
      <c r="AL106" t="s">
        <v>340</v>
      </c>
      <c r="AM106" t="s">
        <v>49</v>
      </c>
      <c r="AO106">
        <v>0</v>
      </c>
    </row>
    <row r="107" spans="1:41">
      <c r="A107" s="1" t="str">
        <f t="shared" si="1"/>
        <v>上山3-1</v>
      </c>
      <c r="B107" t="s">
        <v>2392</v>
      </c>
      <c r="C107">
        <v>207</v>
      </c>
      <c r="D107" t="s">
        <v>280</v>
      </c>
      <c r="E107" t="s">
        <v>2409</v>
      </c>
      <c r="F107">
        <v>1</v>
      </c>
      <c r="G107" t="s">
        <v>2394</v>
      </c>
      <c r="H107" t="s">
        <v>2397</v>
      </c>
      <c r="I107" t="s">
        <v>2400</v>
      </c>
      <c r="J107" t="s">
        <v>2398</v>
      </c>
      <c r="K107" t="s">
        <v>2400</v>
      </c>
      <c r="L107" t="s">
        <v>2404</v>
      </c>
      <c r="M107" t="s">
        <v>2400</v>
      </c>
      <c r="N107" t="s">
        <v>2397</v>
      </c>
      <c r="O107" t="s">
        <v>2402</v>
      </c>
      <c r="P107" t="s">
        <v>2397</v>
      </c>
      <c r="Q107" t="s">
        <v>2402</v>
      </c>
      <c r="R107" t="s">
        <v>2401</v>
      </c>
      <c r="S107" t="s">
        <v>2418</v>
      </c>
      <c r="T107">
        <v>0</v>
      </c>
      <c r="Y107">
        <v>0</v>
      </c>
      <c r="Z107" s="84">
        <v>7560</v>
      </c>
      <c r="AA107">
        <v>7560</v>
      </c>
      <c r="AB107">
        <v>7700</v>
      </c>
      <c r="AE107" s="60">
        <v>7630</v>
      </c>
      <c r="AG107">
        <v>0</v>
      </c>
      <c r="AH107">
        <v>0</v>
      </c>
      <c r="AI107">
        <v>1</v>
      </c>
      <c r="AJ107" t="s">
        <v>2364</v>
      </c>
      <c r="AK107">
        <v>0</v>
      </c>
      <c r="AO107">
        <v>0</v>
      </c>
    </row>
    <row r="108" spans="1:41">
      <c r="A108" s="1" t="str">
        <f t="shared" si="1"/>
        <v>上山5-1</v>
      </c>
      <c r="B108" t="s">
        <v>2392</v>
      </c>
      <c r="C108">
        <v>207</v>
      </c>
      <c r="D108" t="s">
        <v>280</v>
      </c>
      <c r="E108" t="s">
        <v>2407</v>
      </c>
      <c r="F108">
        <v>1</v>
      </c>
      <c r="G108" t="s">
        <v>2394</v>
      </c>
      <c r="H108" t="s">
        <v>2397</v>
      </c>
      <c r="I108" t="s">
        <v>2399</v>
      </c>
      <c r="J108" t="s">
        <v>2396</v>
      </c>
      <c r="K108" t="s">
        <v>2399</v>
      </c>
      <c r="L108" t="s">
        <v>2396</v>
      </c>
      <c r="M108" t="s">
        <v>2399</v>
      </c>
      <c r="N108" t="s">
        <v>2397</v>
      </c>
      <c r="O108" t="s">
        <v>2402</v>
      </c>
      <c r="P108" t="s">
        <v>2397</v>
      </c>
      <c r="Q108" t="s">
        <v>2402</v>
      </c>
      <c r="R108" t="s">
        <v>2398</v>
      </c>
      <c r="S108" t="s">
        <v>2418</v>
      </c>
      <c r="T108">
        <v>1</v>
      </c>
      <c r="U108" t="s">
        <v>2392</v>
      </c>
      <c r="V108">
        <v>207</v>
      </c>
      <c r="W108" t="s">
        <v>280</v>
      </c>
      <c r="X108" t="s">
        <v>2407</v>
      </c>
      <c r="Y108">
        <v>1</v>
      </c>
      <c r="Z108" s="84">
        <v>38300</v>
      </c>
      <c r="AA108">
        <v>38300</v>
      </c>
      <c r="AB108">
        <v>39100</v>
      </c>
      <c r="AC108">
        <v>0</v>
      </c>
      <c r="AD108">
        <v>38800</v>
      </c>
      <c r="AE108" s="60">
        <v>38700</v>
      </c>
      <c r="AF108">
        <v>38600</v>
      </c>
      <c r="AG108">
        <v>38500</v>
      </c>
      <c r="AH108">
        <v>38400</v>
      </c>
      <c r="AI108">
        <v>1</v>
      </c>
      <c r="AJ108" t="s">
        <v>2283</v>
      </c>
      <c r="AK108">
        <v>0</v>
      </c>
      <c r="AO108">
        <v>0</v>
      </c>
    </row>
    <row r="109" spans="1:41">
      <c r="A109" s="1" t="str">
        <f t="shared" si="1"/>
        <v>上山5-2</v>
      </c>
      <c r="B109" t="s">
        <v>2392</v>
      </c>
      <c r="C109">
        <v>207</v>
      </c>
      <c r="D109" t="s">
        <v>280</v>
      </c>
      <c r="E109" t="s">
        <v>2407</v>
      </c>
      <c r="F109">
        <v>2</v>
      </c>
      <c r="G109" t="s">
        <v>2394</v>
      </c>
      <c r="H109" t="s">
        <v>2405</v>
      </c>
      <c r="I109" t="s">
        <v>2399</v>
      </c>
      <c r="J109" t="s">
        <v>2396</v>
      </c>
      <c r="K109" t="s">
        <v>2399</v>
      </c>
      <c r="L109" t="s">
        <v>2396</v>
      </c>
      <c r="M109" t="s">
        <v>2399</v>
      </c>
      <c r="N109" t="s">
        <v>2397</v>
      </c>
      <c r="O109" t="s">
        <v>2402</v>
      </c>
      <c r="P109" t="s">
        <v>2397</v>
      </c>
      <c r="Q109" t="s">
        <v>2402</v>
      </c>
      <c r="R109" t="s">
        <v>2401</v>
      </c>
      <c r="S109" t="s">
        <v>2403</v>
      </c>
      <c r="T109">
        <v>2</v>
      </c>
      <c r="U109" t="s">
        <v>2392</v>
      </c>
      <c r="V109">
        <v>207</v>
      </c>
      <c r="W109" t="s">
        <v>280</v>
      </c>
      <c r="X109" t="s">
        <v>2407</v>
      </c>
      <c r="Y109">
        <v>1</v>
      </c>
      <c r="Z109" s="84">
        <v>30500</v>
      </c>
      <c r="AA109">
        <v>30500</v>
      </c>
      <c r="AB109">
        <v>30900</v>
      </c>
      <c r="AE109" s="60">
        <v>30700</v>
      </c>
      <c r="AG109">
        <v>0</v>
      </c>
      <c r="AH109">
        <v>0</v>
      </c>
      <c r="AI109">
        <v>1</v>
      </c>
      <c r="AJ109" t="s">
        <v>2365</v>
      </c>
      <c r="AK109">
        <v>0</v>
      </c>
      <c r="AO109">
        <v>0</v>
      </c>
    </row>
    <row r="110" spans="1:41">
      <c r="A110" s="1" t="str">
        <f t="shared" si="1"/>
        <v>上山5-3</v>
      </c>
      <c r="B110" t="s">
        <v>2392</v>
      </c>
      <c r="C110">
        <v>207</v>
      </c>
      <c r="D110" t="s">
        <v>280</v>
      </c>
      <c r="E110" t="s">
        <v>2407</v>
      </c>
      <c r="F110">
        <v>3</v>
      </c>
      <c r="G110" t="s">
        <v>2394</v>
      </c>
      <c r="H110" t="s">
        <v>2405</v>
      </c>
      <c r="I110" t="s">
        <v>2400</v>
      </c>
      <c r="J110" t="s">
        <v>2398</v>
      </c>
      <c r="K110" t="s">
        <v>2400</v>
      </c>
      <c r="L110" t="s">
        <v>2404</v>
      </c>
      <c r="M110" t="s">
        <v>2400</v>
      </c>
      <c r="N110" t="s">
        <v>2404</v>
      </c>
      <c r="O110" t="s">
        <v>2408</v>
      </c>
      <c r="P110" t="s">
        <v>2398</v>
      </c>
      <c r="Q110" t="s">
        <v>2408</v>
      </c>
      <c r="R110" t="s">
        <v>2398</v>
      </c>
      <c r="S110" t="s">
        <v>2403</v>
      </c>
      <c r="T110">
        <v>1</v>
      </c>
      <c r="U110" t="s">
        <v>2392</v>
      </c>
      <c r="V110">
        <v>207</v>
      </c>
      <c r="W110" t="s">
        <v>280</v>
      </c>
      <c r="X110" t="s">
        <v>2407</v>
      </c>
      <c r="Y110">
        <v>3</v>
      </c>
      <c r="Z110" s="84">
        <v>29200</v>
      </c>
      <c r="AA110">
        <v>29200</v>
      </c>
      <c r="AB110">
        <v>29400</v>
      </c>
      <c r="AC110">
        <v>0</v>
      </c>
      <c r="AD110">
        <v>29300</v>
      </c>
      <c r="AE110" s="60">
        <v>29300</v>
      </c>
      <c r="AF110">
        <v>29300</v>
      </c>
      <c r="AG110">
        <v>29300</v>
      </c>
      <c r="AH110">
        <v>29200</v>
      </c>
      <c r="AI110">
        <v>5</v>
      </c>
      <c r="AJ110" t="s">
        <v>2466</v>
      </c>
      <c r="AK110">
        <v>0</v>
      </c>
      <c r="AO110">
        <v>0</v>
      </c>
    </row>
    <row r="111" spans="1:41">
      <c r="A111" s="1" t="str">
        <f t="shared" si="1"/>
        <v>村山-1</v>
      </c>
      <c r="B111" t="s">
        <v>2392</v>
      </c>
      <c r="C111">
        <v>208</v>
      </c>
      <c r="D111" t="s">
        <v>341</v>
      </c>
      <c r="E111" t="s">
        <v>2393</v>
      </c>
      <c r="F111">
        <v>1</v>
      </c>
      <c r="G111" t="s">
        <v>2394</v>
      </c>
      <c r="H111">
        <v>10357</v>
      </c>
      <c r="I111" t="s">
        <v>2397</v>
      </c>
      <c r="J111">
        <v>10357</v>
      </c>
      <c r="K111" t="s">
        <v>2397</v>
      </c>
      <c r="L111">
        <v>10357</v>
      </c>
      <c r="M111" t="s">
        <v>2401</v>
      </c>
      <c r="N111" t="s">
        <v>2403</v>
      </c>
      <c r="O111" t="s">
        <v>2405</v>
      </c>
      <c r="P111" t="s">
        <v>2403</v>
      </c>
      <c r="Q111" t="s">
        <v>2405</v>
      </c>
      <c r="R111" t="s">
        <v>2399</v>
      </c>
      <c r="S111" t="s">
        <v>2401</v>
      </c>
      <c r="T111">
        <v>2</v>
      </c>
      <c r="U111" t="s">
        <v>2392</v>
      </c>
      <c r="V111">
        <v>208</v>
      </c>
      <c r="W111" t="s">
        <v>341</v>
      </c>
      <c r="X111" t="s">
        <v>2393</v>
      </c>
      <c r="Y111">
        <v>2</v>
      </c>
      <c r="Z111" s="84">
        <v>22300</v>
      </c>
      <c r="AA111">
        <v>22300</v>
      </c>
      <c r="AB111">
        <v>22100</v>
      </c>
      <c r="AE111" s="60">
        <v>22200</v>
      </c>
      <c r="AG111">
        <v>0</v>
      </c>
      <c r="AH111">
        <v>0</v>
      </c>
      <c r="AI111">
        <v>7</v>
      </c>
      <c r="AJ111" t="s">
        <v>2467</v>
      </c>
      <c r="AK111">
        <v>0</v>
      </c>
      <c r="AL111" t="s">
        <v>2425</v>
      </c>
      <c r="AM111" t="s">
        <v>72</v>
      </c>
      <c r="AO111">
        <v>0</v>
      </c>
    </row>
    <row r="112" spans="1:41">
      <c r="A112" s="1" t="str">
        <f t="shared" si="1"/>
        <v>村山-2</v>
      </c>
      <c r="B112" t="s">
        <v>2392</v>
      </c>
      <c r="C112">
        <v>208</v>
      </c>
      <c r="D112" t="s">
        <v>341</v>
      </c>
      <c r="E112" t="s">
        <v>2393</v>
      </c>
      <c r="F112">
        <v>2</v>
      </c>
      <c r="G112" t="s">
        <v>2394</v>
      </c>
      <c r="H112">
        <v>10357</v>
      </c>
      <c r="I112" t="s">
        <v>2397</v>
      </c>
      <c r="J112">
        <v>10357</v>
      </c>
      <c r="K112" t="s">
        <v>2397</v>
      </c>
      <c r="L112">
        <v>10357</v>
      </c>
      <c r="M112" t="s">
        <v>2401</v>
      </c>
      <c r="N112" t="s">
        <v>2403</v>
      </c>
      <c r="O112" t="s">
        <v>2405</v>
      </c>
      <c r="P112" t="s">
        <v>2403</v>
      </c>
      <c r="Q112" t="s">
        <v>2405</v>
      </c>
      <c r="R112" t="s">
        <v>2399</v>
      </c>
      <c r="S112" t="s">
        <v>2401</v>
      </c>
      <c r="T112">
        <v>1</v>
      </c>
      <c r="U112" t="s">
        <v>2392</v>
      </c>
      <c r="V112">
        <v>208</v>
      </c>
      <c r="W112" t="s">
        <v>341</v>
      </c>
      <c r="X112" t="s">
        <v>2393</v>
      </c>
      <c r="Y112">
        <v>2</v>
      </c>
      <c r="Z112" s="84">
        <v>21200</v>
      </c>
      <c r="AA112">
        <v>21200</v>
      </c>
      <c r="AB112">
        <v>21200</v>
      </c>
      <c r="AC112">
        <v>0</v>
      </c>
      <c r="AD112">
        <v>21200</v>
      </c>
      <c r="AE112" s="60">
        <v>21200</v>
      </c>
      <c r="AF112">
        <v>21200</v>
      </c>
      <c r="AG112">
        <v>21200</v>
      </c>
      <c r="AH112">
        <v>21200</v>
      </c>
      <c r="AI112">
        <v>1</v>
      </c>
      <c r="AJ112" t="s">
        <v>2284</v>
      </c>
      <c r="AK112">
        <v>0</v>
      </c>
      <c r="AL112" t="s">
        <v>2425</v>
      </c>
      <c r="AM112" t="s">
        <v>72</v>
      </c>
      <c r="AO112">
        <v>0</v>
      </c>
    </row>
    <row r="113" spans="1:41">
      <c r="A113" s="1" t="str">
        <f t="shared" si="1"/>
        <v>村山5-1</v>
      </c>
      <c r="B113" t="s">
        <v>2392</v>
      </c>
      <c r="C113">
        <v>208</v>
      </c>
      <c r="D113" t="s">
        <v>341</v>
      </c>
      <c r="E113" t="s">
        <v>2407</v>
      </c>
      <c r="F113">
        <v>1</v>
      </c>
      <c r="G113" t="s">
        <v>2394</v>
      </c>
      <c r="H113">
        <v>10357</v>
      </c>
      <c r="I113" t="s">
        <v>2397</v>
      </c>
      <c r="J113">
        <v>10357</v>
      </c>
      <c r="K113" t="s">
        <v>2397</v>
      </c>
      <c r="L113">
        <v>10357</v>
      </c>
      <c r="M113" t="s">
        <v>2401</v>
      </c>
      <c r="N113" t="s">
        <v>2403</v>
      </c>
      <c r="O113" t="s">
        <v>2405</v>
      </c>
      <c r="P113" t="s">
        <v>2403</v>
      </c>
      <c r="Q113" t="s">
        <v>2405</v>
      </c>
      <c r="R113" t="s">
        <v>2399</v>
      </c>
      <c r="S113" t="s">
        <v>2401</v>
      </c>
      <c r="T113">
        <v>1</v>
      </c>
      <c r="U113" t="s">
        <v>2392</v>
      </c>
      <c r="V113">
        <v>208</v>
      </c>
      <c r="W113" t="s">
        <v>341</v>
      </c>
      <c r="X113" t="s">
        <v>2407</v>
      </c>
      <c r="Y113">
        <v>1</v>
      </c>
      <c r="Z113" s="84">
        <v>21600</v>
      </c>
      <c r="AA113">
        <v>21600</v>
      </c>
      <c r="AB113">
        <v>22000</v>
      </c>
      <c r="AC113">
        <v>0</v>
      </c>
      <c r="AD113">
        <v>21800</v>
      </c>
      <c r="AE113" s="60">
        <v>21800</v>
      </c>
      <c r="AF113">
        <v>21700</v>
      </c>
      <c r="AG113">
        <v>21700</v>
      </c>
      <c r="AH113">
        <v>21600</v>
      </c>
      <c r="AI113">
        <v>1</v>
      </c>
      <c r="AJ113" t="s">
        <v>2285</v>
      </c>
      <c r="AK113">
        <v>0</v>
      </c>
      <c r="AO113">
        <v>0</v>
      </c>
    </row>
    <row r="114" spans="1:41">
      <c r="A114" s="1" t="str">
        <f t="shared" si="1"/>
        <v>長井-1</v>
      </c>
      <c r="B114" t="s">
        <v>2392</v>
      </c>
      <c r="C114">
        <v>209</v>
      </c>
      <c r="D114" t="s">
        <v>342</v>
      </c>
      <c r="E114" t="s">
        <v>2393</v>
      </c>
      <c r="F114">
        <v>1</v>
      </c>
      <c r="G114" t="s">
        <v>2394</v>
      </c>
      <c r="H114" t="s">
        <v>2396</v>
      </c>
      <c r="I114" t="s">
        <v>2403</v>
      </c>
      <c r="J114" t="s">
        <v>2400</v>
      </c>
      <c r="K114" t="s">
        <v>2403</v>
      </c>
      <c r="L114" t="s">
        <v>2400</v>
      </c>
      <c r="M114" t="s">
        <v>2403</v>
      </c>
      <c r="N114" t="s">
        <v>2401</v>
      </c>
      <c r="O114" t="s">
        <v>2400</v>
      </c>
      <c r="P114" t="s">
        <v>2401</v>
      </c>
      <c r="Q114" t="s">
        <v>2400</v>
      </c>
      <c r="R114" t="s">
        <v>2399</v>
      </c>
      <c r="S114" t="s">
        <v>2397</v>
      </c>
      <c r="T114">
        <v>2</v>
      </c>
      <c r="U114" t="s">
        <v>2392</v>
      </c>
      <c r="V114">
        <v>209</v>
      </c>
      <c r="W114" t="s">
        <v>342</v>
      </c>
      <c r="X114" t="s">
        <v>2393</v>
      </c>
      <c r="Y114">
        <v>2</v>
      </c>
      <c r="Z114" s="84">
        <v>18600</v>
      </c>
      <c r="AA114">
        <v>18600</v>
      </c>
      <c r="AB114">
        <v>18800</v>
      </c>
      <c r="AE114" s="60">
        <v>18700</v>
      </c>
      <c r="AG114">
        <v>0</v>
      </c>
      <c r="AH114">
        <v>0</v>
      </c>
      <c r="AI114">
        <v>1</v>
      </c>
      <c r="AJ114" t="s">
        <v>2366</v>
      </c>
      <c r="AK114">
        <v>0</v>
      </c>
      <c r="AL114" t="s">
        <v>402</v>
      </c>
      <c r="AM114" t="s">
        <v>95</v>
      </c>
      <c r="AO114">
        <v>0</v>
      </c>
    </row>
    <row r="115" spans="1:41">
      <c r="A115" s="1" t="str">
        <f t="shared" si="1"/>
        <v>長井-2</v>
      </c>
      <c r="B115" t="s">
        <v>2392</v>
      </c>
      <c r="C115">
        <v>209</v>
      </c>
      <c r="D115" t="s">
        <v>342</v>
      </c>
      <c r="E115" t="s">
        <v>2393</v>
      </c>
      <c r="F115">
        <v>2</v>
      </c>
      <c r="G115" t="s">
        <v>2394</v>
      </c>
      <c r="H115" t="s">
        <v>2396</v>
      </c>
      <c r="I115" t="s">
        <v>2403</v>
      </c>
      <c r="J115" t="s">
        <v>2400</v>
      </c>
      <c r="K115" t="s">
        <v>2403</v>
      </c>
      <c r="L115" t="s">
        <v>2400</v>
      </c>
      <c r="M115" t="s">
        <v>2403</v>
      </c>
      <c r="N115" t="s">
        <v>2401</v>
      </c>
      <c r="O115" t="s">
        <v>2400</v>
      </c>
      <c r="P115" t="s">
        <v>2401</v>
      </c>
      <c r="Q115" t="s">
        <v>2400</v>
      </c>
      <c r="R115" t="s">
        <v>2399</v>
      </c>
      <c r="S115" t="s">
        <v>2397</v>
      </c>
      <c r="T115">
        <v>1</v>
      </c>
      <c r="U115" t="s">
        <v>2392</v>
      </c>
      <c r="V115">
        <v>209</v>
      </c>
      <c r="W115" t="s">
        <v>342</v>
      </c>
      <c r="X115" t="s">
        <v>2393</v>
      </c>
      <c r="Y115">
        <v>2</v>
      </c>
      <c r="Z115" s="84">
        <v>17500</v>
      </c>
      <c r="AA115">
        <v>17500</v>
      </c>
      <c r="AB115">
        <v>17700</v>
      </c>
      <c r="AC115">
        <v>0</v>
      </c>
      <c r="AD115">
        <v>17600</v>
      </c>
      <c r="AE115" s="60">
        <v>17600</v>
      </c>
      <c r="AF115">
        <v>17600</v>
      </c>
      <c r="AG115">
        <v>17600</v>
      </c>
      <c r="AH115">
        <v>17500</v>
      </c>
      <c r="AI115">
        <v>5</v>
      </c>
      <c r="AJ115" t="s">
        <v>2366</v>
      </c>
      <c r="AK115">
        <v>0</v>
      </c>
      <c r="AO115">
        <v>0</v>
      </c>
    </row>
    <row r="116" spans="1:41">
      <c r="A116" s="1" t="str">
        <f t="shared" si="1"/>
        <v>長井-3</v>
      </c>
      <c r="B116" t="s">
        <v>2392</v>
      </c>
      <c r="C116">
        <v>209</v>
      </c>
      <c r="D116" t="s">
        <v>342</v>
      </c>
      <c r="E116" t="s">
        <v>2393</v>
      </c>
      <c r="F116">
        <v>3</v>
      </c>
      <c r="G116" t="s">
        <v>2394</v>
      </c>
      <c r="H116" t="s">
        <v>2396</v>
      </c>
      <c r="I116" t="s">
        <v>2403</v>
      </c>
      <c r="J116" t="s">
        <v>2400</v>
      </c>
      <c r="K116" t="s">
        <v>2403</v>
      </c>
      <c r="L116" t="s">
        <v>2400</v>
      </c>
      <c r="M116" t="s">
        <v>2403</v>
      </c>
      <c r="N116" t="s">
        <v>2401</v>
      </c>
      <c r="O116" t="s">
        <v>2400</v>
      </c>
      <c r="P116" t="s">
        <v>2401</v>
      </c>
      <c r="Q116" t="s">
        <v>2400</v>
      </c>
      <c r="R116" t="s">
        <v>2399</v>
      </c>
      <c r="S116" t="s">
        <v>2397</v>
      </c>
      <c r="T116">
        <v>2</v>
      </c>
      <c r="U116" t="s">
        <v>2392</v>
      </c>
      <c r="V116">
        <v>382</v>
      </c>
      <c r="W116" t="s">
        <v>345</v>
      </c>
      <c r="X116" t="s">
        <v>2393</v>
      </c>
      <c r="Y116">
        <v>1</v>
      </c>
      <c r="Z116" s="84">
        <v>10300</v>
      </c>
      <c r="AA116">
        <v>10300</v>
      </c>
      <c r="AB116">
        <v>10500</v>
      </c>
      <c r="AE116" s="60">
        <v>10400</v>
      </c>
      <c r="AG116">
        <v>0</v>
      </c>
      <c r="AH116">
        <v>0</v>
      </c>
      <c r="AI116">
        <v>1</v>
      </c>
      <c r="AJ116" t="s">
        <v>2366</v>
      </c>
      <c r="AK116">
        <v>0</v>
      </c>
      <c r="AL116" t="s">
        <v>402</v>
      </c>
      <c r="AM116" t="s">
        <v>95</v>
      </c>
      <c r="AO116">
        <v>0</v>
      </c>
    </row>
    <row r="117" spans="1:41">
      <c r="A117" s="1" t="str">
        <f t="shared" si="1"/>
        <v>長井5-1</v>
      </c>
      <c r="B117" t="s">
        <v>2392</v>
      </c>
      <c r="C117">
        <v>209</v>
      </c>
      <c r="D117" t="s">
        <v>342</v>
      </c>
      <c r="E117" t="s">
        <v>2407</v>
      </c>
      <c r="F117">
        <v>1</v>
      </c>
      <c r="G117" t="s">
        <v>2394</v>
      </c>
      <c r="H117" t="s">
        <v>2396</v>
      </c>
      <c r="I117" t="s">
        <v>2403</v>
      </c>
      <c r="J117" t="s">
        <v>2400</v>
      </c>
      <c r="K117" t="s">
        <v>2403</v>
      </c>
      <c r="L117" t="s">
        <v>2400</v>
      </c>
      <c r="M117" t="s">
        <v>2403</v>
      </c>
      <c r="N117" t="s">
        <v>2401</v>
      </c>
      <c r="O117" t="s">
        <v>2400</v>
      </c>
      <c r="P117" t="s">
        <v>2401</v>
      </c>
      <c r="Q117" t="s">
        <v>2400</v>
      </c>
      <c r="R117" t="s">
        <v>2399</v>
      </c>
      <c r="S117" t="s">
        <v>2397</v>
      </c>
      <c r="T117">
        <v>0</v>
      </c>
      <c r="Y117">
        <v>0</v>
      </c>
      <c r="Z117" s="84">
        <v>26100</v>
      </c>
      <c r="AA117">
        <v>26100</v>
      </c>
      <c r="AB117">
        <v>26100</v>
      </c>
      <c r="AE117" s="60">
        <v>26100</v>
      </c>
      <c r="AG117">
        <v>0</v>
      </c>
      <c r="AH117">
        <v>0</v>
      </c>
      <c r="AI117">
        <v>1</v>
      </c>
      <c r="AJ117" t="s">
        <v>2339</v>
      </c>
      <c r="AK117">
        <v>0</v>
      </c>
      <c r="AO117">
        <v>0</v>
      </c>
    </row>
    <row r="118" spans="1:41">
      <c r="A118" s="1" t="str">
        <f t="shared" si="1"/>
        <v>天童-1</v>
      </c>
      <c r="B118" t="s">
        <v>2392</v>
      </c>
      <c r="C118">
        <v>210</v>
      </c>
      <c r="D118" t="s">
        <v>338</v>
      </c>
      <c r="E118" t="s">
        <v>2393</v>
      </c>
      <c r="F118">
        <v>1</v>
      </c>
      <c r="G118" t="s">
        <v>2394</v>
      </c>
      <c r="H118" t="s">
        <v>2399</v>
      </c>
      <c r="I118" t="s">
        <v>2404</v>
      </c>
      <c r="J118" t="s">
        <v>2397</v>
      </c>
      <c r="K118" t="s">
        <v>2399</v>
      </c>
      <c r="L118" t="s">
        <v>2397</v>
      </c>
      <c r="M118" t="s">
        <v>2399</v>
      </c>
      <c r="N118" t="s">
        <v>2397</v>
      </c>
      <c r="O118" t="s">
        <v>2404</v>
      </c>
      <c r="P118" t="s">
        <v>2397</v>
      </c>
      <c r="Q118" t="s">
        <v>2414</v>
      </c>
      <c r="R118" t="s">
        <v>2403</v>
      </c>
      <c r="S118" t="s">
        <v>2395</v>
      </c>
      <c r="T118">
        <v>2</v>
      </c>
      <c r="U118" t="s">
        <v>2392</v>
      </c>
      <c r="V118">
        <v>210</v>
      </c>
      <c r="W118" t="s">
        <v>338</v>
      </c>
      <c r="X118" t="s">
        <v>2393</v>
      </c>
      <c r="Y118">
        <v>5</v>
      </c>
      <c r="Z118" s="84">
        <v>43300</v>
      </c>
      <c r="AA118">
        <v>43300</v>
      </c>
      <c r="AB118">
        <v>42500</v>
      </c>
      <c r="AE118" s="60">
        <v>42900</v>
      </c>
      <c r="AG118">
        <v>0</v>
      </c>
      <c r="AH118">
        <v>0</v>
      </c>
      <c r="AI118">
        <v>7</v>
      </c>
      <c r="AJ118" t="s">
        <v>2490</v>
      </c>
      <c r="AK118">
        <v>0</v>
      </c>
      <c r="AO118">
        <v>0</v>
      </c>
    </row>
    <row r="119" spans="1:41">
      <c r="A119" s="1" t="str">
        <f t="shared" si="1"/>
        <v>天童-2</v>
      </c>
      <c r="B119" t="s">
        <v>2392</v>
      </c>
      <c r="C119">
        <v>210</v>
      </c>
      <c r="D119" t="s">
        <v>338</v>
      </c>
      <c r="E119" t="s">
        <v>2393</v>
      </c>
      <c r="F119">
        <v>2</v>
      </c>
      <c r="G119" t="s">
        <v>2394</v>
      </c>
      <c r="H119" t="s">
        <v>2399</v>
      </c>
      <c r="I119" t="s">
        <v>2404</v>
      </c>
      <c r="J119" t="s">
        <v>2401</v>
      </c>
      <c r="K119" t="s">
        <v>2399</v>
      </c>
      <c r="L119" t="s">
        <v>2401</v>
      </c>
      <c r="M119" t="s">
        <v>2399</v>
      </c>
      <c r="N119" t="s">
        <v>2408</v>
      </c>
      <c r="O119" t="s">
        <v>2396</v>
      </c>
      <c r="P119" t="s">
        <v>2408</v>
      </c>
      <c r="Q119" t="s">
        <v>2396</v>
      </c>
      <c r="R119" t="s">
        <v>2405</v>
      </c>
      <c r="S119" t="s">
        <v>2416</v>
      </c>
      <c r="T119">
        <v>2</v>
      </c>
      <c r="U119" t="s">
        <v>2392</v>
      </c>
      <c r="V119">
        <v>210</v>
      </c>
      <c r="W119" t="s">
        <v>338</v>
      </c>
      <c r="X119" t="s">
        <v>2393</v>
      </c>
      <c r="Y119">
        <v>5</v>
      </c>
      <c r="Z119" s="84">
        <v>44400</v>
      </c>
      <c r="AA119">
        <v>44400</v>
      </c>
      <c r="AB119">
        <v>44000</v>
      </c>
      <c r="AE119" s="60">
        <v>44200</v>
      </c>
      <c r="AG119">
        <v>0</v>
      </c>
      <c r="AH119">
        <v>0</v>
      </c>
      <c r="AI119">
        <v>7</v>
      </c>
      <c r="AJ119" t="s">
        <v>2491</v>
      </c>
      <c r="AK119">
        <v>0</v>
      </c>
      <c r="AO119">
        <v>0</v>
      </c>
    </row>
    <row r="120" spans="1:41">
      <c r="A120" s="1" t="str">
        <f t="shared" si="1"/>
        <v>天童-3</v>
      </c>
      <c r="B120" t="s">
        <v>2392</v>
      </c>
      <c r="C120">
        <v>210</v>
      </c>
      <c r="D120" t="s">
        <v>338</v>
      </c>
      <c r="E120" t="s">
        <v>2393</v>
      </c>
      <c r="F120">
        <v>3</v>
      </c>
      <c r="G120" t="s">
        <v>2394</v>
      </c>
      <c r="H120" t="s">
        <v>2401</v>
      </c>
      <c r="I120" t="s">
        <v>2398</v>
      </c>
      <c r="J120" t="s">
        <v>2402</v>
      </c>
      <c r="K120" t="s">
        <v>2398</v>
      </c>
      <c r="L120" t="s">
        <v>2402</v>
      </c>
      <c r="M120" t="s">
        <v>2398</v>
      </c>
      <c r="N120" t="s">
        <v>2408</v>
      </c>
      <c r="O120" t="s">
        <v>2402</v>
      </c>
      <c r="P120" t="s">
        <v>2408</v>
      </c>
      <c r="Q120" t="s">
        <v>2413</v>
      </c>
      <c r="R120" t="s">
        <v>2403</v>
      </c>
      <c r="S120" t="s">
        <v>2413</v>
      </c>
      <c r="T120">
        <v>2</v>
      </c>
      <c r="U120" t="s">
        <v>2392</v>
      </c>
      <c r="V120">
        <v>210</v>
      </c>
      <c r="W120" t="s">
        <v>338</v>
      </c>
      <c r="X120" t="s">
        <v>2393</v>
      </c>
      <c r="Y120">
        <v>5</v>
      </c>
      <c r="Z120" s="84">
        <v>42600</v>
      </c>
      <c r="AA120">
        <v>42600</v>
      </c>
      <c r="AB120">
        <v>40600</v>
      </c>
      <c r="AE120" s="60">
        <v>41700</v>
      </c>
      <c r="AG120">
        <v>0</v>
      </c>
      <c r="AH120">
        <v>0</v>
      </c>
      <c r="AI120">
        <v>7</v>
      </c>
      <c r="AJ120" t="s">
        <v>2468</v>
      </c>
      <c r="AK120">
        <v>0</v>
      </c>
      <c r="AL120" t="s">
        <v>2423</v>
      </c>
      <c r="AM120" t="s">
        <v>67</v>
      </c>
      <c r="AO120">
        <v>0</v>
      </c>
    </row>
    <row r="121" spans="1:41">
      <c r="A121" s="1" t="str">
        <f t="shared" si="1"/>
        <v>天童-4</v>
      </c>
      <c r="B121" t="s">
        <v>2392</v>
      </c>
      <c r="C121">
        <v>210</v>
      </c>
      <c r="D121" t="s">
        <v>338</v>
      </c>
      <c r="E121" t="s">
        <v>2393</v>
      </c>
      <c r="F121">
        <v>4</v>
      </c>
      <c r="G121" t="s">
        <v>2394</v>
      </c>
      <c r="H121" t="s">
        <v>2408</v>
      </c>
      <c r="I121" t="s">
        <v>2398</v>
      </c>
      <c r="J121" t="s">
        <v>2397</v>
      </c>
      <c r="K121" t="s">
        <v>2398</v>
      </c>
      <c r="L121" t="s">
        <v>2397</v>
      </c>
      <c r="M121" t="s">
        <v>2398</v>
      </c>
      <c r="N121" t="s">
        <v>2397</v>
      </c>
      <c r="O121" t="s">
        <v>2396</v>
      </c>
      <c r="P121" t="s">
        <v>2397</v>
      </c>
      <c r="Q121" t="s">
        <v>2396</v>
      </c>
      <c r="R121" t="s">
        <v>2403</v>
      </c>
      <c r="S121" t="s">
        <v>2402</v>
      </c>
      <c r="T121">
        <v>2</v>
      </c>
      <c r="U121" t="s">
        <v>2392</v>
      </c>
      <c r="V121">
        <v>210</v>
      </c>
      <c r="W121" t="s">
        <v>338</v>
      </c>
      <c r="X121" t="s">
        <v>2393</v>
      </c>
      <c r="Y121">
        <v>5</v>
      </c>
      <c r="Z121" s="84">
        <v>36000</v>
      </c>
      <c r="AA121">
        <v>36000</v>
      </c>
      <c r="AB121">
        <v>35400</v>
      </c>
      <c r="AE121" s="60">
        <v>35700</v>
      </c>
      <c r="AG121">
        <v>0</v>
      </c>
      <c r="AH121">
        <v>0</v>
      </c>
      <c r="AI121">
        <v>1</v>
      </c>
      <c r="AJ121" t="s">
        <v>2367</v>
      </c>
      <c r="AK121">
        <v>0</v>
      </c>
      <c r="AL121" t="s">
        <v>2424</v>
      </c>
      <c r="AM121" t="s">
        <v>43</v>
      </c>
      <c r="AO121">
        <v>0</v>
      </c>
    </row>
    <row r="122" spans="1:41">
      <c r="A122" s="1" t="str">
        <f t="shared" si="1"/>
        <v>天童-5</v>
      </c>
      <c r="B122" t="s">
        <v>2392</v>
      </c>
      <c r="C122">
        <v>210</v>
      </c>
      <c r="D122" t="s">
        <v>338</v>
      </c>
      <c r="E122" t="s">
        <v>2393</v>
      </c>
      <c r="F122">
        <v>5</v>
      </c>
      <c r="G122" t="s">
        <v>2394</v>
      </c>
      <c r="H122" t="s">
        <v>2400</v>
      </c>
      <c r="I122" t="s">
        <v>2405</v>
      </c>
      <c r="J122" t="s">
        <v>2400</v>
      </c>
      <c r="K122" t="s">
        <v>2395</v>
      </c>
      <c r="L122" t="s">
        <v>2395</v>
      </c>
      <c r="M122" t="s">
        <v>2403</v>
      </c>
      <c r="N122" t="s">
        <v>2400</v>
      </c>
      <c r="O122" t="s">
        <v>2396</v>
      </c>
      <c r="P122" t="s">
        <v>2400</v>
      </c>
      <c r="Q122" t="s">
        <v>2396</v>
      </c>
      <c r="R122" t="s">
        <v>2395</v>
      </c>
      <c r="S122" t="s">
        <v>2416</v>
      </c>
      <c r="T122">
        <v>1</v>
      </c>
      <c r="U122" t="s">
        <v>2392</v>
      </c>
      <c r="V122">
        <v>210</v>
      </c>
      <c r="W122" t="s">
        <v>338</v>
      </c>
      <c r="X122" t="s">
        <v>2393</v>
      </c>
      <c r="Y122">
        <v>5</v>
      </c>
      <c r="Z122" s="84">
        <v>39800</v>
      </c>
      <c r="AA122">
        <v>39800</v>
      </c>
      <c r="AB122">
        <v>38000</v>
      </c>
      <c r="AC122">
        <v>38400</v>
      </c>
      <c r="AD122">
        <v>38700</v>
      </c>
      <c r="AE122" s="60">
        <v>38900</v>
      </c>
      <c r="AF122">
        <v>39100</v>
      </c>
      <c r="AG122">
        <v>39300</v>
      </c>
      <c r="AH122">
        <v>39600</v>
      </c>
      <c r="AI122">
        <v>1</v>
      </c>
      <c r="AJ122" t="s">
        <v>2066</v>
      </c>
      <c r="AK122">
        <v>0</v>
      </c>
      <c r="AO122">
        <v>0</v>
      </c>
    </row>
    <row r="123" spans="1:41">
      <c r="A123" s="1" t="str">
        <f t="shared" si="1"/>
        <v>天童-6</v>
      </c>
      <c r="B123" t="s">
        <v>2392</v>
      </c>
      <c r="C123">
        <v>210</v>
      </c>
      <c r="D123" t="s">
        <v>338</v>
      </c>
      <c r="E123" t="s">
        <v>2393</v>
      </c>
      <c r="F123">
        <v>6</v>
      </c>
      <c r="G123" t="s">
        <v>2394</v>
      </c>
      <c r="H123" t="s">
        <v>2401</v>
      </c>
      <c r="I123" t="s">
        <v>2397</v>
      </c>
      <c r="J123" t="s">
        <v>2401</v>
      </c>
      <c r="K123" t="s">
        <v>2404</v>
      </c>
      <c r="L123" t="s">
        <v>2401</v>
      </c>
      <c r="M123" t="s">
        <v>2404</v>
      </c>
      <c r="N123" t="s">
        <v>2408</v>
      </c>
      <c r="O123" t="s">
        <v>2404</v>
      </c>
      <c r="P123" t="s">
        <v>2408</v>
      </c>
      <c r="Q123" t="s">
        <v>2404</v>
      </c>
      <c r="R123" t="s">
        <v>2405</v>
      </c>
      <c r="S123" t="s">
        <v>2398</v>
      </c>
      <c r="T123">
        <v>2</v>
      </c>
      <c r="U123" t="s">
        <v>2392</v>
      </c>
      <c r="V123">
        <v>210</v>
      </c>
      <c r="W123" t="s">
        <v>338</v>
      </c>
      <c r="X123" t="s">
        <v>2393</v>
      </c>
      <c r="Y123">
        <v>5</v>
      </c>
      <c r="Z123" s="84">
        <v>46900</v>
      </c>
      <c r="AA123">
        <v>46900</v>
      </c>
      <c r="AB123">
        <v>44900</v>
      </c>
      <c r="AE123" s="60">
        <v>46000</v>
      </c>
      <c r="AG123">
        <v>0</v>
      </c>
      <c r="AH123">
        <v>0</v>
      </c>
      <c r="AI123">
        <v>5</v>
      </c>
      <c r="AJ123" t="s">
        <v>2469</v>
      </c>
      <c r="AK123">
        <v>0</v>
      </c>
      <c r="AL123" t="s">
        <v>2423</v>
      </c>
      <c r="AM123" t="s">
        <v>67</v>
      </c>
      <c r="AO123">
        <v>0</v>
      </c>
    </row>
    <row r="124" spans="1:41">
      <c r="A124" s="1" t="str">
        <f t="shared" si="1"/>
        <v>天童-7</v>
      </c>
      <c r="B124" t="s">
        <v>2392</v>
      </c>
      <c r="C124">
        <v>210</v>
      </c>
      <c r="D124" t="s">
        <v>338</v>
      </c>
      <c r="E124" t="s">
        <v>2393</v>
      </c>
      <c r="F124">
        <v>7</v>
      </c>
      <c r="G124" t="s">
        <v>2394</v>
      </c>
      <c r="H124" t="s">
        <v>2408</v>
      </c>
      <c r="I124" t="s">
        <v>2405</v>
      </c>
      <c r="J124" t="s">
        <v>2402</v>
      </c>
      <c r="K124" t="s">
        <v>2404</v>
      </c>
      <c r="L124" t="s">
        <v>2402</v>
      </c>
      <c r="M124" t="s">
        <v>2404</v>
      </c>
      <c r="N124" t="s">
        <v>2400</v>
      </c>
      <c r="O124" t="s">
        <v>2404</v>
      </c>
      <c r="P124" t="s">
        <v>2400</v>
      </c>
      <c r="Q124" t="s">
        <v>2404</v>
      </c>
      <c r="R124" t="s">
        <v>2400</v>
      </c>
      <c r="S124" t="s">
        <v>2398</v>
      </c>
      <c r="T124">
        <v>2</v>
      </c>
      <c r="U124" t="s">
        <v>2392</v>
      </c>
      <c r="V124">
        <v>210</v>
      </c>
      <c r="W124" t="s">
        <v>338</v>
      </c>
      <c r="X124" t="s">
        <v>2393</v>
      </c>
      <c r="Y124">
        <v>5</v>
      </c>
      <c r="Z124" s="84">
        <v>48200</v>
      </c>
      <c r="AA124">
        <v>48200</v>
      </c>
      <c r="AB124">
        <v>46200</v>
      </c>
      <c r="AE124" s="60">
        <v>47300</v>
      </c>
      <c r="AG124">
        <v>0</v>
      </c>
      <c r="AH124">
        <v>0</v>
      </c>
      <c r="AI124">
        <v>1</v>
      </c>
      <c r="AJ124" t="s">
        <v>2470</v>
      </c>
      <c r="AK124">
        <v>0</v>
      </c>
      <c r="AO124">
        <v>0</v>
      </c>
    </row>
    <row r="125" spans="1:41">
      <c r="A125" s="1" t="str">
        <f t="shared" si="1"/>
        <v>天童-8</v>
      </c>
      <c r="B125" t="s">
        <v>2392</v>
      </c>
      <c r="C125">
        <v>210</v>
      </c>
      <c r="D125" t="s">
        <v>338</v>
      </c>
      <c r="E125" t="s">
        <v>2393</v>
      </c>
      <c r="F125">
        <v>8</v>
      </c>
      <c r="G125" t="s">
        <v>2394</v>
      </c>
      <c r="H125" t="s">
        <v>2400</v>
      </c>
      <c r="I125" t="s">
        <v>2404</v>
      </c>
      <c r="J125" t="s">
        <v>2400</v>
      </c>
      <c r="K125" t="s">
        <v>2399</v>
      </c>
      <c r="L125" t="s">
        <v>2395</v>
      </c>
      <c r="M125" t="s">
        <v>2399</v>
      </c>
      <c r="N125" t="s">
        <v>2395</v>
      </c>
      <c r="O125" t="s">
        <v>2402</v>
      </c>
      <c r="P125" t="s">
        <v>2395</v>
      </c>
      <c r="Q125" t="s">
        <v>2413</v>
      </c>
      <c r="R125" t="s">
        <v>2395</v>
      </c>
      <c r="S125" t="s">
        <v>2413</v>
      </c>
      <c r="T125">
        <v>1</v>
      </c>
      <c r="U125" t="s">
        <v>2392</v>
      </c>
      <c r="V125">
        <v>210</v>
      </c>
      <c r="W125" t="s">
        <v>338</v>
      </c>
      <c r="X125" t="s">
        <v>2393</v>
      </c>
      <c r="Y125">
        <v>8</v>
      </c>
      <c r="Z125" s="84">
        <v>24800</v>
      </c>
      <c r="AA125">
        <v>24800</v>
      </c>
      <c r="AB125">
        <v>24800</v>
      </c>
      <c r="AC125">
        <v>0</v>
      </c>
      <c r="AD125">
        <v>24800</v>
      </c>
      <c r="AE125" s="60">
        <v>24800</v>
      </c>
      <c r="AF125">
        <v>24800</v>
      </c>
      <c r="AG125">
        <v>24800</v>
      </c>
      <c r="AH125">
        <v>24800</v>
      </c>
      <c r="AI125">
        <v>1</v>
      </c>
      <c r="AJ125" t="s">
        <v>2088</v>
      </c>
      <c r="AK125">
        <v>0</v>
      </c>
      <c r="AL125" t="s">
        <v>350</v>
      </c>
      <c r="AM125" t="s">
        <v>111</v>
      </c>
      <c r="AO125">
        <v>0</v>
      </c>
    </row>
    <row r="126" spans="1:41">
      <c r="A126" s="1" t="str">
        <f t="shared" si="1"/>
        <v>天童-9</v>
      </c>
      <c r="B126" t="s">
        <v>2392</v>
      </c>
      <c r="C126">
        <v>210</v>
      </c>
      <c r="D126" t="s">
        <v>338</v>
      </c>
      <c r="E126" t="s">
        <v>2393</v>
      </c>
      <c r="F126">
        <v>9</v>
      </c>
      <c r="G126" t="s">
        <v>2394</v>
      </c>
      <c r="H126" t="s">
        <v>2408</v>
      </c>
      <c r="I126" t="s">
        <v>2405</v>
      </c>
      <c r="J126" t="s">
        <v>2397</v>
      </c>
      <c r="K126" t="s">
        <v>2404</v>
      </c>
      <c r="L126" t="s">
        <v>2397</v>
      </c>
      <c r="M126" t="s">
        <v>2404</v>
      </c>
      <c r="N126" t="s">
        <v>2397</v>
      </c>
      <c r="O126" t="s">
        <v>2404</v>
      </c>
      <c r="P126" t="s">
        <v>2395</v>
      </c>
      <c r="Q126" t="s">
        <v>2413</v>
      </c>
      <c r="R126" t="s">
        <v>2395</v>
      </c>
      <c r="S126" t="s">
        <v>2413</v>
      </c>
      <c r="T126">
        <v>2</v>
      </c>
      <c r="U126" t="s">
        <v>2392</v>
      </c>
      <c r="V126">
        <v>210</v>
      </c>
      <c r="W126" t="s">
        <v>338</v>
      </c>
      <c r="X126" t="s">
        <v>2393</v>
      </c>
      <c r="Y126">
        <v>8</v>
      </c>
      <c r="Z126" s="84">
        <v>17300</v>
      </c>
      <c r="AA126">
        <v>17300</v>
      </c>
      <c r="AB126">
        <v>16900</v>
      </c>
      <c r="AE126" s="60">
        <v>17100</v>
      </c>
      <c r="AG126">
        <v>0</v>
      </c>
      <c r="AH126">
        <v>0</v>
      </c>
      <c r="AI126">
        <v>7</v>
      </c>
      <c r="AJ126" t="s">
        <v>2327</v>
      </c>
      <c r="AK126">
        <v>0</v>
      </c>
      <c r="AL126" t="s">
        <v>2426</v>
      </c>
      <c r="AM126" t="s">
        <v>43</v>
      </c>
      <c r="AO126">
        <v>0</v>
      </c>
    </row>
    <row r="127" spans="1:41">
      <c r="A127" s="1" t="str">
        <f t="shared" si="1"/>
        <v>天童-10</v>
      </c>
      <c r="B127" t="s">
        <v>2392</v>
      </c>
      <c r="C127">
        <v>210</v>
      </c>
      <c r="D127" t="s">
        <v>338</v>
      </c>
      <c r="E127" t="s">
        <v>2393</v>
      </c>
      <c r="F127">
        <v>10</v>
      </c>
      <c r="G127" t="s">
        <v>2394</v>
      </c>
      <c r="H127" t="s">
        <v>2400</v>
      </c>
      <c r="I127" t="s">
        <v>2397</v>
      </c>
      <c r="J127" t="s">
        <v>2400</v>
      </c>
      <c r="K127" t="s">
        <v>2395</v>
      </c>
      <c r="L127" t="s">
        <v>2395</v>
      </c>
      <c r="M127" t="s">
        <v>2403</v>
      </c>
      <c r="N127" t="s">
        <v>2395</v>
      </c>
      <c r="O127" t="s">
        <v>2396</v>
      </c>
      <c r="P127" t="s">
        <v>2395</v>
      </c>
      <c r="Q127" t="s">
        <v>2414</v>
      </c>
      <c r="R127" t="s">
        <v>2408</v>
      </c>
      <c r="S127" t="s">
        <v>2416</v>
      </c>
      <c r="T127">
        <v>2</v>
      </c>
      <c r="U127" t="s">
        <v>2392</v>
      </c>
      <c r="V127">
        <v>210</v>
      </c>
      <c r="W127" t="s">
        <v>338</v>
      </c>
      <c r="X127" t="s">
        <v>2393</v>
      </c>
      <c r="Y127">
        <v>5</v>
      </c>
      <c r="Z127" s="84">
        <v>54400</v>
      </c>
      <c r="AA127">
        <v>54400</v>
      </c>
      <c r="AB127">
        <v>51400</v>
      </c>
      <c r="AE127" s="60">
        <v>52900</v>
      </c>
      <c r="AG127">
        <v>0</v>
      </c>
      <c r="AH127">
        <v>0</v>
      </c>
      <c r="AI127">
        <v>1</v>
      </c>
      <c r="AJ127" t="s">
        <v>2197</v>
      </c>
      <c r="AK127">
        <v>0</v>
      </c>
      <c r="AL127" t="s">
        <v>353</v>
      </c>
      <c r="AM127" t="s">
        <v>111</v>
      </c>
      <c r="AO127">
        <v>0</v>
      </c>
    </row>
    <row r="128" spans="1:41">
      <c r="A128" s="1" t="str">
        <f t="shared" si="1"/>
        <v>天童5-1</v>
      </c>
      <c r="B128" t="s">
        <v>2392</v>
      </c>
      <c r="C128">
        <v>210</v>
      </c>
      <c r="D128" t="s">
        <v>338</v>
      </c>
      <c r="E128" t="s">
        <v>2407</v>
      </c>
      <c r="F128">
        <v>1</v>
      </c>
      <c r="G128" t="s">
        <v>2394</v>
      </c>
      <c r="H128" t="s">
        <v>2399</v>
      </c>
      <c r="I128" t="s">
        <v>2404</v>
      </c>
      <c r="J128" t="s">
        <v>2402</v>
      </c>
      <c r="K128" t="s">
        <v>2399</v>
      </c>
      <c r="L128" t="s">
        <v>2402</v>
      </c>
      <c r="M128" t="s">
        <v>2399</v>
      </c>
      <c r="N128" t="s">
        <v>2400</v>
      </c>
      <c r="O128" t="s">
        <v>2396</v>
      </c>
      <c r="P128" t="s">
        <v>2400</v>
      </c>
      <c r="Q128" t="s">
        <v>2414</v>
      </c>
      <c r="R128" t="s">
        <v>2400</v>
      </c>
      <c r="S128" t="s">
        <v>2395</v>
      </c>
      <c r="T128">
        <v>2</v>
      </c>
      <c r="U128" t="s">
        <v>2392</v>
      </c>
      <c r="V128">
        <v>210</v>
      </c>
      <c r="W128" t="s">
        <v>338</v>
      </c>
      <c r="X128" t="s">
        <v>2407</v>
      </c>
      <c r="Y128">
        <v>3</v>
      </c>
      <c r="Z128" s="84">
        <v>50700</v>
      </c>
      <c r="AA128">
        <v>50700</v>
      </c>
      <c r="AB128">
        <v>50700</v>
      </c>
      <c r="AE128" s="60">
        <v>50700</v>
      </c>
      <c r="AG128">
        <v>0</v>
      </c>
      <c r="AH128">
        <v>0</v>
      </c>
      <c r="AI128">
        <v>1</v>
      </c>
      <c r="AJ128" t="s">
        <v>2368</v>
      </c>
      <c r="AK128">
        <v>0</v>
      </c>
      <c r="AO128">
        <v>0</v>
      </c>
    </row>
    <row r="129" spans="1:41">
      <c r="A129" s="1" t="str">
        <f t="shared" si="1"/>
        <v>天童5-2</v>
      </c>
      <c r="B129" t="s">
        <v>2392</v>
      </c>
      <c r="C129">
        <v>210</v>
      </c>
      <c r="D129" t="s">
        <v>338</v>
      </c>
      <c r="E129" t="s">
        <v>2407</v>
      </c>
      <c r="F129">
        <v>2</v>
      </c>
      <c r="G129" t="s">
        <v>2394</v>
      </c>
      <c r="H129" t="s">
        <v>2400</v>
      </c>
      <c r="I129" t="s">
        <v>2398</v>
      </c>
      <c r="J129" t="s">
        <v>2400</v>
      </c>
      <c r="K129" t="s">
        <v>2398</v>
      </c>
      <c r="L129" t="s">
        <v>2395</v>
      </c>
      <c r="M129" t="s">
        <v>2398</v>
      </c>
      <c r="N129" t="s">
        <v>2395</v>
      </c>
      <c r="O129" t="s">
        <v>2402</v>
      </c>
      <c r="P129" t="s">
        <v>2395</v>
      </c>
      <c r="Q129" t="s">
        <v>2413</v>
      </c>
      <c r="R129" t="s">
        <v>2405</v>
      </c>
      <c r="S129" t="s">
        <v>2398</v>
      </c>
      <c r="T129">
        <v>2</v>
      </c>
      <c r="U129" t="s">
        <v>2392</v>
      </c>
      <c r="V129">
        <v>210</v>
      </c>
      <c r="W129" t="s">
        <v>338</v>
      </c>
      <c r="X129" t="s">
        <v>2407</v>
      </c>
      <c r="Y129">
        <v>3</v>
      </c>
      <c r="Z129" s="84">
        <v>54500</v>
      </c>
      <c r="AA129">
        <v>54500</v>
      </c>
      <c r="AB129">
        <v>54500</v>
      </c>
      <c r="AE129" s="60">
        <v>54500</v>
      </c>
      <c r="AG129">
        <v>0</v>
      </c>
      <c r="AH129">
        <v>0</v>
      </c>
      <c r="AI129">
        <v>1</v>
      </c>
      <c r="AJ129" t="s">
        <v>2231</v>
      </c>
      <c r="AK129">
        <v>0</v>
      </c>
      <c r="AO129">
        <v>0</v>
      </c>
    </row>
    <row r="130" spans="1:41">
      <c r="A130" s="1" t="str">
        <f t="shared" si="1"/>
        <v>天童5-3</v>
      </c>
      <c r="B130" t="s">
        <v>2392</v>
      </c>
      <c r="C130">
        <v>210</v>
      </c>
      <c r="D130" t="s">
        <v>338</v>
      </c>
      <c r="E130" t="s">
        <v>2407</v>
      </c>
      <c r="F130">
        <v>3</v>
      </c>
      <c r="G130" t="s">
        <v>2394</v>
      </c>
      <c r="H130" t="s">
        <v>2408</v>
      </c>
      <c r="I130" t="s">
        <v>2405</v>
      </c>
      <c r="J130" t="s">
        <v>2397</v>
      </c>
      <c r="K130" t="s">
        <v>2404</v>
      </c>
      <c r="L130" t="s">
        <v>2397</v>
      </c>
      <c r="M130" t="s">
        <v>2404</v>
      </c>
      <c r="N130" t="s">
        <v>2397</v>
      </c>
      <c r="O130" t="s">
        <v>2404</v>
      </c>
      <c r="P130" t="s">
        <v>2397</v>
      </c>
      <c r="Q130" t="s">
        <v>2404</v>
      </c>
      <c r="R130" t="s">
        <v>2408</v>
      </c>
      <c r="S130" t="s">
        <v>2416</v>
      </c>
      <c r="T130">
        <v>1</v>
      </c>
      <c r="U130" t="s">
        <v>2392</v>
      </c>
      <c r="V130">
        <v>210</v>
      </c>
      <c r="W130" t="s">
        <v>338</v>
      </c>
      <c r="X130" t="s">
        <v>2407</v>
      </c>
      <c r="Y130">
        <v>3</v>
      </c>
      <c r="Z130" s="84">
        <v>44000</v>
      </c>
      <c r="AA130">
        <v>44000</v>
      </c>
      <c r="AB130">
        <v>43000</v>
      </c>
      <c r="AC130">
        <v>0</v>
      </c>
      <c r="AD130">
        <v>43300</v>
      </c>
      <c r="AE130" s="60">
        <v>43300</v>
      </c>
      <c r="AF130">
        <v>43500</v>
      </c>
      <c r="AG130">
        <v>43700</v>
      </c>
      <c r="AH130">
        <v>43900</v>
      </c>
      <c r="AI130">
        <v>1</v>
      </c>
      <c r="AJ130" t="s">
        <v>2492</v>
      </c>
      <c r="AK130">
        <v>0</v>
      </c>
      <c r="AO130">
        <v>0</v>
      </c>
    </row>
    <row r="131" spans="1:41">
      <c r="A131" s="1" t="str">
        <f t="shared" ref="A131:A194" si="2">D131&amp;IF(OR(E131="00",E131=0),"",IF(OR(E131="03",E131=3),3,IF(OR(E131="05",E131=5),5,IF(OR(E131="09",E131=9),9))))&amp;"-"&amp;F131</f>
        <v>天童5-4</v>
      </c>
      <c r="B131" t="s">
        <v>2392</v>
      </c>
      <c r="C131">
        <v>210</v>
      </c>
      <c r="D131" t="s">
        <v>338</v>
      </c>
      <c r="E131" t="s">
        <v>2407</v>
      </c>
      <c r="F131">
        <v>4</v>
      </c>
      <c r="G131" t="s">
        <v>2394</v>
      </c>
      <c r="H131" t="s">
        <v>2401</v>
      </c>
      <c r="I131" t="s">
        <v>2397</v>
      </c>
      <c r="J131" t="s">
        <v>2401</v>
      </c>
      <c r="K131" t="s">
        <v>2395</v>
      </c>
      <c r="L131" t="s">
        <v>2401</v>
      </c>
      <c r="M131" t="s">
        <v>2403</v>
      </c>
      <c r="N131" t="s">
        <v>2408</v>
      </c>
      <c r="O131" t="s">
        <v>2396</v>
      </c>
      <c r="P131" t="s">
        <v>2408</v>
      </c>
      <c r="Q131" t="s">
        <v>2396</v>
      </c>
      <c r="R131" t="s">
        <v>2408</v>
      </c>
      <c r="S131" t="s">
        <v>2402</v>
      </c>
      <c r="T131">
        <v>2</v>
      </c>
      <c r="U131" t="s">
        <v>2392</v>
      </c>
      <c r="V131">
        <v>207</v>
      </c>
      <c r="W131" t="s">
        <v>280</v>
      </c>
      <c r="X131" t="s">
        <v>2407</v>
      </c>
      <c r="Y131">
        <v>3</v>
      </c>
      <c r="Z131" s="84">
        <v>27300</v>
      </c>
      <c r="AA131">
        <v>27300</v>
      </c>
      <c r="AB131">
        <v>26900</v>
      </c>
      <c r="AE131" s="60">
        <v>27000</v>
      </c>
      <c r="AG131">
        <v>0</v>
      </c>
      <c r="AH131">
        <v>0</v>
      </c>
      <c r="AI131">
        <v>5</v>
      </c>
      <c r="AJ131" t="s">
        <v>2493</v>
      </c>
      <c r="AK131">
        <v>0</v>
      </c>
      <c r="AO131">
        <v>0</v>
      </c>
    </row>
    <row r="132" spans="1:41">
      <c r="A132" s="1" t="str">
        <f t="shared" si="2"/>
        <v>東根-1</v>
      </c>
      <c r="B132" t="s">
        <v>2392</v>
      </c>
      <c r="C132">
        <v>211</v>
      </c>
      <c r="D132" t="s">
        <v>354</v>
      </c>
      <c r="E132" t="s">
        <v>2393</v>
      </c>
      <c r="F132">
        <v>1</v>
      </c>
      <c r="G132" t="s">
        <v>2394</v>
      </c>
      <c r="H132" t="s">
        <v>2398</v>
      </c>
      <c r="I132" t="s">
        <v>2402</v>
      </c>
      <c r="J132" t="s">
        <v>2405</v>
      </c>
      <c r="K132" t="s">
        <v>2402</v>
      </c>
      <c r="L132" t="s">
        <v>2405</v>
      </c>
      <c r="M132" t="s">
        <v>2402</v>
      </c>
      <c r="N132" t="s">
        <v>2403</v>
      </c>
      <c r="O132" t="s">
        <v>2398</v>
      </c>
      <c r="P132" t="s">
        <v>2403</v>
      </c>
      <c r="Q132" t="s">
        <v>2398</v>
      </c>
      <c r="R132" t="s">
        <v>2404</v>
      </c>
      <c r="S132" t="s">
        <v>2396</v>
      </c>
      <c r="T132">
        <v>2</v>
      </c>
      <c r="U132" t="s">
        <v>2392</v>
      </c>
      <c r="V132">
        <v>211</v>
      </c>
      <c r="W132" t="s">
        <v>354</v>
      </c>
      <c r="X132" t="s">
        <v>2393</v>
      </c>
      <c r="Y132">
        <v>3</v>
      </c>
      <c r="Z132" s="84">
        <v>25500</v>
      </c>
      <c r="AA132">
        <v>25500</v>
      </c>
      <c r="AB132">
        <v>24000</v>
      </c>
      <c r="AE132" s="60">
        <v>24800</v>
      </c>
      <c r="AG132">
        <v>0</v>
      </c>
      <c r="AH132">
        <v>0</v>
      </c>
      <c r="AI132">
        <v>5</v>
      </c>
      <c r="AJ132" t="s">
        <v>2369</v>
      </c>
      <c r="AK132">
        <v>0</v>
      </c>
      <c r="AL132" t="s">
        <v>2501</v>
      </c>
      <c r="AM132" t="s">
        <v>99</v>
      </c>
      <c r="AO132">
        <v>0</v>
      </c>
    </row>
    <row r="133" spans="1:41">
      <c r="A133" s="1" t="str">
        <f t="shared" si="2"/>
        <v>東根-2</v>
      </c>
      <c r="B133" t="s">
        <v>2392</v>
      </c>
      <c r="C133">
        <v>211</v>
      </c>
      <c r="D133" t="s">
        <v>354</v>
      </c>
      <c r="E133" t="s">
        <v>2393</v>
      </c>
      <c r="F133">
        <v>2</v>
      </c>
      <c r="G133" t="s">
        <v>2394</v>
      </c>
      <c r="H133" t="s">
        <v>2398</v>
      </c>
      <c r="I133" t="s">
        <v>2401</v>
      </c>
      <c r="J133" t="s">
        <v>2405</v>
      </c>
      <c r="K133" t="s">
        <v>2401</v>
      </c>
      <c r="L133" t="s">
        <v>2405</v>
      </c>
      <c r="M133" t="s">
        <v>2401</v>
      </c>
      <c r="N133" t="s">
        <v>2403</v>
      </c>
      <c r="O133" t="s">
        <v>2397</v>
      </c>
      <c r="P133" t="s">
        <v>2403</v>
      </c>
      <c r="Q133" t="s">
        <v>2397</v>
      </c>
      <c r="R133" t="s">
        <v>2404</v>
      </c>
      <c r="S133" t="s">
        <v>2396</v>
      </c>
      <c r="T133">
        <v>2</v>
      </c>
      <c r="U133" t="s">
        <v>2392</v>
      </c>
      <c r="V133">
        <v>211</v>
      </c>
      <c r="W133" t="s">
        <v>354</v>
      </c>
      <c r="X133" t="s">
        <v>2393</v>
      </c>
      <c r="Y133">
        <v>3</v>
      </c>
      <c r="Z133" s="84">
        <v>25300</v>
      </c>
      <c r="AA133">
        <v>25300</v>
      </c>
      <c r="AB133">
        <v>24600</v>
      </c>
      <c r="AE133" s="60">
        <v>25000</v>
      </c>
      <c r="AG133">
        <v>0</v>
      </c>
      <c r="AH133">
        <v>0</v>
      </c>
      <c r="AI133">
        <v>1</v>
      </c>
      <c r="AJ133" t="s">
        <v>2369</v>
      </c>
      <c r="AK133">
        <v>0</v>
      </c>
      <c r="AL133" t="s">
        <v>357</v>
      </c>
      <c r="AM133" t="s">
        <v>99</v>
      </c>
      <c r="AO133">
        <v>0</v>
      </c>
    </row>
    <row r="134" spans="1:41">
      <c r="A134" s="1" t="str">
        <f t="shared" si="2"/>
        <v>東根-3</v>
      </c>
      <c r="B134" t="s">
        <v>2392</v>
      </c>
      <c r="C134">
        <v>211</v>
      </c>
      <c r="D134" t="s">
        <v>354</v>
      </c>
      <c r="E134" t="s">
        <v>2393</v>
      </c>
      <c r="F134">
        <v>3</v>
      </c>
      <c r="G134" t="s">
        <v>2394</v>
      </c>
      <c r="H134">
        <v>10357</v>
      </c>
      <c r="I134" t="s">
        <v>2402</v>
      </c>
      <c r="J134">
        <v>10357</v>
      </c>
      <c r="K134" t="s">
        <v>2402</v>
      </c>
      <c r="L134" t="s">
        <v>2400</v>
      </c>
      <c r="M134" t="s">
        <v>2402</v>
      </c>
      <c r="N134" t="s">
        <v>2400</v>
      </c>
      <c r="O134" t="s">
        <v>2398</v>
      </c>
      <c r="P134" t="s">
        <v>2404</v>
      </c>
      <c r="Q134" t="s">
        <v>2398</v>
      </c>
      <c r="R134" t="s">
        <v>2404</v>
      </c>
      <c r="S134" t="s">
        <v>2396</v>
      </c>
      <c r="T134">
        <v>1</v>
      </c>
      <c r="U134" t="s">
        <v>2392</v>
      </c>
      <c r="V134">
        <v>211</v>
      </c>
      <c r="W134" t="s">
        <v>354</v>
      </c>
      <c r="X134" t="s">
        <v>2393</v>
      </c>
      <c r="Y134">
        <v>3</v>
      </c>
      <c r="Z134" s="84">
        <v>33200</v>
      </c>
      <c r="AA134">
        <v>33200</v>
      </c>
      <c r="AB134">
        <v>31100</v>
      </c>
      <c r="AC134">
        <v>0</v>
      </c>
      <c r="AD134">
        <v>32000</v>
      </c>
      <c r="AE134" s="60">
        <v>32200</v>
      </c>
      <c r="AF134">
        <v>32500</v>
      </c>
      <c r="AG134">
        <v>32700</v>
      </c>
      <c r="AH134">
        <v>33000</v>
      </c>
      <c r="AI134">
        <v>5</v>
      </c>
      <c r="AJ134" t="s">
        <v>2471</v>
      </c>
      <c r="AK134">
        <v>0</v>
      </c>
      <c r="AL134" t="s">
        <v>357</v>
      </c>
      <c r="AM134" t="s">
        <v>72</v>
      </c>
      <c r="AO134">
        <v>0</v>
      </c>
    </row>
    <row r="135" spans="1:41">
      <c r="A135" s="1" t="str">
        <f t="shared" si="2"/>
        <v>東根-4</v>
      </c>
      <c r="B135" t="s">
        <v>2392</v>
      </c>
      <c r="C135">
        <v>211</v>
      </c>
      <c r="D135" t="s">
        <v>354</v>
      </c>
      <c r="E135" t="s">
        <v>2393</v>
      </c>
      <c r="F135">
        <v>4</v>
      </c>
      <c r="G135" t="s">
        <v>2394</v>
      </c>
      <c r="H135">
        <v>10357</v>
      </c>
      <c r="I135" t="s">
        <v>2401</v>
      </c>
      <c r="J135">
        <v>10357</v>
      </c>
      <c r="K135" t="s">
        <v>2401</v>
      </c>
      <c r="L135" t="s">
        <v>2400</v>
      </c>
      <c r="M135" t="s">
        <v>2401</v>
      </c>
      <c r="N135" t="s">
        <v>2400</v>
      </c>
      <c r="O135" t="s">
        <v>2397</v>
      </c>
      <c r="P135" t="s">
        <v>2404</v>
      </c>
      <c r="Q135" t="s">
        <v>2397</v>
      </c>
      <c r="R135" t="s">
        <v>2404</v>
      </c>
      <c r="S135" t="s">
        <v>2396</v>
      </c>
      <c r="T135">
        <v>2</v>
      </c>
      <c r="U135" t="s">
        <v>2392</v>
      </c>
      <c r="V135">
        <v>211</v>
      </c>
      <c r="W135" t="s">
        <v>354</v>
      </c>
      <c r="X135" t="s">
        <v>2393</v>
      </c>
      <c r="Y135">
        <v>3</v>
      </c>
      <c r="Z135" s="84">
        <v>46800</v>
      </c>
      <c r="AA135">
        <v>46800</v>
      </c>
      <c r="AB135">
        <v>45300</v>
      </c>
      <c r="AE135" s="60">
        <v>46400</v>
      </c>
      <c r="AG135">
        <v>0</v>
      </c>
      <c r="AH135">
        <v>0</v>
      </c>
      <c r="AI135">
        <v>5</v>
      </c>
      <c r="AJ135" t="s">
        <v>2494</v>
      </c>
      <c r="AK135">
        <v>0</v>
      </c>
      <c r="AL135" t="s">
        <v>2425</v>
      </c>
      <c r="AM135" t="s">
        <v>72</v>
      </c>
      <c r="AO135">
        <v>0</v>
      </c>
    </row>
    <row r="136" spans="1:41">
      <c r="A136" s="1" t="str">
        <f t="shared" si="2"/>
        <v>東根5-1</v>
      </c>
      <c r="B136" t="s">
        <v>2392</v>
      </c>
      <c r="C136">
        <v>211</v>
      </c>
      <c r="D136" t="s">
        <v>354</v>
      </c>
      <c r="E136" t="s">
        <v>2407</v>
      </c>
      <c r="F136">
        <v>1</v>
      </c>
      <c r="G136" t="s">
        <v>2394</v>
      </c>
      <c r="H136" t="s">
        <v>2398</v>
      </c>
      <c r="I136" t="s">
        <v>2401</v>
      </c>
      <c r="J136" t="s">
        <v>2405</v>
      </c>
      <c r="K136" t="s">
        <v>2401</v>
      </c>
      <c r="L136" t="s">
        <v>2405</v>
      </c>
      <c r="M136" t="s">
        <v>2401</v>
      </c>
      <c r="N136" t="s">
        <v>2403</v>
      </c>
      <c r="O136" t="s">
        <v>2397</v>
      </c>
      <c r="P136" t="s">
        <v>2403</v>
      </c>
      <c r="Q136" t="s">
        <v>2397</v>
      </c>
      <c r="R136" t="s">
        <v>2404</v>
      </c>
      <c r="S136" t="s">
        <v>2396</v>
      </c>
      <c r="T136">
        <v>2</v>
      </c>
      <c r="U136" t="s">
        <v>2392</v>
      </c>
      <c r="V136">
        <v>207</v>
      </c>
      <c r="W136" t="s">
        <v>280</v>
      </c>
      <c r="X136" t="s">
        <v>2407</v>
      </c>
      <c r="Y136">
        <v>3</v>
      </c>
      <c r="Z136" s="84">
        <v>52200</v>
      </c>
      <c r="AA136">
        <v>52200</v>
      </c>
      <c r="AB136">
        <v>50800</v>
      </c>
      <c r="AE136" s="60">
        <v>51600</v>
      </c>
      <c r="AG136">
        <v>0</v>
      </c>
      <c r="AH136">
        <v>0</v>
      </c>
      <c r="AI136">
        <v>1</v>
      </c>
      <c r="AJ136" t="s">
        <v>2317</v>
      </c>
      <c r="AK136">
        <v>0</v>
      </c>
      <c r="AO136">
        <v>0</v>
      </c>
    </row>
    <row r="137" spans="1:41">
      <c r="A137" s="1" t="str">
        <f t="shared" si="2"/>
        <v>東根5-2</v>
      </c>
      <c r="B137" t="s">
        <v>2392</v>
      </c>
      <c r="C137">
        <v>211</v>
      </c>
      <c r="D137" t="s">
        <v>354</v>
      </c>
      <c r="E137" t="s">
        <v>2407</v>
      </c>
      <c r="F137">
        <v>2</v>
      </c>
      <c r="G137" t="s">
        <v>2394</v>
      </c>
      <c r="H137">
        <v>10357</v>
      </c>
      <c r="I137" t="s">
        <v>2402</v>
      </c>
      <c r="J137">
        <v>10357</v>
      </c>
      <c r="K137" t="s">
        <v>2402</v>
      </c>
      <c r="L137" t="s">
        <v>2400</v>
      </c>
      <c r="M137" t="s">
        <v>2402</v>
      </c>
      <c r="N137" t="s">
        <v>2400</v>
      </c>
      <c r="O137" t="s">
        <v>2398</v>
      </c>
      <c r="P137" t="s">
        <v>2404</v>
      </c>
      <c r="Q137" t="s">
        <v>2398</v>
      </c>
      <c r="R137" t="s">
        <v>2404</v>
      </c>
      <c r="S137" t="s">
        <v>2396</v>
      </c>
      <c r="T137">
        <v>2</v>
      </c>
      <c r="U137" t="s">
        <v>2392</v>
      </c>
      <c r="V137">
        <v>210</v>
      </c>
      <c r="W137" t="s">
        <v>338</v>
      </c>
      <c r="X137" t="s">
        <v>2407</v>
      </c>
      <c r="Y137">
        <v>3</v>
      </c>
      <c r="Z137" s="84">
        <v>68000</v>
      </c>
      <c r="AA137">
        <v>68000</v>
      </c>
      <c r="AB137">
        <v>67000</v>
      </c>
      <c r="AE137" s="60">
        <v>67700</v>
      </c>
      <c r="AG137">
        <v>0</v>
      </c>
      <c r="AH137">
        <v>0</v>
      </c>
      <c r="AI137">
        <v>7</v>
      </c>
      <c r="AJ137" t="s">
        <v>2472</v>
      </c>
      <c r="AK137">
        <v>0</v>
      </c>
      <c r="AO137">
        <v>0</v>
      </c>
    </row>
    <row r="138" spans="1:41">
      <c r="A138" s="1" t="str">
        <f t="shared" si="2"/>
        <v>尾花沢-1</v>
      </c>
      <c r="B138" t="s">
        <v>2392</v>
      </c>
      <c r="C138">
        <v>212</v>
      </c>
      <c r="D138" t="s">
        <v>359</v>
      </c>
      <c r="E138" t="s">
        <v>2393</v>
      </c>
      <c r="F138">
        <v>1</v>
      </c>
      <c r="G138" t="s">
        <v>2394</v>
      </c>
      <c r="H138" t="s">
        <v>2404</v>
      </c>
      <c r="I138" t="s">
        <v>2399</v>
      </c>
      <c r="J138" t="s">
        <v>2408</v>
      </c>
      <c r="K138" t="s">
        <v>2404</v>
      </c>
      <c r="L138" t="s">
        <v>2408</v>
      </c>
      <c r="M138" t="s">
        <v>2404</v>
      </c>
      <c r="N138" t="s">
        <v>2395</v>
      </c>
      <c r="O138" t="s">
        <v>2399</v>
      </c>
      <c r="P138" t="s">
        <v>2395</v>
      </c>
      <c r="Q138" t="s">
        <v>2399</v>
      </c>
      <c r="R138" t="s">
        <v>2405</v>
      </c>
      <c r="S138" t="s">
        <v>2402</v>
      </c>
      <c r="T138">
        <v>2</v>
      </c>
      <c r="U138" t="s">
        <v>2392</v>
      </c>
      <c r="V138">
        <v>212</v>
      </c>
      <c r="W138" t="s">
        <v>359</v>
      </c>
      <c r="X138" t="s">
        <v>2393</v>
      </c>
      <c r="Y138">
        <v>2</v>
      </c>
      <c r="Z138" s="84">
        <v>11500</v>
      </c>
      <c r="AA138">
        <v>11500</v>
      </c>
      <c r="AB138">
        <v>11700</v>
      </c>
      <c r="AE138" s="60">
        <v>11600</v>
      </c>
      <c r="AG138">
        <v>0</v>
      </c>
      <c r="AH138">
        <v>0</v>
      </c>
      <c r="AI138">
        <v>1</v>
      </c>
      <c r="AJ138" t="s">
        <v>2128</v>
      </c>
      <c r="AK138">
        <v>0</v>
      </c>
      <c r="AL138" t="s">
        <v>360</v>
      </c>
      <c r="AM138" t="s">
        <v>89</v>
      </c>
      <c r="AO138">
        <v>0</v>
      </c>
    </row>
    <row r="139" spans="1:41">
      <c r="A139" s="1" t="str">
        <f t="shared" si="2"/>
        <v>尾花沢-2</v>
      </c>
      <c r="B139" t="s">
        <v>2392</v>
      </c>
      <c r="C139">
        <v>212</v>
      </c>
      <c r="D139" t="s">
        <v>359</v>
      </c>
      <c r="E139" t="s">
        <v>2393</v>
      </c>
      <c r="F139">
        <v>2</v>
      </c>
      <c r="G139" t="s">
        <v>2394</v>
      </c>
      <c r="H139" t="s">
        <v>2404</v>
      </c>
      <c r="I139" t="s">
        <v>2399</v>
      </c>
      <c r="J139" t="s">
        <v>2408</v>
      </c>
      <c r="K139" t="s">
        <v>2404</v>
      </c>
      <c r="L139" t="s">
        <v>2408</v>
      </c>
      <c r="M139" t="s">
        <v>2404</v>
      </c>
      <c r="N139" t="s">
        <v>2395</v>
      </c>
      <c r="O139" t="s">
        <v>2399</v>
      </c>
      <c r="P139" t="s">
        <v>2395</v>
      </c>
      <c r="Q139" t="s">
        <v>2399</v>
      </c>
      <c r="R139" t="s">
        <v>2405</v>
      </c>
      <c r="S139" t="s">
        <v>2402</v>
      </c>
      <c r="T139">
        <v>1</v>
      </c>
      <c r="U139" t="s">
        <v>2392</v>
      </c>
      <c r="V139">
        <v>212</v>
      </c>
      <c r="W139" t="s">
        <v>359</v>
      </c>
      <c r="X139" t="s">
        <v>2393</v>
      </c>
      <c r="Y139">
        <v>2</v>
      </c>
      <c r="Z139" s="84">
        <v>12200</v>
      </c>
      <c r="AA139">
        <v>12200</v>
      </c>
      <c r="AB139">
        <v>12200</v>
      </c>
      <c r="AC139">
        <v>0</v>
      </c>
      <c r="AD139">
        <v>12200</v>
      </c>
      <c r="AE139" s="60">
        <v>12200</v>
      </c>
      <c r="AF139">
        <v>12200</v>
      </c>
      <c r="AG139">
        <v>12200</v>
      </c>
      <c r="AH139">
        <v>12200</v>
      </c>
      <c r="AI139">
        <v>1</v>
      </c>
      <c r="AJ139" t="s">
        <v>2286</v>
      </c>
      <c r="AK139">
        <v>0</v>
      </c>
      <c r="AL139" t="s">
        <v>360</v>
      </c>
      <c r="AM139" t="s">
        <v>89</v>
      </c>
      <c r="AO139">
        <v>0</v>
      </c>
    </row>
    <row r="140" spans="1:41">
      <c r="A140" s="1" t="str">
        <f t="shared" si="2"/>
        <v>尾花沢-3</v>
      </c>
      <c r="B140" t="s">
        <v>2392</v>
      </c>
      <c r="C140">
        <v>212</v>
      </c>
      <c r="D140" t="s">
        <v>359</v>
      </c>
      <c r="E140" t="s">
        <v>2393</v>
      </c>
      <c r="F140">
        <v>3</v>
      </c>
      <c r="G140" t="s">
        <v>2394</v>
      </c>
      <c r="H140" t="s">
        <v>2404</v>
      </c>
      <c r="I140" t="s">
        <v>2399</v>
      </c>
      <c r="J140" t="s">
        <v>2408</v>
      </c>
      <c r="K140" t="s">
        <v>2404</v>
      </c>
      <c r="L140" t="s">
        <v>2408</v>
      </c>
      <c r="M140" t="s">
        <v>2404</v>
      </c>
      <c r="N140" t="s">
        <v>2395</v>
      </c>
      <c r="O140" t="s">
        <v>2399</v>
      </c>
      <c r="P140" t="s">
        <v>2395</v>
      </c>
      <c r="Q140" t="s">
        <v>2399</v>
      </c>
      <c r="R140" t="s">
        <v>2405</v>
      </c>
      <c r="S140" t="s">
        <v>2402</v>
      </c>
      <c r="T140">
        <v>2</v>
      </c>
      <c r="U140" t="s">
        <v>2392</v>
      </c>
      <c r="V140">
        <v>212</v>
      </c>
      <c r="W140" t="s">
        <v>359</v>
      </c>
      <c r="X140" t="s">
        <v>2393</v>
      </c>
      <c r="Y140">
        <v>2</v>
      </c>
      <c r="Z140" s="84">
        <v>10800</v>
      </c>
      <c r="AA140">
        <v>10800</v>
      </c>
      <c r="AB140">
        <v>11000</v>
      </c>
      <c r="AE140" s="60">
        <v>10900</v>
      </c>
      <c r="AG140">
        <v>0</v>
      </c>
      <c r="AH140">
        <v>0</v>
      </c>
      <c r="AI140">
        <v>1</v>
      </c>
      <c r="AJ140" t="s">
        <v>2128</v>
      </c>
      <c r="AK140">
        <v>0</v>
      </c>
      <c r="AL140" t="s">
        <v>360</v>
      </c>
      <c r="AM140" t="s">
        <v>89</v>
      </c>
      <c r="AO140">
        <v>0</v>
      </c>
    </row>
    <row r="141" spans="1:41">
      <c r="A141" s="1" t="str">
        <f t="shared" si="2"/>
        <v>尾花沢5-1</v>
      </c>
      <c r="B141" t="s">
        <v>2392</v>
      </c>
      <c r="C141">
        <v>212</v>
      </c>
      <c r="D141" t="s">
        <v>359</v>
      </c>
      <c r="E141" t="s">
        <v>2407</v>
      </c>
      <c r="F141">
        <v>1</v>
      </c>
      <c r="G141" t="s">
        <v>2394</v>
      </c>
      <c r="H141" t="s">
        <v>2404</v>
      </c>
      <c r="I141" t="s">
        <v>2399</v>
      </c>
      <c r="J141" t="s">
        <v>2408</v>
      </c>
      <c r="K141" t="s">
        <v>2404</v>
      </c>
      <c r="L141" t="s">
        <v>2408</v>
      </c>
      <c r="M141" t="s">
        <v>2404</v>
      </c>
      <c r="N141" t="s">
        <v>2395</v>
      </c>
      <c r="O141" t="s">
        <v>2399</v>
      </c>
      <c r="P141" t="s">
        <v>2395</v>
      </c>
      <c r="Q141" t="s">
        <v>2399</v>
      </c>
      <c r="R141" t="s">
        <v>2405</v>
      </c>
      <c r="S141" t="s">
        <v>2402</v>
      </c>
      <c r="T141">
        <v>2</v>
      </c>
      <c r="U141" t="s">
        <v>2392</v>
      </c>
      <c r="V141">
        <v>208</v>
      </c>
      <c r="W141" t="s">
        <v>341</v>
      </c>
      <c r="X141" t="s">
        <v>2407</v>
      </c>
      <c r="Y141">
        <v>1</v>
      </c>
      <c r="Z141" s="84">
        <v>18100</v>
      </c>
      <c r="AA141">
        <v>18100</v>
      </c>
      <c r="AB141">
        <v>18900</v>
      </c>
      <c r="AE141" s="60">
        <v>18500</v>
      </c>
      <c r="AG141">
        <v>0</v>
      </c>
      <c r="AH141">
        <v>0</v>
      </c>
      <c r="AI141">
        <v>5</v>
      </c>
      <c r="AJ141" t="s">
        <v>2370</v>
      </c>
      <c r="AK141">
        <v>0</v>
      </c>
      <c r="AO141">
        <v>0</v>
      </c>
    </row>
    <row r="142" spans="1:41">
      <c r="A142" s="1" t="str">
        <f t="shared" si="2"/>
        <v>南陽-1</v>
      </c>
      <c r="B142" t="s">
        <v>2392</v>
      </c>
      <c r="C142">
        <v>213</v>
      </c>
      <c r="D142" t="s">
        <v>361</v>
      </c>
      <c r="E142" t="s">
        <v>2393</v>
      </c>
      <c r="F142">
        <v>1</v>
      </c>
      <c r="G142" t="s">
        <v>2394</v>
      </c>
      <c r="H142" t="s">
        <v>2395</v>
      </c>
      <c r="I142" t="s">
        <v>2396</v>
      </c>
      <c r="J142" t="s">
        <v>2404</v>
      </c>
      <c r="K142" t="s">
        <v>2395</v>
      </c>
      <c r="L142" t="s">
        <v>2398</v>
      </c>
      <c r="M142" t="s">
        <v>2397</v>
      </c>
      <c r="N142" t="s">
        <v>2398</v>
      </c>
      <c r="O142" t="s">
        <v>2397</v>
      </c>
      <c r="P142" t="s">
        <v>2405</v>
      </c>
      <c r="Q142" t="s">
        <v>2414</v>
      </c>
      <c r="R142" t="s">
        <v>2408</v>
      </c>
      <c r="S142" t="s">
        <v>2414</v>
      </c>
      <c r="T142">
        <v>2</v>
      </c>
      <c r="U142" t="s">
        <v>2392</v>
      </c>
      <c r="V142">
        <v>213</v>
      </c>
      <c r="W142" t="s">
        <v>361</v>
      </c>
      <c r="X142" t="s">
        <v>2393</v>
      </c>
      <c r="Y142">
        <v>3</v>
      </c>
      <c r="Z142" s="84">
        <v>16300</v>
      </c>
      <c r="AA142">
        <v>16300</v>
      </c>
      <c r="AB142">
        <v>16200</v>
      </c>
      <c r="AE142" s="60">
        <v>16300</v>
      </c>
      <c r="AG142">
        <v>0</v>
      </c>
      <c r="AH142">
        <v>0</v>
      </c>
      <c r="AI142">
        <v>1</v>
      </c>
      <c r="AJ142" t="s">
        <v>2371</v>
      </c>
      <c r="AK142">
        <v>0</v>
      </c>
      <c r="AL142" t="s">
        <v>2503</v>
      </c>
      <c r="AM142" t="s">
        <v>83</v>
      </c>
      <c r="AO142">
        <v>0</v>
      </c>
    </row>
    <row r="143" spans="1:41">
      <c r="A143" s="1" t="str">
        <f t="shared" si="2"/>
        <v>南陽-2</v>
      </c>
      <c r="B143" t="s">
        <v>2392</v>
      </c>
      <c r="C143">
        <v>213</v>
      </c>
      <c r="D143" t="s">
        <v>361</v>
      </c>
      <c r="E143" t="s">
        <v>2393</v>
      </c>
      <c r="F143">
        <v>2</v>
      </c>
      <c r="G143" t="s">
        <v>2394</v>
      </c>
      <c r="H143" t="s">
        <v>2395</v>
      </c>
      <c r="I143" t="s">
        <v>2396</v>
      </c>
      <c r="J143" t="s">
        <v>2404</v>
      </c>
      <c r="K143" t="s">
        <v>2395</v>
      </c>
      <c r="L143" t="s">
        <v>2398</v>
      </c>
      <c r="M143" t="s">
        <v>2397</v>
      </c>
      <c r="N143" t="s">
        <v>2398</v>
      </c>
      <c r="O143" t="s">
        <v>2397</v>
      </c>
      <c r="P143" t="s">
        <v>2405</v>
      </c>
      <c r="Q143" t="s">
        <v>2414</v>
      </c>
      <c r="R143" t="s">
        <v>2408</v>
      </c>
      <c r="S143" t="s">
        <v>2414</v>
      </c>
      <c r="T143">
        <v>2</v>
      </c>
      <c r="U143" t="s">
        <v>2392</v>
      </c>
      <c r="V143">
        <v>213</v>
      </c>
      <c r="W143" t="s">
        <v>361</v>
      </c>
      <c r="X143" t="s">
        <v>2393</v>
      </c>
      <c r="Y143">
        <v>3</v>
      </c>
      <c r="Z143" s="84">
        <v>16600</v>
      </c>
      <c r="AA143">
        <v>16600</v>
      </c>
      <c r="AB143">
        <v>16800</v>
      </c>
      <c r="AE143" s="60">
        <v>16700</v>
      </c>
      <c r="AG143">
        <v>0</v>
      </c>
      <c r="AH143">
        <v>0</v>
      </c>
      <c r="AI143">
        <v>7</v>
      </c>
      <c r="AJ143" t="s">
        <v>2366</v>
      </c>
      <c r="AK143">
        <v>0</v>
      </c>
      <c r="AO143">
        <v>0</v>
      </c>
    </row>
    <row r="144" spans="1:41">
      <c r="A144" s="1" t="str">
        <f t="shared" si="2"/>
        <v>南陽-3</v>
      </c>
      <c r="B144" t="s">
        <v>2392</v>
      </c>
      <c r="C144">
        <v>213</v>
      </c>
      <c r="D144" t="s">
        <v>361</v>
      </c>
      <c r="E144" t="s">
        <v>2393</v>
      </c>
      <c r="F144">
        <v>3</v>
      </c>
      <c r="G144" t="s">
        <v>2394</v>
      </c>
      <c r="H144" t="s">
        <v>2395</v>
      </c>
      <c r="I144" t="s">
        <v>2396</v>
      </c>
      <c r="J144" t="s">
        <v>2404</v>
      </c>
      <c r="K144" t="s">
        <v>2395</v>
      </c>
      <c r="L144" t="s">
        <v>2398</v>
      </c>
      <c r="M144" t="s">
        <v>2397</v>
      </c>
      <c r="N144" t="s">
        <v>2398</v>
      </c>
      <c r="O144" t="s">
        <v>2397</v>
      </c>
      <c r="P144" t="s">
        <v>2405</v>
      </c>
      <c r="Q144" t="s">
        <v>2414</v>
      </c>
      <c r="R144" t="s">
        <v>2408</v>
      </c>
      <c r="S144" t="s">
        <v>2414</v>
      </c>
      <c r="T144">
        <v>1</v>
      </c>
      <c r="U144" t="s">
        <v>2392</v>
      </c>
      <c r="V144">
        <v>213</v>
      </c>
      <c r="W144" t="s">
        <v>361</v>
      </c>
      <c r="X144" t="s">
        <v>2393</v>
      </c>
      <c r="Y144">
        <v>3</v>
      </c>
      <c r="Z144" s="84">
        <v>30200</v>
      </c>
      <c r="AA144">
        <v>30200</v>
      </c>
      <c r="AB144">
        <v>29600</v>
      </c>
      <c r="AC144">
        <v>0</v>
      </c>
      <c r="AD144">
        <v>29900</v>
      </c>
      <c r="AE144" s="60">
        <v>29900</v>
      </c>
      <c r="AF144">
        <v>30000</v>
      </c>
      <c r="AG144">
        <v>30000</v>
      </c>
      <c r="AH144">
        <v>30200</v>
      </c>
      <c r="AI144">
        <v>5</v>
      </c>
      <c r="AJ144" t="s">
        <v>2287</v>
      </c>
      <c r="AK144">
        <v>0</v>
      </c>
      <c r="AL144" t="s">
        <v>2503</v>
      </c>
      <c r="AM144" t="s">
        <v>83</v>
      </c>
      <c r="AO144">
        <v>0</v>
      </c>
    </row>
    <row r="145" spans="1:41">
      <c r="A145" s="1" t="str">
        <f t="shared" si="2"/>
        <v>南陽5-1</v>
      </c>
      <c r="B145" t="s">
        <v>2392</v>
      </c>
      <c r="C145">
        <v>213</v>
      </c>
      <c r="D145" t="s">
        <v>361</v>
      </c>
      <c r="E145" t="s">
        <v>2407</v>
      </c>
      <c r="F145">
        <v>1</v>
      </c>
      <c r="G145" t="s">
        <v>2394</v>
      </c>
      <c r="H145" t="s">
        <v>2395</v>
      </c>
      <c r="I145" t="s">
        <v>2396</v>
      </c>
      <c r="J145" t="s">
        <v>2404</v>
      </c>
      <c r="K145" t="s">
        <v>2395</v>
      </c>
      <c r="L145" t="s">
        <v>2398</v>
      </c>
      <c r="M145" t="s">
        <v>2397</v>
      </c>
      <c r="N145" t="s">
        <v>2398</v>
      </c>
      <c r="O145" t="s">
        <v>2397</v>
      </c>
      <c r="P145" t="s">
        <v>2405</v>
      </c>
      <c r="Q145" t="s">
        <v>2414</v>
      </c>
      <c r="R145" t="s">
        <v>2408</v>
      </c>
      <c r="S145" t="s">
        <v>2414</v>
      </c>
      <c r="T145">
        <v>0</v>
      </c>
      <c r="Y145">
        <v>0</v>
      </c>
      <c r="Z145" s="84">
        <v>39600</v>
      </c>
      <c r="AA145">
        <v>39600</v>
      </c>
      <c r="AB145">
        <v>39600</v>
      </c>
      <c r="AE145" s="60">
        <v>39600</v>
      </c>
      <c r="AG145">
        <v>0</v>
      </c>
      <c r="AH145">
        <v>0</v>
      </c>
      <c r="AI145">
        <v>1</v>
      </c>
      <c r="AJ145" t="s">
        <v>2372</v>
      </c>
      <c r="AK145">
        <v>0</v>
      </c>
      <c r="AO145">
        <v>0</v>
      </c>
    </row>
    <row r="146" spans="1:41">
      <c r="A146" s="1" t="str">
        <f t="shared" si="2"/>
        <v>南陽5-2</v>
      </c>
      <c r="B146" t="s">
        <v>2392</v>
      </c>
      <c r="C146">
        <v>213</v>
      </c>
      <c r="D146" t="s">
        <v>361</v>
      </c>
      <c r="E146" t="s">
        <v>2407</v>
      </c>
      <c r="F146">
        <v>2</v>
      </c>
      <c r="G146" t="s">
        <v>2394</v>
      </c>
      <c r="H146" t="s">
        <v>2395</v>
      </c>
      <c r="I146" t="s">
        <v>2396</v>
      </c>
      <c r="J146" t="s">
        <v>2404</v>
      </c>
      <c r="K146" t="s">
        <v>2395</v>
      </c>
      <c r="L146" t="s">
        <v>2398</v>
      </c>
      <c r="M146" t="s">
        <v>2397</v>
      </c>
      <c r="N146" t="s">
        <v>2398</v>
      </c>
      <c r="O146" t="s">
        <v>2397</v>
      </c>
      <c r="P146" t="s">
        <v>2405</v>
      </c>
      <c r="Q146" t="s">
        <v>2414</v>
      </c>
      <c r="R146" t="s">
        <v>2408</v>
      </c>
      <c r="S146" t="s">
        <v>2414</v>
      </c>
      <c r="T146">
        <v>0</v>
      </c>
      <c r="Y146">
        <v>0</v>
      </c>
      <c r="Z146" s="84">
        <v>29900</v>
      </c>
      <c r="AA146">
        <v>29900</v>
      </c>
      <c r="AB146">
        <v>29900</v>
      </c>
      <c r="AE146" s="60">
        <v>29900</v>
      </c>
      <c r="AG146">
        <v>0</v>
      </c>
      <c r="AH146">
        <v>0</v>
      </c>
      <c r="AI146">
        <v>1</v>
      </c>
      <c r="AJ146" t="s">
        <v>2373</v>
      </c>
      <c r="AK146">
        <v>0</v>
      </c>
      <c r="AO146">
        <v>0</v>
      </c>
    </row>
    <row r="147" spans="1:41">
      <c r="A147" s="1" t="str">
        <f t="shared" si="2"/>
        <v>山辺-1</v>
      </c>
      <c r="B147" t="s">
        <v>2392</v>
      </c>
      <c r="C147">
        <v>301</v>
      </c>
      <c r="D147" t="s">
        <v>362</v>
      </c>
      <c r="E147" t="s">
        <v>2393</v>
      </c>
      <c r="F147">
        <v>1</v>
      </c>
      <c r="G147" t="s">
        <v>2394</v>
      </c>
      <c r="H147" t="s">
        <v>2408</v>
      </c>
      <c r="I147" t="s">
        <v>2402</v>
      </c>
      <c r="J147" t="s">
        <v>2403</v>
      </c>
      <c r="K147" t="s">
        <v>2402</v>
      </c>
      <c r="L147" t="s">
        <v>2403</v>
      </c>
      <c r="M147" t="s">
        <v>2399</v>
      </c>
      <c r="N147" t="s">
        <v>2403</v>
      </c>
      <c r="O147" t="s">
        <v>2399</v>
      </c>
      <c r="P147" t="s">
        <v>2414</v>
      </c>
      <c r="Q147" t="s">
        <v>2415</v>
      </c>
      <c r="R147" t="s">
        <v>2395</v>
      </c>
      <c r="S147" t="s">
        <v>2415</v>
      </c>
      <c r="T147">
        <v>2</v>
      </c>
      <c r="U147" t="s">
        <v>2392</v>
      </c>
      <c r="V147">
        <v>301</v>
      </c>
      <c r="W147" t="s">
        <v>362</v>
      </c>
      <c r="X147" t="s">
        <v>2393</v>
      </c>
      <c r="Y147">
        <v>2</v>
      </c>
      <c r="Z147" s="84">
        <v>26500</v>
      </c>
      <c r="AA147">
        <v>26500</v>
      </c>
      <c r="AB147">
        <v>26500</v>
      </c>
      <c r="AE147" s="60">
        <v>26500</v>
      </c>
      <c r="AG147">
        <v>0</v>
      </c>
      <c r="AH147">
        <v>0</v>
      </c>
      <c r="AI147">
        <v>1</v>
      </c>
      <c r="AJ147" t="s">
        <v>2374</v>
      </c>
      <c r="AK147">
        <v>0</v>
      </c>
      <c r="AL147" t="s">
        <v>411</v>
      </c>
      <c r="AM147" t="s">
        <v>43</v>
      </c>
      <c r="AO147">
        <v>0</v>
      </c>
    </row>
    <row r="148" spans="1:41">
      <c r="A148" s="1" t="str">
        <f t="shared" si="2"/>
        <v>山辺-2</v>
      </c>
      <c r="B148" t="s">
        <v>2392</v>
      </c>
      <c r="C148">
        <v>301</v>
      </c>
      <c r="D148" t="s">
        <v>362</v>
      </c>
      <c r="E148" t="s">
        <v>2393</v>
      </c>
      <c r="F148">
        <v>2</v>
      </c>
      <c r="G148" t="s">
        <v>2394</v>
      </c>
      <c r="H148" t="s">
        <v>2408</v>
      </c>
      <c r="I148" t="s">
        <v>2402</v>
      </c>
      <c r="J148" t="s">
        <v>2403</v>
      </c>
      <c r="K148" t="s">
        <v>2402</v>
      </c>
      <c r="L148" t="s">
        <v>2403</v>
      </c>
      <c r="M148" t="s">
        <v>2399</v>
      </c>
      <c r="N148" t="s">
        <v>2403</v>
      </c>
      <c r="O148" t="s">
        <v>2399</v>
      </c>
      <c r="P148" t="s">
        <v>2414</v>
      </c>
      <c r="Q148" t="s">
        <v>2415</v>
      </c>
      <c r="R148" t="s">
        <v>2395</v>
      </c>
      <c r="S148" t="s">
        <v>2415</v>
      </c>
      <c r="T148">
        <v>1</v>
      </c>
      <c r="U148" t="s">
        <v>2392</v>
      </c>
      <c r="V148">
        <v>301</v>
      </c>
      <c r="W148" t="s">
        <v>362</v>
      </c>
      <c r="X148" t="s">
        <v>2393</v>
      </c>
      <c r="Y148">
        <v>2</v>
      </c>
      <c r="Z148" s="84">
        <v>23600</v>
      </c>
      <c r="AA148">
        <v>23600</v>
      </c>
      <c r="AB148">
        <v>23400</v>
      </c>
      <c r="AC148">
        <v>0</v>
      </c>
      <c r="AD148">
        <v>23500</v>
      </c>
      <c r="AE148" s="60">
        <v>23500</v>
      </c>
      <c r="AF148">
        <v>23600</v>
      </c>
      <c r="AG148">
        <v>23600</v>
      </c>
      <c r="AH148">
        <v>23600</v>
      </c>
      <c r="AI148">
        <v>1</v>
      </c>
      <c r="AJ148" t="s">
        <v>2389</v>
      </c>
      <c r="AK148">
        <v>0</v>
      </c>
      <c r="AL148" t="s">
        <v>411</v>
      </c>
      <c r="AM148" t="s">
        <v>43</v>
      </c>
      <c r="AO148">
        <v>0</v>
      </c>
    </row>
    <row r="149" spans="1:41">
      <c r="A149" s="1" t="str">
        <f t="shared" si="2"/>
        <v>山辺-3</v>
      </c>
      <c r="B149" t="s">
        <v>2392</v>
      </c>
      <c r="C149">
        <v>301</v>
      </c>
      <c r="D149" t="s">
        <v>362</v>
      </c>
      <c r="E149" t="s">
        <v>2393</v>
      </c>
      <c r="F149">
        <v>3</v>
      </c>
      <c r="G149" t="s">
        <v>2394</v>
      </c>
      <c r="H149" t="s">
        <v>2408</v>
      </c>
      <c r="I149" t="s">
        <v>2402</v>
      </c>
      <c r="J149" t="s">
        <v>2403</v>
      </c>
      <c r="K149" t="s">
        <v>2402</v>
      </c>
      <c r="L149" t="s">
        <v>2403</v>
      </c>
      <c r="M149" t="s">
        <v>2399</v>
      </c>
      <c r="N149" t="s">
        <v>2403</v>
      </c>
      <c r="O149" t="s">
        <v>2399</v>
      </c>
      <c r="P149" t="s">
        <v>2414</v>
      </c>
      <c r="Q149" t="s">
        <v>2415</v>
      </c>
      <c r="R149" t="s">
        <v>2395</v>
      </c>
      <c r="S149" t="s">
        <v>2415</v>
      </c>
      <c r="T149">
        <v>1</v>
      </c>
      <c r="U149" t="s">
        <v>2392</v>
      </c>
      <c r="V149">
        <v>301</v>
      </c>
      <c r="W149" t="s">
        <v>362</v>
      </c>
      <c r="X149" t="s">
        <v>2393</v>
      </c>
      <c r="Y149">
        <v>3</v>
      </c>
      <c r="Z149" s="84">
        <v>11300</v>
      </c>
      <c r="AA149">
        <v>11300</v>
      </c>
      <c r="AB149">
        <v>11500</v>
      </c>
      <c r="AC149">
        <v>0</v>
      </c>
      <c r="AD149">
        <v>11400</v>
      </c>
      <c r="AE149" s="60">
        <v>11400</v>
      </c>
      <c r="AF149">
        <v>11400</v>
      </c>
      <c r="AG149">
        <v>11400</v>
      </c>
      <c r="AH149">
        <v>11300</v>
      </c>
      <c r="AI149">
        <v>1</v>
      </c>
      <c r="AJ149" t="s">
        <v>2288</v>
      </c>
      <c r="AK149">
        <v>0</v>
      </c>
      <c r="AL149" t="s">
        <v>2426</v>
      </c>
      <c r="AM149" t="s">
        <v>43</v>
      </c>
      <c r="AO149">
        <v>0</v>
      </c>
    </row>
    <row r="150" spans="1:41">
      <c r="A150" s="1" t="str">
        <f t="shared" si="2"/>
        <v>中山-1</v>
      </c>
      <c r="B150" t="s">
        <v>2392</v>
      </c>
      <c r="C150">
        <v>302</v>
      </c>
      <c r="D150" t="s">
        <v>367</v>
      </c>
      <c r="E150" t="s">
        <v>2393</v>
      </c>
      <c r="F150">
        <v>1</v>
      </c>
      <c r="G150" t="s">
        <v>2394</v>
      </c>
      <c r="H150" t="s">
        <v>2400</v>
      </c>
      <c r="I150" t="s">
        <v>2396</v>
      </c>
      <c r="J150">
        <v>10357</v>
      </c>
      <c r="K150" t="s">
        <v>2408</v>
      </c>
      <c r="L150" t="s">
        <v>2416</v>
      </c>
      <c r="M150" t="s">
        <v>2408</v>
      </c>
      <c r="N150" t="s">
        <v>2399</v>
      </c>
      <c r="O150" t="s">
        <v>2408</v>
      </c>
      <c r="P150" t="s">
        <v>2399</v>
      </c>
      <c r="Q150" t="s">
        <v>2414</v>
      </c>
      <c r="R150" t="s">
        <v>2396</v>
      </c>
      <c r="S150" t="s">
        <v>2404</v>
      </c>
      <c r="T150">
        <v>1</v>
      </c>
      <c r="U150" t="s">
        <v>2392</v>
      </c>
      <c r="V150">
        <v>302</v>
      </c>
      <c r="W150" t="s">
        <v>367</v>
      </c>
      <c r="X150" t="s">
        <v>2393</v>
      </c>
      <c r="Y150">
        <v>1</v>
      </c>
      <c r="Z150" s="84">
        <v>23000</v>
      </c>
      <c r="AA150">
        <v>23000</v>
      </c>
      <c r="AB150">
        <v>23200</v>
      </c>
      <c r="AC150">
        <v>0</v>
      </c>
      <c r="AD150">
        <v>23100</v>
      </c>
      <c r="AE150" s="60">
        <v>23100</v>
      </c>
      <c r="AF150">
        <v>23100</v>
      </c>
      <c r="AG150">
        <v>23100</v>
      </c>
      <c r="AH150">
        <v>23000</v>
      </c>
      <c r="AI150">
        <v>5</v>
      </c>
      <c r="AJ150" t="s">
        <v>2289</v>
      </c>
      <c r="AK150">
        <v>0</v>
      </c>
      <c r="AL150" t="s">
        <v>368</v>
      </c>
      <c r="AM150" t="s">
        <v>111</v>
      </c>
      <c r="AO150">
        <v>0</v>
      </c>
    </row>
    <row r="151" spans="1:41">
      <c r="A151" s="1" t="str">
        <f t="shared" si="2"/>
        <v>中山-2</v>
      </c>
      <c r="B151" t="s">
        <v>2392</v>
      </c>
      <c r="C151">
        <v>302</v>
      </c>
      <c r="D151" t="s">
        <v>367</v>
      </c>
      <c r="E151" t="s">
        <v>2393</v>
      </c>
      <c r="F151">
        <v>2</v>
      </c>
      <c r="G151" t="s">
        <v>2394</v>
      </c>
      <c r="H151" t="s">
        <v>2400</v>
      </c>
      <c r="I151" t="s">
        <v>2396</v>
      </c>
      <c r="J151">
        <v>10357</v>
      </c>
      <c r="K151" t="s">
        <v>2408</v>
      </c>
      <c r="L151" t="s">
        <v>2416</v>
      </c>
      <c r="M151" t="s">
        <v>2408</v>
      </c>
      <c r="N151" t="s">
        <v>2399</v>
      </c>
      <c r="O151" t="s">
        <v>2408</v>
      </c>
      <c r="P151" t="s">
        <v>2399</v>
      </c>
      <c r="Q151" t="s">
        <v>2414</v>
      </c>
      <c r="R151" t="s">
        <v>2396</v>
      </c>
      <c r="S151" t="s">
        <v>2404</v>
      </c>
      <c r="T151">
        <v>2</v>
      </c>
      <c r="U151" t="s">
        <v>2392</v>
      </c>
      <c r="V151">
        <v>302</v>
      </c>
      <c r="W151" t="s">
        <v>367</v>
      </c>
      <c r="X151" t="s">
        <v>2393</v>
      </c>
      <c r="Y151">
        <v>1</v>
      </c>
      <c r="Z151" s="84">
        <v>27400</v>
      </c>
      <c r="AA151">
        <v>27400</v>
      </c>
      <c r="AB151">
        <v>27200</v>
      </c>
      <c r="AE151" s="60">
        <v>27300</v>
      </c>
      <c r="AG151">
        <v>0</v>
      </c>
      <c r="AH151">
        <v>0</v>
      </c>
      <c r="AI151">
        <v>1</v>
      </c>
      <c r="AJ151" t="s">
        <v>2375</v>
      </c>
      <c r="AK151">
        <v>0</v>
      </c>
      <c r="AL151" t="s">
        <v>369</v>
      </c>
      <c r="AM151" t="s">
        <v>111</v>
      </c>
      <c r="AO151">
        <v>0</v>
      </c>
    </row>
    <row r="152" spans="1:41">
      <c r="A152" s="1" t="str">
        <f t="shared" si="2"/>
        <v>中山-3</v>
      </c>
      <c r="B152" t="s">
        <v>2392</v>
      </c>
      <c r="C152">
        <v>302</v>
      </c>
      <c r="D152" t="s">
        <v>367</v>
      </c>
      <c r="E152" t="s">
        <v>2393</v>
      </c>
      <c r="F152">
        <v>3</v>
      </c>
      <c r="G152" t="s">
        <v>2394</v>
      </c>
      <c r="H152" t="s">
        <v>2400</v>
      </c>
      <c r="I152" t="s">
        <v>2396</v>
      </c>
      <c r="J152">
        <v>10357</v>
      </c>
      <c r="K152" t="s">
        <v>2408</v>
      </c>
      <c r="L152" t="s">
        <v>2416</v>
      </c>
      <c r="M152" t="s">
        <v>2408</v>
      </c>
      <c r="N152" t="s">
        <v>2399</v>
      </c>
      <c r="O152" t="s">
        <v>2408</v>
      </c>
      <c r="P152" t="s">
        <v>2399</v>
      </c>
      <c r="Q152" t="s">
        <v>2414</v>
      </c>
      <c r="R152" t="s">
        <v>2396</v>
      </c>
      <c r="S152" t="s">
        <v>2404</v>
      </c>
      <c r="T152">
        <v>2</v>
      </c>
      <c r="U152" t="s">
        <v>2392</v>
      </c>
      <c r="V152">
        <v>301</v>
      </c>
      <c r="W152" t="s">
        <v>362</v>
      </c>
      <c r="X152" t="s">
        <v>2393</v>
      </c>
      <c r="Y152">
        <v>3</v>
      </c>
      <c r="Z152" s="84">
        <v>9080</v>
      </c>
      <c r="AA152">
        <v>9080</v>
      </c>
      <c r="AB152">
        <v>9200</v>
      </c>
      <c r="AE152" s="60">
        <v>9140</v>
      </c>
      <c r="AG152">
        <v>0</v>
      </c>
      <c r="AH152">
        <v>0</v>
      </c>
      <c r="AI152">
        <v>1</v>
      </c>
      <c r="AJ152" t="s">
        <v>2329</v>
      </c>
      <c r="AK152">
        <v>0</v>
      </c>
      <c r="AL152" t="s">
        <v>370</v>
      </c>
      <c r="AM152" t="s">
        <v>111</v>
      </c>
      <c r="AO152">
        <v>0</v>
      </c>
    </row>
    <row r="153" spans="1:41">
      <c r="A153" s="1" t="str">
        <f t="shared" si="2"/>
        <v>山形河北-1</v>
      </c>
      <c r="B153" t="s">
        <v>2392</v>
      </c>
      <c r="C153">
        <v>321</v>
      </c>
      <c r="D153" t="s">
        <v>371</v>
      </c>
      <c r="E153" t="s">
        <v>2393</v>
      </c>
      <c r="F153">
        <v>1</v>
      </c>
      <c r="G153" t="s">
        <v>2394</v>
      </c>
      <c r="H153" t="s">
        <v>2403</v>
      </c>
      <c r="I153" t="s">
        <v>2400</v>
      </c>
      <c r="J153" t="s">
        <v>2405</v>
      </c>
      <c r="K153" t="s">
        <v>2396</v>
      </c>
      <c r="L153" t="s">
        <v>2405</v>
      </c>
      <c r="M153" t="s">
        <v>2396</v>
      </c>
      <c r="N153" t="s">
        <v>2408</v>
      </c>
      <c r="O153" t="s">
        <v>2396</v>
      </c>
      <c r="P153" t="s">
        <v>2408</v>
      </c>
      <c r="Q153" t="s">
        <v>2416</v>
      </c>
      <c r="R153" t="s">
        <v>2402</v>
      </c>
      <c r="S153" t="s">
        <v>2416</v>
      </c>
      <c r="T153">
        <v>1</v>
      </c>
      <c r="U153" t="s">
        <v>2392</v>
      </c>
      <c r="V153">
        <v>321</v>
      </c>
      <c r="W153" t="s">
        <v>371</v>
      </c>
      <c r="X153" t="s">
        <v>2393</v>
      </c>
      <c r="Y153">
        <v>1</v>
      </c>
      <c r="Z153" s="84">
        <v>22000</v>
      </c>
      <c r="AA153">
        <v>22000</v>
      </c>
      <c r="AB153">
        <v>21800</v>
      </c>
      <c r="AC153">
        <v>0</v>
      </c>
      <c r="AD153">
        <v>21900</v>
      </c>
      <c r="AE153" s="60">
        <v>21900</v>
      </c>
      <c r="AF153">
        <v>22000</v>
      </c>
      <c r="AG153">
        <v>22000</v>
      </c>
      <c r="AH153">
        <v>22000</v>
      </c>
      <c r="AI153">
        <v>1</v>
      </c>
      <c r="AJ153" t="s">
        <v>2290</v>
      </c>
      <c r="AK153">
        <v>0</v>
      </c>
      <c r="AL153" t="s">
        <v>2504</v>
      </c>
      <c r="AM153" t="s">
        <v>37</v>
      </c>
      <c r="AO153">
        <v>0</v>
      </c>
    </row>
    <row r="154" spans="1:41">
      <c r="A154" s="1" t="str">
        <f t="shared" si="2"/>
        <v>山形河北-2</v>
      </c>
      <c r="B154" t="s">
        <v>2392</v>
      </c>
      <c r="C154">
        <v>321</v>
      </c>
      <c r="D154" t="s">
        <v>371</v>
      </c>
      <c r="E154" t="s">
        <v>2393</v>
      </c>
      <c r="F154">
        <v>2</v>
      </c>
      <c r="G154" t="s">
        <v>2394</v>
      </c>
      <c r="H154" t="s">
        <v>2403</v>
      </c>
      <c r="I154" t="s">
        <v>2400</v>
      </c>
      <c r="J154" t="s">
        <v>2405</v>
      </c>
      <c r="K154" t="s">
        <v>2396</v>
      </c>
      <c r="L154" t="s">
        <v>2405</v>
      </c>
      <c r="M154" t="s">
        <v>2396</v>
      </c>
      <c r="N154" t="s">
        <v>2408</v>
      </c>
      <c r="O154" t="s">
        <v>2396</v>
      </c>
      <c r="P154" t="s">
        <v>2408</v>
      </c>
      <c r="Q154" t="s">
        <v>2416</v>
      </c>
      <c r="R154" t="s">
        <v>2402</v>
      </c>
      <c r="S154" t="s">
        <v>2416</v>
      </c>
      <c r="T154">
        <v>2</v>
      </c>
      <c r="U154" t="s">
        <v>2392</v>
      </c>
      <c r="V154">
        <v>321</v>
      </c>
      <c r="W154" t="s">
        <v>371</v>
      </c>
      <c r="X154" t="s">
        <v>2393</v>
      </c>
      <c r="Y154">
        <v>1</v>
      </c>
      <c r="Z154" s="84">
        <v>17700</v>
      </c>
      <c r="AA154">
        <v>17700</v>
      </c>
      <c r="AB154">
        <v>17700</v>
      </c>
      <c r="AE154" s="60">
        <v>17700</v>
      </c>
      <c r="AG154">
        <v>0</v>
      </c>
      <c r="AH154">
        <v>0</v>
      </c>
      <c r="AI154">
        <v>1</v>
      </c>
      <c r="AJ154" t="s">
        <v>2376</v>
      </c>
      <c r="AK154">
        <v>0</v>
      </c>
      <c r="AL154" t="s">
        <v>2504</v>
      </c>
      <c r="AM154" t="s">
        <v>37</v>
      </c>
      <c r="AO154">
        <v>0</v>
      </c>
    </row>
    <row r="155" spans="1:41">
      <c r="A155" s="1" t="str">
        <f t="shared" si="2"/>
        <v>山形河北5-1</v>
      </c>
      <c r="B155" t="s">
        <v>2392</v>
      </c>
      <c r="C155">
        <v>321</v>
      </c>
      <c r="D155" t="s">
        <v>371</v>
      </c>
      <c r="E155" t="s">
        <v>2407</v>
      </c>
      <c r="F155">
        <v>1</v>
      </c>
      <c r="G155" t="s">
        <v>2394</v>
      </c>
      <c r="H155" t="s">
        <v>2403</v>
      </c>
      <c r="I155" t="s">
        <v>2400</v>
      </c>
      <c r="J155" t="s">
        <v>2405</v>
      </c>
      <c r="K155" t="s">
        <v>2396</v>
      </c>
      <c r="L155" t="s">
        <v>2405</v>
      </c>
      <c r="M155" t="s">
        <v>2396</v>
      </c>
      <c r="N155" t="s">
        <v>2408</v>
      </c>
      <c r="O155" t="s">
        <v>2396</v>
      </c>
      <c r="P155" t="s">
        <v>2408</v>
      </c>
      <c r="Q155" t="s">
        <v>2416</v>
      </c>
      <c r="R155" t="s">
        <v>2402</v>
      </c>
      <c r="S155" t="s">
        <v>2416</v>
      </c>
      <c r="T155">
        <v>2</v>
      </c>
      <c r="U155" t="s">
        <v>2392</v>
      </c>
      <c r="V155">
        <v>208</v>
      </c>
      <c r="W155" t="s">
        <v>341</v>
      </c>
      <c r="X155" t="s">
        <v>2407</v>
      </c>
      <c r="Y155">
        <v>1</v>
      </c>
      <c r="Z155" s="84">
        <v>22000</v>
      </c>
      <c r="AA155">
        <v>22000</v>
      </c>
      <c r="AB155">
        <v>22100</v>
      </c>
      <c r="AE155" s="60">
        <v>22000</v>
      </c>
      <c r="AG155">
        <v>0</v>
      </c>
      <c r="AH155">
        <v>0</v>
      </c>
      <c r="AI155">
        <v>1</v>
      </c>
      <c r="AJ155" t="s">
        <v>2377</v>
      </c>
      <c r="AK155">
        <v>0</v>
      </c>
      <c r="AL155" t="s">
        <v>375</v>
      </c>
      <c r="AM155" t="s">
        <v>37</v>
      </c>
      <c r="AO155">
        <v>0</v>
      </c>
    </row>
    <row r="156" spans="1:41">
      <c r="A156" s="1" t="str">
        <f t="shared" si="2"/>
        <v>山形西川-1</v>
      </c>
      <c r="B156" t="s">
        <v>2392</v>
      </c>
      <c r="C156">
        <v>322</v>
      </c>
      <c r="D156" t="s">
        <v>376</v>
      </c>
      <c r="E156" t="s">
        <v>2393</v>
      </c>
      <c r="F156">
        <v>1</v>
      </c>
      <c r="G156" t="s">
        <v>2394</v>
      </c>
      <c r="H156">
        <v>10357</v>
      </c>
      <c r="I156" t="s">
        <v>2401</v>
      </c>
      <c r="J156" t="s">
        <v>2395</v>
      </c>
      <c r="K156" t="s">
        <v>2403</v>
      </c>
      <c r="L156" t="s">
        <v>2395</v>
      </c>
      <c r="M156" t="s">
        <v>2403</v>
      </c>
      <c r="N156" t="s">
        <v>2416</v>
      </c>
      <c r="O156" t="s">
        <v>2405</v>
      </c>
      <c r="P156" t="s">
        <v>2416</v>
      </c>
      <c r="Q156" t="s">
        <v>2405</v>
      </c>
      <c r="R156" t="s">
        <v>2414</v>
      </c>
      <c r="S156" t="s">
        <v>2408</v>
      </c>
      <c r="T156">
        <v>2</v>
      </c>
      <c r="U156" t="s">
        <v>2392</v>
      </c>
      <c r="V156">
        <v>323</v>
      </c>
      <c r="W156" t="s">
        <v>377</v>
      </c>
      <c r="X156" t="s">
        <v>2393</v>
      </c>
      <c r="Y156">
        <v>1</v>
      </c>
      <c r="Z156" s="84">
        <v>7930</v>
      </c>
      <c r="AA156">
        <v>7930</v>
      </c>
      <c r="AB156">
        <v>8010</v>
      </c>
      <c r="AE156" s="60">
        <v>7970</v>
      </c>
      <c r="AG156">
        <v>0</v>
      </c>
      <c r="AH156">
        <v>0</v>
      </c>
      <c r="AI156">
        <v>5</v>
      </c>
      <c r="AJ156" t="s">
        <v>2297</v>
      </c>
      <c r="AK156">
        <v>0</v>
      </c>
      <c r="AL156" t="s">
        <v>379</v>
      </c>
      <c r="AM156" t="s">
        <v>72</v>
      </c>
      <c r="AO156">
        <v>0</v>
      </c>
    </row>
    <row r="157" spans="1:41">
      <c r="A157" s="1" t="str">
        <f t="shared" si="2"/>
        <v>山形西川-2</v>
      </c>
      <c r="B157" t="s">
        <v>2392</v>
      </c>
      <c r="C157">
        <v>322</v>
      </c>
      <c r="D157" t="s">
        <v>376</v>
      </c>
      <c r="E157" t="s">
        <v>2393</v>
      </c>
      <c r="F157">
        <v>2</v>
      </c>
      <c r="G157" t="s">
        <v>2394</v>
      </c>
      <c r="H157">
        <v>10357</v>
      </c>
      <c r="I157" t="s">
        <v>2401</v>
      </c>
      <c r="J157" t="s">
        <v>2395</v>
      </c>
      <c r="K157" t="s">
        <v>2403</v>
      </c>
      <c r="L157" t="s">
        <v>2395</v>
      </c>
      <c r="M157" t="s">
        <v>2403</v>
      </c>
      <c r="N157" t="s">
        <v>2416</v>
      </c>
      <c r="O157" t="s">
        <v>2405</v>
      </c>
      <c r="P157" t="s">
        <v>2416</v>
      </c>
      <c r="Q157" t="s">
        <v>2405</v>
      </c>
      <c r="R157" t="s">
        <v>2414</v>
      </c>
      <c r="S157" t="s">
        <v>2408</v>
      </c>
      <c r="T157">
        <v>0</v>
      </c>
      <c r="Y157">
        <v>0</v>
      </c>
      <c r="Z157" s="84">
        <v>2600</v>
      </c>
      <c r="AA157">
        <v>2600</v>
      </c>
      <c r="AB157">
        <v>2660</v>
      </c>
      <c r="AE157" s="60">
        <v>2630</v>
      </c>
      <c r="AG157">
        <v>0</v>
      </c>
      <c r="AH157">
        <v>0</v>
      </c>
      <c r="AI157">
        <v>5</v>
      </c>
      <c r="AJ157" t="s">
        <v>2297</v>
      </c>
      <c r="AK157">
        <v>0</v>
      </c>
      <c r="AL157" t="s">
        <v>380</v>
      </c>
      <c r="AM157" t="s">
        <v>72</v>
      </c>
      <c r="AO157">
        <v>0</v>
      </c>
    </row>
    <row r="158" spans="1:41">
      <c r="A158" s="1" t="str">
        <f t="shared" si="2"/>
        <v>山形西川5-1</v>
      </c>
      <c r="B158" t="s">
        <v>2392</v>
      </c>
      <c r="C158">
        <v>322</v>
      </c>
      <c r="D158" t="s">
        <v>376</v>
      </c>
      <c r="E158" t="s">
        <v>2407</v>
      </c>
      <c r="F158">
        <v>1</v>
      </c>
      <c r="G158" t="s">
        <v>2394</v>
      </c>
      <c r="H158">
        <v>10357</v>
      </c>
      <c r="I158" t="s">
        <v>2401</v>
      </c>
      <c r="J158" t="s">
        <v>2395</v>
      </c>
      <c r="K158" t="s">
        <v>2403</v>
      </c>
      <c r="L158" t="s">
        <v>2395</v>
      </c>
      <c r="M158" t="s">
        <v>2403</v>
      </c>
      <c r="N158" t="s">
        <v>2416</v>
      </c>
      <c r="O158" t="s">
        <v>2405</v>
      </c>
      <c r="P158" t="s">
        <v>2416</v>
      </c>
      <c r="Q158" t="s">
        <v>2405</v>
      </c>
      <c r="R158" t="s">
        <v>2414</v>
      </c>
      <c r="S158" t="s">
        <v>2408</v>
      </c>
      <c r="T158">
        <v>2</v>
      </c>
      <c r="U158" t="s">
        <v>2392</v>
      </c>
      <c r="V158">
        <v>323</v>
      </c>
      <c r="W158" t="s">
        <v>377</v>
      </c>
      <c r="X158" t="s">
        <v>2407</v>
      </c>
      <c r="Y158">
        <v>1</v>
      </c>
      <c r="Z158" s="84">
        <v>7670</v>
      </c>
      <c r="AA158">
        <v>7670</v>
      </c>
      <c r="AB158">
        <v>7840</v>
      </c>
      <c r="AE158" s="60">
        <v>7750</v>
      </c>
      <c r="AG158">
        <v>0</v>
      </c>
      <c r="AH158">
        <v>0</v>
      </c>
      <c r="AI158">
        <v>1</v>
      </c>
      <c r="AJ158" t="s">
        <v>2291</v>
      </c>
      <c r="AK158">
        <v>0</v>
      </c>
      <c r="AL158" t="s">
        <v>382</v>
      </c>
      <c r="AM158" t="s">
        <v>72</v>
      </c>
      <c r="AO158">
        <v>0</v>
      </c>
    </row>
    <row r="159" spans="1:41">
      <c r="A159" s="1" t="str">
        <f t="shared" si="2"/>
        <v>山形朝日-1</v>
      </c>
      <c r="B159" t="s">
        <v>2392</v>
      </c>
      <c r="C159">
        <v>323</v>
      </c>
      <c r="D159" t="s">
        <v>377</v>
      </c>
      <c r="E159" t="s">
        <v>2393</v>
      </c>
      <c r="F159">
        <v>1</v>
      </c>
      <c r="G159" t="s">
        <v>2394</v>
      </c>
      <c r="H159" t="s">
        <v>2408</v>
      </c>
      <c r="I159" t="s">
        <v>2404</v>
      </c>
      <c r="J159" t="s">
        <v>2408</v>
      </c>
      <c r="K159" t="s">
        <v>2397</v>
      </c>
      <c r="L159" t="s">
        <v>2408</v>
      </c>
      <c r="M159" t="s">
        <v>2400</v>
      </c>
      <c r="N159" t="s">
        <v>2401</v>
      </c>
      <c r="O159" t="s">
        <v>2413</v>
      </c>
      <c r="P159" t="s">
        <v>2401</v>
      </c>
      <c r="Q159" t="s">
        <v>2413</v>
      </c>
      <c r="R159" t="s">
        <v>2397</v>
      </c>
      <c r="S159" t="s">
        <v>2399</v>
      </c>
      <c r="T159">
        <v>1</v>
      </c>
      <c r="U159" t="s">
        <v>2392</v>
      </c>
      <c r="V159">
        <v>323</v>
      </c>
      <c r="W159" t="s">
        <v>377</v>
      </c>
      <c r="X159" t="s">
        <v>2393</v>
      </c>
      <c r="Y159">
        <v>1</v>
      </c>
      <c r="Z159" s="84">
        <v>9050</v>
      </c>
      <c r="AA159">
        <v>9050</v>
      </c>
      <c r="AB159">
        <v>9250</v>
      </c>
      <c r="AC159">
        <v>0</v>
      </c>
      <c r="AD159">
        <v>9170</v>
      </c>
      <c r="AE159" s="60">
        <v>9150</v>
      </c>
      <c r="AF159">
        <v>9120</v>
      </c>
      <c r="AG159">
        <v>9100</v>
      </c>
      <c r="AH159">
        <v>9070</v>
      </c>
      <c r="AI159">
        <v>5</v>
      </c>
      <c r="AJ159" t="s">
        <v>2473</v>
      </c>
      <c r="AK159">
        <v>0</v>
      </c>
      <c r="AL159" t="s">
        <v>383</v>
      </c>
      <c r="AM159" t="s">
        <v>43</v>
      </c>
      <c r="AO159">
        <v>0</v>
      </c>
    </row>
    <row r="160" spans="1:41">
      <c r="A160" s="1" t="str">
        <f t="shared" si="2"/>
        <v>山形朝日-2</v>
      </c>
      <c r="B160" t="s">
        <v>2392</v>
      </c>
      <c r="C160">
        <v>323</v>
      </c>
      <c r="D160" t="s">
        <v>377</v>
      </c>
      <c r="E160" t="s">
        <v>2393</v>
      </c>
      <c r="F160">
        <v>2</v>
      </c>
      <c r="G160" t="s">
        <v>2394</v>
      </c>
      <c r="H160" t="s">
        <v>2408</v>
      </c>
      <c r="I160" t="s">
        <v>2404</v>
      </c>
      <c r="J160" t="s">
        <v>2408</v>
      </c>
      <c r="K160" t="s">
        <v>2397</v>
      </c>
      <c r="L160" t="s">
        <v>2408</v>
      </c>
      <c r="M160" t="s">
        <v>2400</v>
      </c>
      <c r="N160" t="s">
        <v>2401</v>
      </c>
      <c r="O160" t="s">
        <v>2413</v>
      </c>
      <c r="P160" t="s">
        <v>2401</v>
      </c>
      <c r="Q160" t="s">
        <v>2413</v>
      </c>
      <c r="R160" t="s">
        <v>2397</v>
      </c>
      <c r="S160" t="s">
        <v>2399</v>
      </c>
      <c r="T160">
        <v>2</v>
      </c>
      <c r="U160" t="s">
        <v>2392</v>
      </c>
      <c r="V160">
        <v>323</v>
      </c>
      <c r="W160" t="s">
        <v>377</v>
      </c>
      <c r="X160" t="s">
        <v>2393</v>
      </c>
      <c r="Y160">
        <v>1</v>
      </c>
      <c r="Z160" s="84">
        <v>7540</v>
      </c>
      <c r="AA160">
        <v>7540</v>
      </c>
      <c r="AB160">
        <v>7620</v>
      </c>
      <c r="AE160" s="60">
        <v>7580</v>
      </c>
      <c r="AG160">
        <v>0</v>
      </c>
      <c r="AH160">
        <v>0</v>
      </c>
      <c r="AI160">
        <v>1</v>
      </c>
      <c r="AJ160" t="s">
        <v>2378</v>
      </c>
      <c r="AK160">
        <v>0</v>
      </c>
      <c r="AL160" t="s">
        <v>384</v>
      </c>
      <c r="AM160" t="s">
        <v>43</v>
      </c>
      <c r="AO160">
        <v>0</v>
      </c>
    </row>
    <row r="161" spans="1:41">
      <c r="A161" s="1" t="str">
        <f t="shared" si="2"/>
        <v>山形朝日5-1</v>
      </c>
      <c r="B161" t="s">
        <v>2392</v>
      </c>
      <c r="C161">
        <v>323</v>
      </c>
      <c r="D161" t="s">
        <v>377</v>
      </c>
      <c r="E161" t="s">
        <v>2407</v>
      </c>
      <c r="F161">
        <v>1</v>
      </c>
      <c r="G161" t="s">
        <v>2394</v>
      </c>
      <c r="H161" t="s">
        <v>2408</v>
      </c>
      <c r="I161" t="s">
        <v>2404</v>
      </c>
      <c r="J161" t="s">
        <v>2408</v>
      </c>
      <c r="K161" t="s">
        <v>2397</v>
      </c>
      <c r="L161" t="s">
        <v>2408</v>
      </c>
      <c r="M161" t="s">
        <v>2400</v>
      </c>
      <c r="N161" t="s">
        <v>2401</v>
      </c>
      <c r="O161" t="s">
        <v>2413</v>
      </c>
      <c r="P161" t="s">
        <v>2401</v>
      </c>
      <c r="Q161" t="s">
        <v>2413</v>
      </c>
      <c r="R161" t="s">
        <v>2397</v>
      </c>
      <c r="S161" t="s">
        <v>2399</v>
      </c>
      <c r="T161">
        <v>1</v>
      </c>
      <c r="U161" t="s">
        <v>2392</v>
      </c>
      <c r="V161">
        <v>323</v>
      </c>
      <c r="W161" t="s">
        <v>377</v>
      </c>
      <c r="X161" t="s">
        <v>2407</v>
      </c>
      <c r="Y161">
        <v>1</v>
      </c>
      <c r="Z161" s="84">
        <v>10300</v>
      </c>
      <c r="AA161">
        <v>10300</v>
      </c>
      <c r="AB161">
        <v>10500</v>
      </c>
      <c r="AC161">
        <v>0</v>
      </c>
      <c r="AD161">
        <v>10400</v>
      </c>
      <c r="AE161" s="60">
        <v>10400</v>
      </c>
      <c r="AF161">
        <v>10400</v>
      </c>
      <c r="AG161">
        <v>10400</v>
      </c>
      <c r="AH161">
        <v>10300</v>
      </c>
      <c r="AI161">
        <v>7</v>
      </c>
      <c r="AJ161" t="s">
        <v>2495</v>
      </c>
      <c r="AK161">
        <v>0</v>
      </c>
      <c r="AL161" t="s">
        <v>385</v>
      </c>
      <c r="AM161" t="s">
        <v>43</v>
      </c>
      <c r="AO161">
        <v>0</v>
      </c>
    </row>
    <row r="162" spans="1:41">
      <c r="A162" s="1" t="str">
        <f t="shared" si="2"/>
        <v>山形大江-1</v>
      </c>
      <c r="B162" t="s">
        <v>2392</v>
      </c>
      <c r="C162">
        <v>324</v>
      </c>
      <c r="D162" t="s">
        <v>386</v>
      </c>
      <c r="E162" t="s">
        <v>2393</v>
      </c>
      <c r="F162">
        <v>1</v>
      </c>
      <c r="G162" t="s">
        <v>2394</v>
      </c>
      <c r="H162" t="s">
        <v>2404</v>
      </c>
      <c r="I162" t="s">
        <v>2400</v>
      </c>
      <c r="J162" t="s">
        <v>2399</v>
      </c>
      <c r="K162" t="s">
        <v>2400</v>
      </c>
      <c r="L162" t="s">
        <v>2398</v>
      </c>
      <c r="M162" t="s">
        <v>2401</v>
      </c>
      <c r="N162" t="s">
        <v>2398</v>
      </c>
      <c r="O162" t="s">
        <v>2408</v>
      </c>
      <c r="P162" t="s">
        <v>2415</v>
      </c>
      <c r="Q162" t="s">
        <v>2408</v>
      </c>
      <c r="R162" t="s">
        <v>2415</v>
      </c>
      <c r="S162" t="s">
        <v>2403</v>
      </c>
      <c r="T162">
        <v>1</v>
      </c>
      <c r="U162" t="s">
        <v>2392</v>
      </c>
      <c r="V162">
        <v>324</v>
      </c>
      <c r="W162" t="s">
        <v>386</v>
      </c>
      <c r="X162" t="s">
        <v>2393</v>
      </c>
      <c r="Y162">
        <v>1</v>
      </c>
      <c r="Z162" s="84">
        <v>13300</v>
      </c>
      <c r="AA162">
        <v>13300</v>
      </c>
      <c r="AB162">
        <v>13500</v>
      </c>
      <c r="AC162">
        <v>0</v>
      </c>
      <c r="AD162">
        <v>13400</v>
      </c>
      <c r="AE162" s="60">
        <v>13400</v>
      </c>
      <c r="AF162">
        <v>13400</v>
      </c>
      <c r="AG162">
        <v>13400</v>
      </c>
      <c r="AH162">
        <v>13300</v>
      </c>
      <c r="AI162">
        <v>1</v>
      </c>
      <c r="AJ162" t="s">
        <v>2292</v>
      </c>
      <c r="AK162">
        <v>0</v>
      </c>
      <c r="AL162" t="s">
        <v>387</v>
      </c>
      <c r="AM162" t="s">
        <v>89</v>
      </c>
      <c r="AO162">
        <v>0</v>
      </c>
    </row>
    <row r="163" spans="1:41">
      <c r="A163" s="1" t="str">
        <f t="shared" si="2"/>
        <v>山形大江-2</v>
      </c>
      <c r="B163" t="s">
        <v>2392</v>
      </c>
      <c r="C163">
        <v>324</v>
      </c>
      <c r="D163" t="s">
        <v>386</v>
      </c>
      <c r="E163" t="s">
        <v>2393</v>
      </c>
      <c r="F163">
        <v>2</v>
      </c>
      <c r="G163" t="s">
        <v>2394</v>
      </c>
      <c r="H163" t="s">
        <v>2404</v>
      </c>
      <c r="I163" t="s">
        <v>2400</v>
      </c>
      <c r="J163" t="s">
        <v>2399</v>
      </c>
      <c r="K163" t="s">
        <v>2400</v>
      </c>
      <c r="L163" t="s">
        <v>2398</v>
      </c>
      <c r="M163" t="s">
        <v>2401</v>
      </c>
      <c r="N163" t="s">
        <v>2398</v>
      </c>
      <c r="O163" t="s">
        <v>2408</v>
      </c>
      <c r="P163" t="s">
        <v>2415</v>
      </c>
      <c r="Q163" t="s">
        <v>2408</v>
      </c>
      <c r="R163" t="s">
        <v>2415</v>
      </c>
      <c r="S163" t="s">
        <v>2403</v>
      </c>
      <c r="T163">
        <v>2</v>
      </c>
      <c r="U163" t="s">
        <v>2392</v>
      </c>
      <c r="V163">
        <v>324</v>
      </c>
      <c r="W163" t="s">
        <v>386</v>
      </c>
      <c r="X163" t="s">
        <v>2393</v>
      </c>
      <c r="Y163">
        <v>1</v>
      </c>
      <c r="Z163" s="84">
        <v>10400</v>
      </c>
      <c r="AA163">
        <v>10400</v>
      </c>
      <c r="AB163">
        <v>10600</v>
      </c>
      <c r="AE163" s="60">
        <v>10500</v>
      </c>
      <c r="AG163">
        <v>0</v>
      </c>
      <c r="AH163">
        <v>0</v>
      </c>
      <c r="AI163">
        <v>1</v>
      </c>
      <c r="AJ163" t="s">
        <v>2379</v>
      </c>
      <c r="AK163">
        <v>0</v>
      </c>
      <c r="AL163" t="s">
        <v>388</v>
      </c>
      <c r="AM163" t="s">
        <v>89</v>
      </c>
      <c r="AO163">
        <v>0</v>
      </c>
    </row>
    <row r="164" spans="1:41">
      <c r="A164" s="1" t="str">
        <f t="shared" si="2"/>
        <v>山形大江5-1</v>
      </c>
      <c r="B164" t="s">
        <v>2392</v>
      </c>
      <c r="C164">
        <v>324</v>
      </c>
      <c r="D164" t="s">
        <v>386</v>
      </c>
      <c r="E164" t="s">
        <v>2407</v>
      </c>
      <c r="F164">
        <v>1</v>
      </c>
      <c r="G164" t="s">
        <v>2394</v>
      </c>
      <c r="H164" t="s">
        <v>2404</v>
      </c>
      <c r="I164" t="s">
        <v>2400</v>
      </c>
      <c r="J164" t="s">
        <v>2399</v>
      </c>
      <c r="K164" t="s">
        <v>2400</v>
      </c>
      <c r="L164" t="s">
        <v>2398</v>
      </c>
      <c r="M164" t="s">
        <v>2401</v>
      </c>
      <c r="N164" t="s">
        <v>2398</v>
      </c>
      <c r="O164" t="s">
        <v>2408</v>
      </c>
      <c r="P164" t="s">
        <v>2415</v>
      </c>
      <c r="Q164" t="s">
        <v>2408</v>
      </c>
      <c r="R164" t="s">
        <v>2415</v>
      </c>
      <c r="S164" t="s">
        <v>2403</v>
      </c>
      <c r="T164">
        <v>2</v>
      </c>
      <c r="U164" t="s">
        <v>2392</v>
      </c>
      <c r="V164">
        <v>323</v>
      </c>
      <c r="W164" t="s">
        <v>377</v>
      </c>
      <c r="X164" t="s">
        <v>2407</v>
      </c>
      <c r="Y164">
        <v>1</v>
      </c>
      <c r="Z164" s="84">
        <v>18200</v>
      </c>
      <c r="AA164">
        <v>18200</v>
      </c>
      <c r="AB164">
        <v>18600</v>
      </c>
      <c r="AE164" s="60">
        <v>18400</v>
      </c>
      <c r="AG164">
        <v>0</v>
      </c>
      <c r="AH164">
        <v>0</v>
      </c>
      <c r="AI164">
        <v>1</v>
      </c>
      <c r="AJ164" t="s">
        <v>2380</v>
      </c>
      <c r="AK164">
        <v>0</v>
      </c>
      <c r="AL164" t="s">
        <v>389</v>
      </c>
      <c r="AM164" t="s">
        <v>89</v>
      </c>
      <c r="AO164">
        <v>0</v>
      </c>
    </row>
    <row r="165" spans="1:41">
      <c r="A165" s="1" t="str">
        <f t="shared" si="2"/>
        <v>大石田-1</v>
      </c>
      <c r="B165" t="s">
        <v>2392</v>
      </c>
      <c r="C165">
        <v>341</v>
      </c>
      <c r="D165" t="s">
        <v>390</v>
      </c>
      <c r="E165" t="s">
        <v>2393</v>
      </c>
      <c r="F165">
        <v>1</v>
      </c>
      <c r="G165" t="s">
        <v>2394</v>
      </c>
      <c r="H165" t="s">
        <v>2399</v>
      </c>
      <c r="I165" t="s">
        <v>2398</v>
      </c>
      <c r="J165" t="s">
        <v>2397</v>
      </c>
      <c r="K165" t="s">
        <v>2401</v>
      </c>
      <c r="L165" t="s">
        <v>2397</v>
      </c>
      <c r="M165" t="s">
        <v>2401</v>
      </c>
      <c r="N165" t="s">
        <v>2405</v>
      </c>
      <c r="O165" t="s">
        <v>2399</v>
      </c>
      <c r="P165" t="s">
        <v>2405</v>
      </c>
      <c r="Q165" t="s">
        <v>2396</v>
      </c>
      <c r="R165" t="s">
        <v>2396</v>
      </c>
      <c r="S165" t="s">
        <v>2402</v>
      </c>
      <c r="T165">
        <v>1</v>
      </c>
      <c r="U165" t="s">
        <v>2392</v>
      </c>
      <c r="V165">
        <v>341</v>
      </c>
      <c r="W165" t="s">
        <v>390</v>
      </c>
      <c r="X165" t="s">
        <v>2393</v>
      </c>
      <c r="Y165">
        <v>1</v>
      </c>
      <c r="Z165" s="84">
        <v>10900</v>
      </c>
      <c r="AA165">
        <v>10900</v>
      </c>
      <c r="AB165">
        <v>11100</v>
      </c>
      <c r="AC165">
        <v>0</v>
      </c>
      <c r="AD165">
        <v>11000</v>
      </c>
      <c r="AE165" s="60">
        <v>11000</v>
      </c>
      <c r="AF165">
        <v>11000</v>
      </c>
      <c r="AG165">
        <v>11000</v>
      </c>
      <c r="AH165">
        <v>10900</v>
      </c>
      <c r="AI165">
        <v>1</v>
      </c>
      <c r="AJ165" t="s">
        <v>2293</v>
      </c>
      <c r="AK165">
        <v>0</v>
      </c>
      <c r="AL165" t="s">
        <v>391</v>
      </c>
      <c r="AM165" t="s">
        <v>78</v>
      </c>
      <c r="AO165">
        <v>0</v>
      </c>
    </row>
    <row r="166" spans="1:41">
      <c r="A166" s="1" t="str">
        <f t="shared" si="2"/>
        <v>大石田-2</v>
      </c>
      <c r="B166" t="s">
        <v>2392</v>
      </c>
      <c r="C166">
        <v>341</v>
      </c>
      <c r="D166" t="s">
        <v>390</v>
      </c>
      <c r="E166" t="s">
        <v>2393</v>
      </c>
      <c r="F166">
        <v>2</v>
      </c>
      <c r="G166" t="s">
        <v>2394</v>
      </c>
      <c r="H166" t="s">
        <v>2399</v>
      </c>
      <c r="I166" t="s">
        <v>2398</v>
      </c>
      <c r="J166" t="s">
        <v>2397</v>
      </c>
      <c r="K166" t="s">
        <v>2401</v>
      </c>
      <c r="L166" t="s">
        <v>2397</v>
      </c>
      <c r="M166" t="s">
        <v>2401</v>
      </c>
      <c r="N166" t="s">
        <v>2405</v>
      </c>
      <c r="O166" t="s">
        <v>2399</v>
      </c>
      <c r="P166" t="s">
        <v>2405</v>
      </c>
      <c r="Q166" t="s">
        <v>2396</v>
      </c>
      <c r="R166" t="s">
        <v>2396</v>
      </c>
      <c r="S166" t="s">
        <v>2402</v>
      </c>
      <c r="T166">
        <v>2</v>
      </c>
      <c r="U166" t="s">
        <v>2392</v>
      </c>
      <c r="V166">
        <v>341</v>
      </c>
      <c r="W166" t="s">
        <v>390</v>
      </c>
      <c r="X166" t="s">
        <v>2393</v>
      </c>
      <c r="Y166">
        <v>1</v>
      </c>
      <c r="Z166" s="84">
        <v>11000</v>
      </c>
      <c r="AA166">
        <v>11000</v>
      </c>
      <c r="AB166">
        <v>11200</v>
      </c>
      <c r="AE166" s="60">
        <v>11100</v>
      </c>
      <c r="AG166">
        <v>0</v>
      </c>
      <c r="AH166">
        <v>0</v>
      </c>
      <c r="AI166">
        <v>1</v>
      </c>
      <c r="AJ166" t="s">
        <v>2381</v>
      </c>
      <c r="AK166">
        <v>0</v>
      </c>
      <c r="AL166" t="s">
        <v>392</v>
      </c>
      <c r="AM166" t="s">
        <v>78</v>
      </c>
      <c r="AO166">
        <v>0</v>
      </c>
    </row>
    <row r="167" spans="1:41">
      <c r="A167" s="1" t="str">
        <f t="shared" si="2"/>
        <v>大石田5-1</v>
      </c>
      <c r="B167" t="s">
        <v>2392</v>
      </c>
      <c r="C167">
        <v>341</v>
      </c>
      <c r="D167" t="s">
        <v>390</v>
      </c>
      <c r="E167" t="s">
        <v>2407</v>
      </c>
      <c r="F167">
        <v>1</v>
      </c>
      <c r="G167" t="s">
        <v>2394</v>
      </c>
      <c r="H167" t="s">
        <v>2399</v>
      </c>
      <c r="I167" t="s">
        <v>2398</v>
      </c>
      <c r="J167" t="s">
        <v>2397</v>
      </c>
      <c r="K167" t="s">
        <v>2401</v>
      </c>
      <c r="L167" t="s">
        <v>2397</v>
      </c>
      <c r="M167" t="s">
        <v>2401</v>
      </c>
      <c r="N167" t="s">
        <v>2405</v>
      </c>
      <c r="O167" t="s">
        <v>2399</v>
      </c>
      <c r="P167" t="s">
        <v>2405</v>
      </c>
      <c r="Q167" t="s">
        <v>2396</v>
      </c>
      <c r="R167" t="s">
        <v>2396</v>
      </c>
      <c r="S167" t="s">
        <v>2402</v>
      </c>
      <c r="T167">
        <v>2</v>
      </c>
      <c r="U167" t="s">
        <v>2392</v>
      </c>
      <c r="V167">
        <v>208</v>
      </c>
      <c r="W167" t="s">
        <v>341</v>
      </c>
      <c r="X167" t="s">
        <v>2407</v>
      </c>
      <c r="Y167">
        <v>1</v>
      </c>
      <c r="Z167" s="84">
        <v>14400</v>
      </c>
      <c r="AA167">
        <v>14400</v>
      </c>
      <c r="AB167">
        <v>14600</v>
      </c>
      <c r="AE167" s="60">
        <v>14500</v>
      </c>
      <c r="AG167">
        <v>0</v>
      </c>
      <c r="AH167">
        <v>0</v>
      </c>
      <c r="AI167">
        <v>1</v>
      </c>
      <c r="AJ167" t="s">
        <v>2382</v>
      </c>
      <c r="AK167">
        <v>0</v>
      </c>
      <c r="AL167" t="s">
        <v>393</v>
      </c>
      <c r="AM167" t="s">
        <v>78</v>
      </c>
      <c r="AO167">
        <v>0</v>
      </c>
    </row>
    <row r="168" spans="1:41">
      <c r="A168" s="1" t="str">
        <f t="shared" si="2"/>
        <v>金山-1</v>
      </c>
      <c r="B168" t="s">
        <v>2392</v>
      </c>
      <c r="C168">
        <v>361</v>
      </c>
      <c r="D168" t="s">
        <v>394</v>
      </c>
      <c r="E168" t="s">
        <v>2393</v>
      </c>
      <c r="F168">
        <v>1</v>
      </c>
      <c r="G168" t="s">
        <v>2394</v>
      </c>
      <c r="H168" t="s">
        <v>2401</v>
      </c>
      <c r="I168" t="s">
        <v>2395</v>
      </c>
      <c r="J168" t="s">
        <v>2401</v>
      </c>
      <c r="K168" t="s">
        <v>2405</v>
      </c>
      <c r="L168" t="s">
        <v>2401</v>
      </c>
      <c r="M168" t="s">
        <v>2405</v>
      </c>
      <c r="N168" t="s">
        <v>2400</v>
      </c>
      <c r="O168" t="s">
        <v>2397</v>
      </c>
      <c r="P168" t="s">
        <v>2403</v>
      </c>
      <c r="Q168" t="s">
        <v>2397</v>
      </c>
      <c r="R168" t="s">
        <v>2403</v>
      </c>
      <c r="S168" t="s">
        <v>2397</v>
      </c>
      <c r="T168">
        <v>1</v>
      </c>
      <c r="U168" t="s">
        <v>2392</v>
      </c>
      <c r="V168">
        <v>361</v>
      </c>
      <c r="W168" t="s">
        <v>394</v>
      </c>
      <c r="X168" t="s">
        <v>2393</v>
      </c>
      <c r="Y168">
        <v>1</v>
      </c>
      <c r="Z168" s="84">
        <v>5310</v>
      </c>
      <c r="AA168">
        <v>5310</v>
      </c>
      <c r="AB168">
        <v>5390</v>
      </c>
      <c r="AC168">
        <v>0</v>
      </c>
      <c r="AD168">
        <v>5360</v>
      </c>
      <c r="AE168" s="60">
        <v>5350</v>
      </c>
      <c r="AF168">
        <v>5340</v>
      </c>
      <c r="AG168">
        <v>5330</v>
      </c>
      <c r="AH168">
        <v>5320</v>
      </c>
      <c r="AI168">
        <v>7</v>
      </c>
      <c r="AJ168" t="s">
        <v>2269</v>
      </c>
      <c r="AK168">
        <v>0</v>
      </c>
      <c r="AL168" t="s">
        <v>395</v>
      </c>
      <c r="AM168" t="s">
        <v>67</v>
      </c>
      <c r="AO168">
        <v>0</v>
      </c>
    </row>
    <row r="169" spans="1:41">
      <c r="A169" s="1" t="str">
        <f t="shared" si="2"/>
        <v>金山-2</v>
      </c>
      <c r="B169" t="s">
        <v>2392</v>
      </c>
      <c r="C169">
        <v>361</v>
      </c>
      <c r="D169" t="s">
        <v>394</v>
      </c>
      <c r="E169" t="s">
        <v>2393</v>
      </c>
      <c r="F169">
        <v>2</v>
      </c>
      <c r="G169" t="s">
        <v>2394</v>
      </c>
      <c r="H169" t="s">
        <v>2401</v>
      </c>
      <c r="I169" t="s">
        <v>2395</v>
      </c>
      <c r="J169" t="s">
        <v>2401</v>
      </c>
      <c r="K169" t="s">
        <v>2405</v>
      </c>
      <c r="L169" t="s">
        <v>2401</v>
      </c>
      <c r="M169" t="s">
        <v>2405</v>
      </c>
      <c r="N169" t="s">
        <v>2400</v>
      </c>
      <c r="O169" t="s">
        <v>2397</v>
      </c>
      <c r="P169" t="s">
        <v>2403</v>
      </c>
      <c r="Q169" t="s">
        <v>2397</v>
      </c>
      <c r="R169" t="s">
        <v>2403</v>
      </c>
      <c r="S169" t="s">
        <v>2397</v>
      </c>
      <c r="T169">
        <v>2</v>
      </c>
      <c r="U169" t="s">
        <v>2392</v>
      </c>
      <c r="V169">
        <v>361</v>
      </c>
      <c r="W169" t="s">
        <v>394</v>
      </c>
      <c r="X169" t="s">
        <v>2393</v>
      </c>
      <c r="Y169">
        <v>1</v>
      </c>
      <c r="Z169" s="84">
        <v>5840</v>
      </c>
      <c r="AA169">
        <v>5840</v>
      </c>
      <c r="AB169">
        <v>5940</v>
      </c>
      <c r="AE169" s="60">
        <v>5890</v>
      </c>
      <c r="AG169">
        <v>0</v>
      </c>
      <c r="AH169">
        <v>0</v>
      </c>
      <c r="AI169">
        <v>1</v>
      </c>
      <c r="AJ169" t="s">
        <v>2383</v>
      </c>
      <c r="AK169">
        <v>0</v>
      </c>
      <c r="AL169" t="s">
        <v>395</v>
      </c>
      <c r="AM169" t="s">
        <v>67</v>
      </c>
      <c r="AO169">
        <v>0</v>
      </c>
    </row>
    <row r="170" spans="1:41">
      <c r="A170" s="1" t="str">
        <f t="shared" si="2"/>
        <v>金山5-1</v>
      </c>
      <c r="B170" t="s">
        <v>2392</v>
      </c>
      <c r="C170">
        <v>361</v>
      </c>
      <c r="D170" t="s">
        <v>394</v>
      </c>
      <c r="E170" t="s">
        <v>2407</v>
      </c>
      <c r="F170">
        <v>1</v>
      </c>
      <c r="G170" t="s">
        <v>2394</v>
      </c>
      <c r="H170" t="s">
        <v>2401</v>
      </c>
      <c r="I170" t="s">
        <v>2395</v>
      </c>
      <c r="J170" t="s">
        <v>2401</v>
      </c>
      <c r="K170" t="s">
        <v>2405</v>
      </c>
      <c r="L170" t="s">
        <v>2401</v>
      </c>
      <c r="M170" t="s">
        <v>2405</v>
      </c>
      <c r="N170" t="s">
        <v>2400</v>
      </c>
      <c r="O170" t="s">
        <v>2397</v>
      </c>
      <c r="P170" t="s">
        <v>2403</v>
      </c>
      <c r="Q170" t="s">
        <v>2397</v>
      </c>
      <c r="R170" t="s">
        <v>2403</v>
      </c>
      <c r="S170" t="s">
        <v>2397</v>
      </c>
      <c r="T170">
        <v>1</v>
      </c>
      <c r="U170" t="s">
        <v>2392</v>
      </c>
      <c r="V170">
        <v>361</v>
      </c>
      <c r="W170" t="s">
        <v>394</v>
      </c>
      <c r="X170" t="s">
        <v>2407</v>
      </c>
      <c r="Y170">
        <v>1</v>
      </c>
      <c r="Z170" s="84">
        <v>12800</v>
      </c>
      <c r="AA170">
        <v>12800</v>
      </c>
      <c r="AB170">
        <v>13200</v>
      </c>
      <c r="AC170">
        <v>0</v>
      </c>
      <c r="AD170">
        <v>13000</v>
      </c>
      <c r="AE170" s="60">
        <v>13000</v>
      </c>
      <c r="AF170">
        <v>12900</v>
      </c>
      <c r="AG170">
        <v>12900</v>
      </c>
      <c r="AH170">
        <v>12800</v>
      </c>
      <c r="AI170">
        <v>1</v>
      </c>
      <c r="AJ170" t="s">
        <v>2294</v>
      </c>
      <c r="AK170">
        <v>0</v>
      </c>
      <c r="AL170" t="s">
        <v>396</v>
      </c>
      <c r="AM170" t="s">
        <v>67</v>
      </c>
      <c r="AO170">
        <v>0</v>
      </c>
    </row>
    <row r="171" spans="1:41">
      <c r="A171" s="1" t="str">
        <f t="shared" si="2"/>
        <v>最上-1</v>
      </c>
      <c r="B171" t="s">
        <v>2392</v>
      </c>
      <c r="C171">
        <v>362</v>
      </c>
      <c r="D171" t="s">
        <v>397</v>
      </c>
      <c r="E171" t="s">
        <v>2393</v>
      </c>
      <c r="F171">
        <v>1</v>
      </c>
      <c r="G171" t="s">
        <v>2394</v>
      </c>
      <c r="H171" t="s">
        <v>2397</v>
      </c>
      <c r="I171" t="s">
        <v>2405</v>
      </c>
      <c r="J171" t="s">
        <v>2402</v>
      </c>
      <c r="K171" t="s">
        <v>2398</v>
      </c>
      <c r="L171" t="s">
        <v>2402</v>
      </c>
      <c r="M171" t="s">
        <v>2404</v>
      </c>
      <c r="N171" t="s">
        <v>2402</v>
      </c>
      <c r="O171" t="s">
        <v>2403</v>
      </c>
      <c r="P171" t="s">
        <v>2402</v>
      </c>
      <c r="Q171" t="s">
        <v>2403</v>
      </c>
      <c r="R171" t="s">
        <v>2404</v>
      </c>
      <c r="S171" t="s">
        <v>2405</v>
      </c>
      <c r="T171">
        <v>1</v>
      </c>
      <c r="U171" t="s">
        <v>2392</v>
      </c>
      <c r="V171">
        <v>362</v>
      </c>
      <c r="W171" t="s">
        <v>397</v>
      </c>
      <c r="X171" t="s">
        <v>2393</v>
      </c>
      <c r="Y171">
        <v>1</v>
      </c>
      <c r="Z171" s="84">
        <v>8440</v>
      </c>
      <c r="AA171">
        <v>8440</v>
      </c>
      <c r="AB171">
        <v>8540</v>
      </c>
      <c r="AC171">
        <v>0</v>
      </c>
      <c r="AD171">
        <v>8500</v>
      </c>
      <c r="AE171" s="60">
        <v>8490</v>
      </c>
      <c r="AF171">
        <v>8480</v>
      </c>
      <c r="AG171">
        <v>8470</v>
      </c>
      <c r="AH171">
        <v>8450</v>
      </c>
      <c r="AI171">
        <v>1</v>
      </c>
      <c r="AJ171" t="s">
        <v>2295</v>
      </c>
      <c r="AK171">
        <v>0</v>
      </c>
      <c r="AL171" t="s">
        <v>398</v>
      </c>
      <c r="AM171" t="s">
        <v>105</v>
      </c>
      <c r="AO171">
        <v>0</v>
      </c>
    </row>
    <row r="172" spans="1:41">
      <c r="A172" s="1" t="str">
        <f t="shared" si="2"/>
        <v>最上-2</v>
      </c>
      <c r="B172" t="s">
        <v>2392</v>
      </c>
      <c r="C172">
        <v>362</v>
      </c>
      <c r="D172" t="s">
        <v>397</v>
      </c>
      <c r="E172" t="s">
        <v>2393</v>
      </c>
      <c r="F172">
        <v>2</v>
      </c>
      <c r="G172" t="s">
        <v>2394</v>
      </c>
      <c r="H172" t="s">
        <v>2397</v>
      </c>
      <c r="I172" t="s">
        <v>2405</v>
      </c>
      <c r="J172" t="s">
        <v>2402</v>
      </c>
      <c r="K172" t="s">
        <v>2398</v>
      </c>
      <c r="L172" t="s">
        <v>2402</v>
      </c>
      <c r="M172" t="s">
        <v>2404</v>
      </c>
      <c r="N172" t="s">
        <v>2402</v>
      </c>
      <c r="O172" t="s">
        <v>2403</v>
      </c>
      <c r="P172" t="s">
        <v>2402</v>
      </c>
      <c r="Q172" t="s">
        <v>2403</v>
      </c>
      <c r="R172" t="s">
        <v>2404</v>
      </c>
      <c r="S172" t="s">
        <v>2405</v>
      </c>
      <c r="T172">
        <v>2</v>
      </c>
      <c r="U172" t="s">
        <v>2392</v>
      </c>
      <c r="V172">
        <v>362</v>
      </c>
      <c r="W172" t="s">
        <v>397</v>
      </c>
      <c r="X172" t="s">
        <v>2393</v>
      </c>
      <c r="Y172">
        <v>1</v>
      </c>
      <c r="Z172" s="84">
        <v>7180</v>
      </c>
      <c r="AA172">
        <v>7180</v>
      </c>
      <c r="AB172">
        <v>7300</v>
      </c>
      <c r="AE172" s="60">
        <v>7240</v>
      </c>
      <c r="AG172">
        <v>0</v>
      </c>
      <c r="AH172">
        <v>0</v>
      </c>
      <c r="AI172">
        <v>1</v>
      </c>
      <c r="AJ172" t="s">
        <v>2384</v>
      </c>
      <c r="AK172">
        <v>0</v>
      </c>
      <c r="AL172" t="s">
        <v>398</v>
      </c>
      <c r="AM172" t="s">
        <v>105</v>
      </c>
      <c r="AO172">
        <v>0</v>
      </c>
    </row>
    <row r="173" spans="1:41">
      <c r="A173" s="1" t="str">
        <f t="shared" si="2"/>
        <v>最上5-1</v>
      </c>
      <c r="B173" t="s">
        <v>2392</v>
      </c>
      <c r="C173">
        <v>362</v>
      </c>
      <c r="D173" t="s">
        <v>397</v>
      </c>
      <c r="E173" t="s">
        <v>2407</v>
      </c>
      <c r="F173">
        <v>1</v>
      </c>
      <c r="G173" t="s">
        <v>2394</v>
      </c>
      <c r="H173" t="s">
        <v>2397</v>
      </c>
      <c r="I173" t="s">
        <v>2405</v>
      </c>
      <c r="J173" t="s">
        <v>2402</v>
      </c>
      <c r="K173" t="s">
        <v>2398</v>
      </c>
      <c r="L173" t="s">
        <v>2402</v>
      </c>
      <c r="M173" t="s">
        <v>2404</v>
      </c>
      <c r="N173" t="s">
        <v>2402</v>
      </c>
      <c r="O173" t="s">
        <v>2403</v>
      </c>
      <c r="P173" t="s">
        <v>2402</v>
      </c>
      <c r="Q173" t="s">
        <v>2403</v>
      </c>
      <c r="R173" t="s">
        <v>2404</v>
      </c>
      <c r="S173" t="s">
        <v>2405</v>
      </c>
      <c r="T173">
        <v>2</v>
      </c>
      <c r="U173" t="s">
        <v>2392</v>
      </c>
      <c r="V173">
        <v>361</v>
      </c>
      <c r="W173" t="s">
        <v>394</v>
      </c>
      <c r="X173" t="s">
        <v>2407</v>
      </c>
      <c r="Y173">
        <v>1</v>
      </c>
      <c r="Z173" s="84">
        <v>14800</v>
      </c>
      <c r="AA173">
        <v>14800</v>
      </c>
      <c r="AB173">
        <v>15000</v>
      </c>
      <c r="AE173" s="60">
        <v>14900</v>
      </c>
      <c r="AG173">
        <v>0</v>
      </c>
      <c r="AH173">
        <v>0</v>
      </c>
      <c r="AI173">
        <v>1</v>
      </c>
      <c r="AJ173" t="s">
        <v>2323</v>
      </c>
      <c r="AK173">
        <v>0</v>
      </c>
      <c r="AL173" t="s">
        <v>399</v>
      </c>
      <c r="AM173" t="s">
        <v>105</v>
      </c>
      <c r="AO173">
        <v>0</v>
      </c>
    </row>
    <row r="174" spans="1:41">
      <c r="A174" s="1" t="str">
        <f t="shared" si="2"/>
        <v>真室川-1</v>
      </c>
      <c r="B174" t="s">
        <v>2392</v>
      </c>
      <c r="C174">
        <v>364</v>
      </c>
      <c r="D174" t="s">
        <v>400</v>
      </c>
      <c r="E174" t="s">
        <v>2393</v>
      </c>
      <c r="F174">
        <v>1</v>
      </c>
      <c r="G174" t="s">
        <v>2394</v>
      </c>
      <c r="H174" t="s">
        <v>2398</v>
      </c>
      <c r="I174" t="s">
        <v>2397</v>
      </c>
      <c r="J174" t="s">
        <v>2398</v>
      </c>
      <c r="K174" t="s">
        <v>2399</v>
      </c>
      <c r="L174" t="s">
        <v>2399</v>
      </c>
      <c r="M174" t="s">
        <v>2402</v>
      </c>
      <c r="N174" t="s">
        <v>2413</v>
      </c>
      <c r="O174" t="s">
        <v>2399</v>
      </c>
      <c r="P174" t="s">
        <v>2413</v>
      </c>
      <c r="Q174" t="s">
        <v>2399</v>
      </c>
      <c r="R174" t="s">
        <v>2405</v>
      </c>
      <c r="S174" t="s">
        <v>2400</v>
      </c>
      <c r="T174">
        <v>1</v>
      </c>
      <c r="U174" t="s">
        <v>2392</v>
      </c>
      <c r="V174">
        <v>364</v>
      </c>
      <c r="W174" t="s">
        <v>400</v>
      </c>
      <c r="X174" t="s">
        <v>2393</v>
      </c>
      <c r="Y174">
        <v>1</v>
      </c>
      <c r="Z174" s="84">
        <v>6930</v>
      </c>
      <c r="AA174">
        <v>6930</v>
      </c>
      <c r="AB174">
        <v>7050</v>
      </c>
      <c r="AC174">
        <v>0</v>
      </c>
      <c r="AD174">
        <v>7000</v>
      </c>
      <c r="AE174" s="60">
        <v>6990</v>
      </c>
      <c r="AF174">
        <v>6970</v>
      </c>
      <c r="AG174">
        <v>6960</v>
      </c>
      <c r="AH174">
        <v>6940</v>
      </c>
      <c r="AI174">
        <v>7</v>
      </c>
      <c r="AJ174" t="s">
        <v>2272</v>
      </c>
      <c r="AK174">
        <v>0</v>
      </c>
      <c r="AL174" t="s">
        <v>2215</v>
      </c>
      <c r="AM174" t="s">
        <v>99</v>
      </c>
      <c r="AO174">
        <v>0</v>
      </c>
    </row>
    <row r="175" spans="1:41">
      <c r="A175" s="1" t="str">
        <f t="shared" si="2"/>
        <v>真室川-2</v>
      </c>
      <c r="B175" t="s">
        <v>2392</v>
      </c>
      <c r="C175">
        <v>364</v>
      </c>
      <c r="D175" t="s">
        <v>400</v>
      </c>
      <c r="E175" t="s">
        <v>2393</v>
      </c>
      <c r="F175">
        <v>2</v>
      </c>
      <c r="G175" t="s">
        <v>2394</v>
      </c>
      <c r="H175" t="s">
        <v>2398</v>
      </c>
      <c r="I175" t="s">
        <v>2397</v>
      </c>
      <c r="J175" t="s">
        <v>2398</v>
      </c>
      <c r="K175" t="s">
        <v>2399</v>
      </c>
      <c r="L175" t="s">
        <v>2399</v>
      </c>
      <c r="M175" t="s">
        <v>2402</v>
      </c>
      <c r="N175" t="s">
        <v>2413</v>
      </c>
      <c r="O175" t="s">
        <v>2399</v>
      </c>
      <c r="P175" t="s">
        <v>2413</v>
      </c>
      <c r="Q175" t="s">
        <v>2399</v>
      </c>
      <c r="R175" t="s">
        <v>2405</v>
      </c>
      <c r="S175" t="s">
        <v>2400</v>
      </c>
      <c r="T175">
        <v>2</v>
      </c>
      <c r="U175" t="s">
        <v>2392</v>
      </c>
      <c r="V175">
        <v>364</v>
      </c>
      <c r="W175" t="s">
        <v>400</v>
      </c>
      <c r="X175" t="s">
        <v>2393</v>
      </c>
      <c r="Y175">
        <v>1</v>
      </c>
      <c r="Z175" s="84">
        <v>5910</v>
      </c>
      <c r="AA175">
        <v>5910</v>
      </c>
      <c r="AB175">
        <v>6030</v>
      </c>
      <c r="AE175" s="60">
        <v>5970</v>
      </c>
      <c r="AG175">
        <v>0</v>
      </c>
      <c r="AH175">
        <v>0</v>
      </c>
      <c r="AI175">
        <v>7</v>
      </c>
      <c r="AJ175" t="s">
        <v>2272</v>
      </c>
      <c r="AK175">
        <v>0</v>
      </c>
      <c r="AL175" t="s">
        <v>2215</v>
      </c>
      <c r="AM175" t="s">
        <v>99</v>
      </c>
      <c r="AO175">
        <v>0</v>
      </c>
    </row>
    <row r="176" spans="1:41">
      <c r="A176" s="1" t="str">
        <f t="shared" si="2"/>
        <v>真室川5-1</v>
      </c>
      <c r="B176" t="s">
        <v>2392</v>
      </c>
      <c r="C176">
        <v>364</v>
      </c>
      <c r="D176" t="s">
        <v>400</v>
      </c>
      <c r="E176" t="s">
        <v>2407</v>
      </c>
      <c r="F176">
        <v>1</v>
      </c>
      <c r="G176" t="s">
        <v>2394</v>
      </c>
      <c r="H176" t="s">
        <v>2398</v>
      </c>
      <c r="I176" t="s">
        <v>2397</v>
      </c>
      <c r="J176" t="s">
        <v>2398</v>
      </c>
      <c r="K176" t="s">
        <v>2399</v>
      </c>
      <c r="L176" t="s">
        <v>2399</v>
      </c>
      <c r="M176" t="s">
        <v>2402</v>
      </c>
      <c r="N176" t="s">
        <v>2413</v>
      </c>
      <c r="O176" t="s">
        <v>2399</v>
      </c>
      <c r="P176" t="s">
        <v>2413</v>
      </c>
      <c r="Q176" t="s">
        <v>2399</v>
      </c>
      <c r="R176" t="s">
        <v>2405</v>
      </c>
      <c r="S176" t="s">
        <v>2400</v>
      </c>
      <c r="T176">
        <v>2</v>
      </c>
      <c r="U176" t="s">
        <v>2392</v>
      </c>
      <c r="V176">
        <v>361</v>
      </c>
      <c r="W176" t="s">
        <v>394</v>
      </c>
      <c r="X176" t="s">
        <v>2407</v>
      </c>
      <c r="Y176">
        <v>1</v>
      </c>
      <c r="Z176" s="84">
        <v>12300</v>
      </c>
      <c r="AA176">
        <v>12300</v>
      </c>
      <c r="AB176">
        <v>12500</v>
      </c>
      <c r="AE176" s="60">
        <v>12400</v>
      </c>
      <c r="AG176">
        <v>0</v>
      </c>
      <c r="AH176">
        <v>0</v>
      </c>
      <c r="AI176">
        <v>1</v>
      </c>
      <c r="AJ176" t="s">
        <v>2216</v>
      </c>
      <c r="AK176">
        <v>0</v>
      </c>
      <c r="AL176" t="s">
        <v>2217</v>
      </c>
      <c r="AM176" t="s">
        <v>99</v>
      </c>
      <c r="AO176">
        <v>0</v>
      </c>
    </row>
    <row r="177" spans="1:41">
      <c r="A177" s="1" t="str">
        <f t="shared" si="2"/>
        <v>高畠-1</v>
      </c>
      <c r="B177" t="s">
        <v>2392</v>
      </c>
      <c r="C177">
        <v>381</v>
      </c>
      <c r="D177" t="s">
        <v>401</v>
      </c>
      <c r="E177" t="s">
        <v>2393</v>
      </c>
      <c r="F177">
        <v>1</v>
      </c>
      <c r="G177" t="s">
        <v>2394</v>
      </c>
      <c r="H177" t="s">
        <v>2396</v>
      </c>
      <c r="I177" t="s">
        <v>2399</v>
      </c>
      <c r="J177" t="s">
        <v>2396</v>
      </c>
      <c r="K177">
        <v>10357</v>
      </c>
      <c r="L177" t="s">
        <v>2396</v>
      </c>
      <c r="M177" t="s">
        <v>2416</v>
      </c>
      <c r="N177" t="s">
        <v>2395</v>
      </c>
      <c r="O177" t="s">
        <v>2400</v>
      </c>
      <c r="P177" t="s">
        <v>2395</v>
      </c>
      <c r="Q177" t="s">
        <v>2400</v>
      </c>
      <c r="R177" t="s">
        <v>2399</v>
      </c>
      <c r="S177" t="s">
        <v>2401</v>
      </c>
      <c r="T177">
        <v>2</v>
      </c>
      <c r="U177" t="s">
        <v>2392</v>
      </c>
      <c r="V177">
        <v>382</v>
      </c>
      <c r="W177" t="s">
        <v>345</v>
      </c>
      <c r="X177" t="s">
        <v>2393</v>
      </c>
      <c r="Y177">
        <v>1</v>
      </c>
      <c r="Z177" s="84">
        <v>9350</v>
      </c>
      <c r="AA177">
        <v>9350</v>
      </c>
      <c r="AB177">
        <v>9450</v>
      </c>
      <c r="AE177" s="60">
        <v>9400</v>
      </c>
      <c r="AG177">
        <v>0</v>
      </c>
      <c r="AH177">
        <v>0</v>
      </c>
      <c r="AI177">
        <v>5</v>
      </c>
      <c r="AJ177" t="s">
        <v>2366</v>
      </c>
      <c r="AK177">
        <v>0</v>
      </c>
      <c r="AL177" t="s">
        <v>402</v>
      </c>
      <c r="AM177" t="s">
        <v>95</v>
      </c>
      <c r="AO177">
        <v>0</v>
      </c>
    </row>
    <row r="178" spans="1:41">
      <c r="A178" s="1" t="str">
        <f t="shared" si="2"/>
        <v>高畠-2</v>
      </c>
      <c r="B178" t="s">
        <v>2392</v>
      </c>
      <c r="C178">
        <v>381</v>
      </c>
      <c r="D178" t="s">
        <v>401</v>
      </c>
      <c r="E178" t="s">
        <v>2393</v>
      </c>
      <c r="F178">
        <v>2</v>
      </c>
      <c r="G178" t="s">
        <v>2394</v>
      </c>
      <c r="H178" t="s">
        <v>2396</v>
      </c>
      <c r="I178" t="s">
        <v>2399</v>
      </c>
      <c r="J178" t="s">
        <v>2396</v>
      </c>
      <c r="K178">
        <v>10357</v>
      </c>
      <c r="L178" t="s">
        <v>2396</v>
      </c>
      <c r="M178" t="s">
        <v>2416</v>
      </c>
      <c r="N178" t="s">
        <v>2395</v>
      </c>
      <c r="O178" t="s">
        <v>2400</v>
      </c>
      <c r="P178" t="s">
        <v>2395</v>
      </c>
      <c r="Q178" t="s">
        <v>2400</v>
      </c>
      <c r="R178" t="s">
        <v>2399</v>
      </c>
      <c r="S178" t="s">
        <v>2401</v>
      </c>
      <c r="T178">
        <v>2</v>
      </c>
      <c r="U178" t="s">
        <v>2392</v>
      </c>
      <c r="V178">
        <v>202</v>
      </c>
      <c r="W178" t="s">
        <v>296</v>
      </c>
      <c r="X178" t="s">
        <v>2393</v>
      </c>
      <c r="Y178">
        <v>1</v>
      </c>
      <c r="Z178" s="84">
        <v>21800</v>
      </c>
      <c r="AA178">
        <v>21800</v>
      </c>
      <c r="AB178">
        <v>21600</v>
      </c>
      <c r="AE178" s="60">
        <v>21700</v>
      </c>
      <c r="AG178">
        <v>0</v>
      </c>
      <c r="AH178">
        <v>0</v>
      </c>
      <c r="AI178">
        <v>5</v>
      </c>
      <c r="AJ178" t="s">
        <v>2496</v>
      </c>
      <c r="AK178">
        <v>0</v>
      </c>
      <c r="AO178">
        <v>0</v>
      </c>
    </row>
    <row r="179" spans="1:41">
      <c r="A179" s="1" t="str">
        <f t="shared" si="2"/>
        <v>高畠5-1</v>
      </c>
      <c r="B179" t="s">
        <v>2392</v>
      </c>
      <c r="C179">
        <v>381</v>
      </c>
      <c r="D179" t="s">
        <v>401</v>
      </c>
      <c r="E179" t="s">
        <v>2407</v>
      </c>
      <c r="F179">
        <v>1</v>
      </c>
      <c r="G179" t="s">
        <v>2394</v>
      </c>
      <c r="H179" t="s">
        <v>2396</v>
      </c>
      <c r="I179" t="s">
        <v>2399</v>
      </c>
      <c r="J179" t="s">
        <v>2396</v>
      </c>
      <c r="K179">
        <v>10357</v>
      </c>
      <c r="L179" t="s">
        <v>2396</v>
      </c>
      <c r="M179" t="s">
        <v>2416</v>
      </c>
      <c r="N179" t="s">
        <v>2395</v>
      </c>
      <c r="O179" t="s">
        <v>2400</v>
      </c>
      <c r="P179" t="s">
        <v>2395</v>
      </c>
      <c r="Q179" t="s">
        <v>2400</v>
      </c>
      <c r="R179" t="s">
        <v>2399</v>
      </c>
      <c r="S179" t="s">
        <v>2401</v>
      </c>
      <c r="T179">
        <v>2</v>
      </c>
      <c r="U179" t="s">
        <v>2392</v>
      </c>
      <c r="V179">
        <v>382</v>
      </c>
      <c r="W179" t="s">
        <v>345</v>
      </c>
      <c r="X179" t="s">
        <v>2407</v>
      </c>
      <c r="Y179">
        <v>1</v>
      </c>
      <c r="Z179" s="84">
        <v>23600</v>
      </c>
      <c r="AA179">
        <v>23600</v>
      </c>
      <c r="AB179">
        <v>24000</v>
      </c>
      <c r="AE179" s="60">
        <v>23800</v>
      </c>
      <c r="AG179">
        <v>0</v>
      </c>
      <c r="AH179">
        <v>0</v>
      </c>
      <c r="AI179">
        <v>5</v>
      </c>
      <c r="AJ179" t="s">
        <v>2474</v>
      </c>
      <c r="AK179">
        <v>0</v>
      </c>
      <c r="AO179">
        <v>0</v>
      </c>
    </row>
    <row r="180" spans="1:41">
      <c r="A180" s="1" t="str">
        <f t="shared" si="2"/>
        <v>山形川西-1</v>
      </c>
      <c r="B180" t="s">
        <v>2392</v>
      </c>
      <c r="C180">
        <v>382</v>
      </c>
      <c r="D180" t="s">
        <v>345</v>
      </c>
      <c r="E180" t="s">
        <v>2393</v>
      </c>
      <c r="F180">
        <v>1</v>
      </c>
      <c r="G180" t="s">
        <v>2394</v>
      </c>
      <c r="H180" t="s">
        <v>2395</v>
      </c>
      <c r="I180" t="s">
        <v>2403</v>
      </c>
      <c r="J180" t="s">
        <v>2400</v>
      </c>
      <c r="K180" t="s">
        <v>2404</v>
      </c>
      <c r="L180" t="s">
        <v>2400</v>
      </c>
      <c r="M180">
        <v>10357</v>
      </c>
      <c r="N180" t="s">
        <v>2408</v>
      </c>
      <c r="O180" t="s">
        <v>2401</v>
      </c>
      <c r="P180" t="s">
        <v>2408</v>
      </c>
      <c r="Q180" t="s">
        <v>2401</v>
      </c>
      <c r="R180" t="s">
        <v>2395</v>
      </c>
      <c r="S180" t="s">
        <v>2398</v>
      </c>
      <c r="T180">
        <v>1</v>
      </c>
      <c r="U180" t="s">
        <v>2392</v>
      </c>
      <c r="V180">
        <v>382</v>
      </c>
      <c r="W180" t="s">
        <v>345</v>
      </c>
      <c r="X180" t="s">
        <v>2393</v>
      </c>
      <c r="Y180">
        <v>1</v>
      </c>
      <c r="Z180" s="84">
        <v>11200</v>
      </c>
      <c r="AA180">
        <v>11200</v>
      </c>
      <c r="AB180">
        <v>11400</v>
      </c>
      <c r="AC180">
        <v>0</v>
      </c>
      <c r="AD180">
        <v>11300</v>
      </c>
      <c r="AE180" s="60">
        <v>11300</v>
      </c>
      <c r="AF180">
        <v>11300</v>
      </c>
      <c r="AG180">
        <v>11300</v>
      </c>
      <c r="AH180">
        <v>11200</v>
      </c>
      <c r="AI180">
        <v>1</v>
      </c>
      <c r="AJ180" t="s">
        <v>2269</v>
      </c>
      <c r="AK180">
        <v>0</v>
      </c>
      <c r="AL180" t="s">
        <v>304</v>
      </c>
      <c r="AM180" t="s">
        <v>83</v>
      </c>
      <c r="AO180">
        <v>0</v>
      </c>
    </row>
    <row r="181" spans="1:41">
      <c r="A181" s="1" t="str">
        <f t="shared" si="2"/>
        <v>山形川西-2</v>
      </c>
      <c r="B181" t="s">
        <v>2392</v>
      </c>
      <c r="C181">
        <v>382</v>
      </c>
      <c r="D181" t="s">
        <v>345</v>
      </c>
      <c r="E181" t="s">
        <v>2393</v>
      </c>
      <c r="F181">
        <v>2</v>
      </c>
      <c r="G181" t="s">
        <v>2394</v>
      </c>
      <c r="H181" t="s">
        <v>2395</v>
      </c>
      <c r="I181" t="s">
        <v>2403</v>
      </c>
      <c r="J181" t="s">
        <v>2400</v>
      </c>
      <c r="K181" t="s">
        <v>2404</v>
      </c>
      <c r="L181" t="s">
        <v>2400</v>
      </c>
      <c r="M181">
        <v>10357</v>
      </c>
      <c r="N181" t="s">
        <v>2408</v>
      </c>
      <c r="O181" t="s">
        <v>2401</v>
      </c>
      <c r="P181" t="s">
        <v>2408</v>
      </c>
      <c r="Q181" t="s">
        <v>2401</v>
      </c>
      <c r="R181" t="s">
        <v>2395</v>
      </c>
      <c r="S181" t="s">
        <v>2398</v>
      </c>
      <c r="T181">
        <v>2</v>
      </c>
      <c r="U181" t="s">
        <v>2392</v>
      </c>
      <c r="V181">
        <v>382</v>
      </c>
      <c r="W181" t="s">
        <v>345</v>
      </c>
      <c r="X181" t="s">
        <v>2393</v>
      </c>
      <c r="Y181">
        <v>1</v>
      </c>
      <c r="Z181" s="84">
        <v>9250</v>
      </c>
      <c r="AA181">
        <v>9250</v>
      </c>
      <c r="AB181">
        <v>9420</v>
      </c>
      <c r="AE181" s="60">
        <v>9330</v>
      </c>
      <c r="AG181">
        <v>0</v>
      </c>
      <c r="AH181">
        <v>0</v>
      </c>
      <c r="AI181">
        <v>5</v>
      </c>
      <c r="AJ181" t="s">
        <v>2269</v>
      </c>
      <c r="AK181">
        <v>0</v>
      </c>
      <c r="AL181" t="s">
        <v>404</v>
      </c>
      <c r="AM181" t="s">
        <v>83</v>
      </c>
      <c r="AO181">
        <v>0</v>
      </c>
    </row>
    <row r="182" spans="1:41">
      <c r="A182" s="1" t="str">
        <f t="shared" si="2"/>
        <v>山形川西5-1</v>
      </c>
      <c r="B182" t="s">
        <v>2392</v>
      </c>
      <c r="C182">
        <v>382</v>
      </c>
      <c r="D182" t="s">
        <v>345</v>
      </c>
      <c r="E182" t="s">
        <v>2407</v>
      </c>
      <c r="F182">
        <v>1</v>
      </c>
      <c r="G182" t="s">
        <v>2394</v>
      </c>
      <c r="H182" t="s">
        <v>2395</v>
      </c>
      <c r="I182" t="s">
        <v>2403</v>
      </c>
      <c r="J182" t="s">
        <v>2400</v>
      </c>
      <c r="K182" t="s">
        <v>2404</v>
      </c>
      <c r="L182" t="s">
        <v>2400</v>
      </c>
      <c r="M182">
        <v>10357</v>
      </c>
      <c r="N182" t="s">
        <v>2408</v>
      </c>
      <c r="O182" t="s">
        <v>2401</v>
      </c>
      <c r="P182" t="s">
        <v>2408</v>
      </c>
      <c r="Q182" t="s">
        <v>2401</v>
      </c>
      <c r="R182" t="s">
        <v>2395</v>
      </c>
      <c r="S182" t="s">
        <v>2398</v>
      </c>
      <c r="T182">
        <v>1</v>
      </c>
      <c r="U182" t="s">
        <v>2392</v>
      </c>
      <c r="V182">
        <v>382</v>
      </c>
      <c r="W182" t="s">
        <v>345</v>
      </c>
      <c r="X182" t="s">
        <v>2407</v>
      </c>
      <c r="Y182">
        <v>1</v>
      </c>
      <c r="Z182" s="84">
        <v>16300</v>
      </c>
      <c r="AA182">
        <v>16300</v>
      </c>
      <c r="AB182">
        <v>16700</v>
      </c>
      <c r="AC182">
        <v>0</v>
      </c>
      <c r="AD182">
        <v>16500</v>
      </c>
      <c r="AE182" s="60">
        <v>16500</v>
      </c>
      <c r="AF182">
        <v>16400</v>
      </c>
      <c r="AG182">
        <v>16400</v>
      </c>
      <c r="AH182">
        <v>16300</v>
      </c>
      <c r="AI182">
        <v>5</v>
      </c>
      <c r="AJ182" t="s">
        <v>2296</v>
      </c>
      <c r="AK182">
        <v>0</v>
      </c>
      <c r="AL182" t="s">
        <v>406</v>
      </c>
      <c r="AM182" t="s">
        <v>83</v>
      </c>
      <c r="AO182">
        <v>0</v>
      </c>
    </row>
    <row r="183" spans="1:41">
      <c r="A183" s="1" t="str">
        <f t="shared" si="2"/>
        <v>小国-1</v>
      </c>
      <c r="B183" t="s">
        <v>2392</v>
      </c>
      <c r="C183">
        <v>401</v>
      </c>
      <c r="D183" t="s">
        <v>407</v>
      </c>
      <c r="E183" t="s">
        <v>2393</v>
      </c>
      <c r="F183">
        <v>1</v>
      </c>
      <c r="G183" t="s">
        <v>2394</v>
      </c>
      <c r="H183">
        <v>10357</v>
      </c>
      <c r="I183" t="s">
        <v>2397</v>
      </c>
      <c r="J183">
        <v>10357</v>
      </c>
      <c r="K183" t="s">
        <v>2397</v>
      </c>
      <c r="L183">
        <v>10357</v>
      </c>
      <c r="M183" t="s">
        <v>2397</v>
      </c>
      <c r="N183">
        <v>10357</v>
      </c>
      <c r="O183" t="s">
        <v>2397</v>
      </c>
      <c r="P183" t="s">
        <v>2398</v>
      </c>
      <c r="Q183" t="s">
        <v>2395</v>
      </c>
      <c r="R183" t="s">
        <v>2398</v>
      </c>
      <c r="S183" t="s">
        <v>2395</v>
      </c>
      <c r="T183">
        <v>1</v>
      </c>
      <c r="U183" t="s">
        <v>2392</v>
      </c>
      <c r="V183">
        <v>401</v>
      </c>
      <c r="W183" t="s">
        <v>407</v>
      </c>
      <c r="X183" t="s">
        <v>2393</v>
      </c>
      <c r="Y183">
        <v>1</v>
      </c>
      <c r="Z183" s="84">
        <v>12100</v>
      </c>
      <c r="AA183">
        <v>12100</v>
      </c>
      <c r="AB183">
        <v>12300</v>
      </c>
      <c r="AC183">
        <v>0</v>
      </c>
      <c r="AD183">
        <v>12200</v>
      </c>
      <c r="AE183" s="60">
        <v>12200</v>
      </c>
      <c r="AF183">
        <v>12200</v>
      </c>
      <c r="AG183">
        <v>12200</v>
      </c>
      <c r="AH183">
        <v>12100</v>
      </c>
      <c r="AI183">
        <v>1</v>
      </c>
      <c r="AJ183" t="s">
        <v>2297</v>
      </c>
      <c r="AK183">
        <v>0</v>
      </c>
      <c r="AL183" t="s">
        <v>408</v>
      </c>
      <c r="AM183" t="s">
        <v>72</v>
      </c>
      <c r="AO183">
        <v>0</v>
      </c>
    </row>
    <row r="184" spans="1:41">
      <c r="A184" s="1" t="str">
        <f t="shared" si="2"/>
        <v>小国-2</v>
      </c>
      <c r="B184" t="s">
        <v>2392</v>
      </c>
      <c r="C184">
        <v>401</v>
      </c>
      <c r="D184" t="s">
        <v>407</v>
      </c>
      <c r="E184" t="s">
        <v>2393</v>
      </c>
      <c r="F184">
        <v>2</v>
      </c>
      <c r="G184" t="s">
        <v>2394</v>
      </c>
      <c r="H184">
        <v>10357</v>
      </c>
      <c r="I184" t="s">
        <v>2397</v>
      </c>
      <c r="J184">
        <v>10357</v>
      </c>
      <c r="K184" t="s">
        <v>2397</v>
      </c>
      <c r="L184">
        <v>10357</v>
      </c>
      <c r="M184" t="s">
        <v>2397</v>
      </c>
      <c r="N184">
        <v>10357</v>
      </c>
      <c r="O184" t="s">
        <v>2397</v>
      </c>
      <c r="P184" t="s">
        <v>2398</v>
      </c>
      <c r="Q184" t="s">
        <v>2395</v>
      </c>
      <c r="R184" t="s">
        <v>2398</v>
      </c>
      <c r="S184" t="s">
        <v>2395</v>
      </c>
      <c r="T184">
        <v>2</v>
      </c>
      <c r="U184" t="s">
        <v>2392</v>
      </c>
      <c r="V184">
        <v>401</v>
      </c>
      <c r="W184" t="s">
        <v>407</v>
      </c>
      <c r="X184" t="s">
        <v>2393</v>
      </c>
      <c r="Y184">
        <v>1</v>
      </c>
      <c r="Z184" s="84">
        <v>6700</v>
      </c>
      <c r="AA184">
        <v>6700</v>
      </c>
      <c r="AB184">
        <v>6800</v>
      </c>
      <c r="AE184" s="60">
        <v>6750</v>
      </c>
      <c r="AG184">
        <v>0</v>
      </c>
      <c r="AH184">
        <v>0</v>
      </c>
      <c r="AI184">
        <v>7</v>
      </c>
      <c r="AJ184" t="s">
        <v>2475</v>
      </c>
      <c r="AK184">
        <v>0</v>
      </c>
      <c r="AL184" t="s">
        <v>408</v>
      </c>
      <c r="AM184" t="s">
        <v>72</v>
      </c>
      <c r="AO184">
        <v>0</v>
      </c>
    </row>
    <row r="185" spans="1:41">
      <c r="A185" s="1" t="str">
        <f t="shared" si="2"/>
        <v>小国5-1</v>
      </c>
      <c r="B185" t="s">
        <v>2392</v>
      </c>
      <c r="C185">
        <v>401</v>
      </c>
      <c r="D185" t="s">
        <v>407</v>
      </c>
      <c r="E185" t="s">
        <v>2407</v>
      </c>
      <c r="F185">
        <v>1</v>
      </c>
      <c r="G185" t="s">
        <v>2394</v>
      </c>
      <c r="H185">
        <v>10357</v>
      </c>
      <c r="I185" t="s">
        <v>2397</v>
      </c>
      <c r="J185">
        <v>10357</v>
      </c>
      <c r="K185" t="s">
        <v>2397</v>
      </c>
      <c r="L185">
        <v>10357</v>
      </c>
      <c r="M185" t="s">
        <v>2397</v>
      </c>
      <c r="N185">
        <v>10357</v>
      </c>
      <c r="O185" t="s">
        <v>2397</v>
      </c>
      <c r="P185" t="s">
        <v>2398</v>
      </c>
      <c r="Q185" t="s">
        <v>2395</v>
      </c>
      <c r="R185" t="s">
        <v>2398</v>
      </c>
      <c r="S185" t="s">
        <v>2395</v>
      </c>
      <c r="T185">
        <v>2</v>
      </c>
      <c r="U185" t="s">
        <v>2392</v>
      </c>
      <c r="V185">
        <v>382</v>
      </c>
      <c r="W185" t="s">
        <v>345</v>
      </c>
      <c r="X185" t="s">
        <v>2407</v>
      </c>
      <c r="Y185">
        <v>1</v>
      </c>
      <c r="Z185" s="84">
        <v>16700</v>
      </c>
      <c r="AA185">
        <v>16700</v>
      </c>
      <c r="AB185">
        <v>17100</v>
      </c>
      <c r="AE185" s="60">
        <v>16900</v>
      </c>
      <c r="AG185">
        <v>0</v>
      </c>
      <c r="AH185">
        <v>0</v>
      </c>
      <c r="AI185">
        <v>1</v>
      </c>
      <c r="AJ185" t="s">
        <v>2385</v>
      </c>
      <c r="AK185">
        <v>0</v>
      </c>
      <c r="AL185" t="s">
        <v>409</v>
      </c>
      <c r="AM185" t="s">
        <v>72</v>
      </c>
      <c r="AO185">
        <v>0</v>
      </c>
    </row>
    <row r="186" spans="1:41">
      <c r="A186" s="1" t="str">
        <f t="shared" si="2"/>
        <v>白鷹-1</v>
      </c>
      <c r="B186" t="s">
        <v>2392</v>
      </c>
      <c r="C186">
        <v>402</v>
      </c>
      <c r="D186" t="s">
        <v>410</v>
      </c>
      <c r="E186" t="s">
        <v>2393</v>
      </c>
      <c r="F186">
        <v>1</v>
      </c>
      <c r="G186" t="s">
        <v>2394</v>
      </c>
      <c r="H186" t="s">
        <v>2402</v>
      </c>
      <c r="I186">
        <v>10357</v>
      </c>
      <c r="J186" t="s">
        <v>2399</v>
      </c>
      <c r="K186" t="s">
        <v>2396</v>
      </c>
      <c r="L186" t="s">
        <v>2399</v>
      </c>
      <c r="M186" t="s">
        <v>2398</v>
      </c>
      <c r="N186" t="s">
        <v>2399</v>
      </c>
      <c r="O186" t="s">
        <v>2398</v>
      </c>
      <c r="P186" t="s">
        <v>2397</v>
      </c>
      <c r="Q186" t="s">
        <v>2398</v>
      </c>
      <c r="R186" t="s">
        <v>2397</v>
      </c>
      <c r="S186" t="s">
        <v>2396</v>
      </c>
      <c r="T186">
        <v>1</v>
      </c>
      <c r="U186" t="s">
        <v>2392</v>
      </c>
      <c r="V186">
        <v>402</v>
      </c>
      <c r="W186" t="s">
        <v>410</v>
      </c>
      <c r="X186" t="s">
        <v>2393</v>
      </c>
      <c r="Y186">
        <v>1</v>
      </c>
      <c r="Z186" s="84">
        <v>13300</v>
      </c>
      <c r="AA186">
        <v>13300</v>
      </c>
      <c r="AB186">
        <v>13500</v>
      </c>
      <c r="AC186">
        <v>0</v>
      </c>
      <c r="AD186">
        <v>13400</v>
      </c>
      <c r="AE186" s="60">
        <v>13400</v>
      </c>
      <c r="AF186">
        <v>13400</v>
      </c>
      <c r="AG186">
        <v>13400</v>
      </c>
      <c r="AH186">
        <v>13300</v>
      </c>
      <c r="AI186">
        <v>1</v>
      </c>
      <c r="AJ186" t="s">
        <v>2298</v>
      </c>
      <c r="AK186">
        <v>0</v>
      </c>
      <c r="AL186" t="s">
        <v>411</v>
      </c>
      <c r="AM186" t="s">
        <v>55</v>
      </c>
      <c r="AO186">
        <v>0</v>
      </c>
    </row>
    <row r="187" spans="1:41">
      <c r="A187" s="1" t="str">
        <f t="shared" si="2"/>
        <v>白鷹-2</v>
      </c>
      <c r="B187" t="s">
        <v>2392</v>
      </c>
      <c r="C187">
        <v>402</v>
      </c>
      <c r="D187" t="s">
        <v>410</v>
      </c>
      <c r="E187" t="s">
        <v>2393</v>
      </c>
      <c r="F187">
        <v>2</v>
      </c>
      <c r="G187" t="s">
        <v>2394</v>
      </c>
      <c r="H187" t="s">
        <v>2402</v>
      </c>
      <c r="I187">
        <v>10357</v>
      </c>
      <c r="J187" t="s">
        <v>2399</v>
      </c>
      <c r="K187" t="s">
        <v>2396</v>
      </c>
      <c r="L187" t="s">
        <v>2399</v>
      </c>
      <c r="M187" t="s">
        <v>2398</v>
      </c>
      <c r="N187" t="s">
        <v>2399</v>
      </c>
      <c r="O187" t="s">
        <v>2398</v>
      </c>
      <c r="P187" t="s">
        <v>2397</v>
      </c>
      <c r="Q187" t="s">
        <v>2398</v>
      </c>
      <c r="R187" t="s">
        <v>2397</v>
      </c>
      <c r="S187" t="s">
        <v>2396</v>
      </c>
      <c r="T187">
        <v>2</v>
      </c>
      <c r="U187" t="s">
        <v>2392</v>
      </c>
      <c r="V187">
        <v>402</v>
      </c>
      <c r="W187" t="s">
        <v>410</v>
      </c>
      <c r="X187" t="s">
        <v>2393</v>
      </c>
      <c r="Y187">
        <v>1</v>
      </c>
      <c r="Z187" s="84">
        <v>7940</v>
      </c>
      <c r="AA187">
        <v>7940</v>
      </c>
      <c r="AB187">
        <v>8100</v>
      </c>
      <c r="AE187" s="60">
        <v>8020</v>
      </c>
      <c r="AG187">
        <v>0</v>
      </c>
      <c r="AH187">
        <v>0</v>
      </c>
      <c r="AI187">
        <v>1</v>
      </c>
      <c r="AJ187" t="s">
        <v>2322</v>
      </c>
      <c r="AK187">
        <v>0</v>
      </c>
      <c r="AL187" t="s">
        <v>413</v>
      </c>
      <c r="AM187" t="s">
        <v>55</v>
      </c>
      <c r="AO187">
        <v>0</v>
      </c>
    </row>
    <row r="188" spans="1:41">
      <c r="A188" s="1" t="str">
        <f t="shared" si="2"/>
        <v>白鷹5-1</v>
      </c>
      <c r="B188" t="s">
        <v>2392</v>
      </c>
      <c r="C188">
        <v>402</v>
      </c>
      <c r="D188" t="s">
        <v>410</v>
      </c>
      <c r="E188" t="s">
        <v>2407</v>
      </c>
      <c r="F188">
        <v>1</v>
      </c>
      <c r="G188" t="s">
        <v>2394</v>
      </c>
      <c r="H188" t="s">
        <v>2402</v>
      </c>
      <c r="I188">
        <v>10357</v>
      </c>
      <c r="J188" t="s">
        <v>2399</v>
      </c>
      <c r="K188" t="s">
        <v>2396</v>
      </c>
      <c r="L188" t="s">
        <v>2399</v>
      </c>
      <c r="M188" t="s">
        <v>2398</v>
      </c>
      <c r="N188" t="s">
        <v>2399</v>
      </c>
      <c r="O188" t="s">
        <v>2398</v>
      </c>
      <c r="P188" t="s">
        <v>2397</v>
      </c>
      <c r="Q188" t="s">
        <v>2398</v>
      </c>
      <c r="R188" t="s">
        <v>2397</v>
      </c>
      <c r="S188" t="s">
        <v>2396</v>
      </c>
      <c r="T188">
        <v>2</v>
      </c>
      <c r="U188" t="s">
        <v>2392</v>
      </c>
      <c r="V188">
        <v>382</v>
      </c>
      <c r="W188" t="s">
        <v>345</v>
      </c>
      <c r="X188" t="s">
        <v>2407</v>
      </c>
      <c r="Y188">
        <v>1</v>
      </c>
      <c r="Z188" s="84">
        <v>17900</v>
      </c>
      <c r="AA188">
        <v>17900</v>
      </c>
      <c r="AB188">
        <v>18300</v>
      </c>
      <c r="AE188" s="60">
        <v>18100</v>
      </c>
      <c r="AG188">
        <v>0</v>
      </c>
      <c r="AH188">
        <v>0</v>
      </c>
      <c r="AI188">
        <v>1</v>
      </c>
      <c r="AJ188" t="s">
        <v>2223</v>
      </c>
      <c r="AK188">
        <v>0</v>
      </c>
      <c r="AL188" t="s">
        <v>385</v>
      </c>
      <c r="AM188" t="s">
        <v>55</v>
      </c>
      <c r="AO188">
        <v>0</v>
      </c>
    </row>
    <row r="189" spans="1:41">
      <c r="A189" s="1" t="str">
        <f t="shared" si="2"/>
        <v>三川-1</v>
      </c>
      <c r="B189" t="s">
        <v>2392</v>
      </c>
      <c r="C189">
        <v>426</v>
      </c>
      <c r="D189" t="s">
        <v>414</v>
      </c>
      <c r="E189" t="s">
        <v>2393</v>
      </c>
      <c r="F189">
        <v>1</v>
      </c>
      <c r="G189" t="s">
        <v>2394</v>
      </c>
      <c r="H189" t="s">
        <v>2405</v>
      </c>
      <c r="I189" t="s">
        <v>2398</v>
      </c>
      <c r="J189" t="s">
        <v>2404</v>
      </c>
      <c r="K189" t="s">
        <v>2398</v>
      </c>
      <c r="L189" t="s">
        <v>2404</v>
      </c>
      <c r="M189" t="s">
        <v>2395</v>
      </c>
      <c r="N189" t="s">
        <v>2404</v>
      </c>
      <c r="O189" t="s">
        <v>2395</v>
      </c>
      <c r="P189" t="s">
        <v>2404</v>
      </c>
      <c r="Q189" t="s">
        <v>2402</v>
      </c>
      <c r="R189" t="s">
        <v>2402</v>
      </c>
      <c r="S189" t="s">
        <v>2418</v>
      </c>
      <c r="T189">
        <v>2</v>
      </c>
      <c r="U189" t="s">
        <v>2392</v>
      </c>
      <c r="V189">
        <v>203</v>
      </c>
      <c r="W189" t="s">
        <v>299</v>
      </c>
      <c r="X189" t="s">
        <v>2393</v>
      </c>
      <c r="Y189">
        <v>9</v>
      </c>
      <c r="Z189" s="84">
        <v>15400</v>
      </c>
      <c r="AA189" s="105">
        <v>15400</v>
      </c>
      <c r="AB189">
        <v>15000</v>
      </c>
      <c r="AE189" s="60">
        <v>15100</v>
      </c>
      <c r="AG189">
        <v>0</v>
      </c>
      <c r="AH189">
        <v>0</v>
      </c>
      <c r="AI189">
        <v>5</v>
      </c>
      <c r="AJ189" t="s">
        <v>2476</v>
      </c>
      <c r="AK189">
        <v>0</v>
      </c>
      <c r="AL189" t="s">
        <v>416</v>
      </c>
      <c r="AM189" t="s">
        <v>49</v>
      </c>
      <c r="AO189">
        <v>0</v>
      </c>
    </row>
    <row r="190" spans="1:41">
      <c r="A190" s="1" t="str">
        <f t="shared" si="2"/>
        <v>三川-2</v>
      </c>
      <c r="B190" t="s">
        <v>2392</v>
      </c>
      <c r="C190">
        <v>426</v>
      </c>
      <c r="D190" t="s">
        <v>414</v>
      </c>
      <c r="E190" t="s">
        <v>2393</v>
      </c>
      <c r="F190">
        <v>2</v>
      </c>
      <c r="G190" t="s">
        <v>2394</v>
      </c>
      <c r="H190" t="s">
        <v>2405</v>
      </c>
      <c r="I190" t="s">
        <v>2398</v>
      </c>
      <c r="J190" t="s">
        <v>2404</v>
      </c>
      <c r="K190" t="s">
        <v>2398</v>
      </c>
      <c r="L190" t="s">
        <v>2404</v>
      </c>
      <c r="M190" t="s">
        <v>2395</v>
      </c>
      <c r="N190" t="s">
        <v>2404</v>
      </c>
      <c r="O190" t="s">
        <v>2395</v>
      </c>
      <c r="P190" t="s">
        <v>2404</v>
      </c>
      <c r="Q190" t="s">
        <v>2402</v>
      </c>
      <c r="R190" t="s">
        <v>2402</v>
      </c>
      <c r="S190" t="s">
        <v>2418</v>
      </c>
      <c r="T190">
        <v>0</v>
      </c>
      <c r="Y190">
        <v>0</v>
      </c>
      <c r="Z190" s="84">
        <v>6990</v>
      </c>
      <c r="AA190">
        <v>6990</v>
      </c>
      <c r="AB190">
        <v>7010</v>
      </c>
      <c r="AE190" s="60">
        <v>7000</v>
      </c>
      <c r="AG190">
        <v>0</v>
      </c>
      <c r="AH190">
        <v>0</v>
      </c>
      <c r="AI190">
        <v>5</v>
      </c>
      <c r="AJ190" t="s">
        <v>2497</v>
      </c>
      <c r="AK190">
        <v>0</v>
      </c>
      <c r="AL190" t="s">
        <v>418</v>
      </c>
      <c r="AM190" t="s">
        <v>49</v>
      </c>
      <c r="AO190">
        <v>0</v>
      </c>
    </row>
    <row r="191" spans="1:41">
      <c r="A191" s="1" t="str">
        <f t="shared" si="2"/>
        <v>三川5-1</v>
      </c>
      <c r="B191" t="s">
        <v>2392</v>
      </c>
      <c r="C191">
        <v>426</v>
      </c>
      <c r="D191" t="s">
        <v>414</v>
      </c>
      <c r="E191" t="s">
        <v>2407</v>
      </c>
      <c r="F191">
        <v>1</v>
      </c>
      <c r="G191" t="s">
        <v>2394</v>
      </c>
      <c r="H191" t="s">
        <v>2405</v>
      </c>
      <c r="I191" t="s">
        <v>2398</v>
      </c>
      <c r="J191" t="s">
        <v>2404</v>
      </c>
      <c r="K191" t="s">
        <v>2398</v>
      </c>
      <c r="L191" t="s">
        <v>2404</v>
      </c>
      <c r="M191" t="s">
        <v>2395</v>
      </c>
      <c r="N191" t="s">
        <v>2404</v>
      </c>
      <c r="O191" t="s">
        <v>2395</v>
      </c>
      <c r="P191" t="s">
        <v>2404</v>
      </c>
      <c r="Q191" t="s">
        <v>2402</v>
      </c>
      <c r="R191" t="s">
        <v>2402</v>
      </c>
      <c r="S191" t="s">
        <v>2418</v>
      </c>
      <c r="T191">
        <v>2</v>
      </c>
      <c r="U191" t="s">
        <v>2392</v>
      </c>
      <c r="V191">
        <v>203</v>
      </c>
      <c r="W191" t="s">
        <v>299</v>
      </c>
      <c r="X191" t="s">
        <v>2407</v>
      </c>
      <c r="Y191">
        <v>4</v>
      </c>
      <c r="Z191" s="84">
        <v>18200</v>
      </c>
      <c r="AA191">
        <v>18200</v>
      </c>
      <c r="AB191">
        <v>18200</v>
      </c>
      <c r="AE191" s="60">
        <v>18200</v>
      </c>
      <c r="AG191">
        <v>0</v>
      </c>
      <c r="AH191">
        <v>0</v>
      </c>
      <c r="AI191">
        <v>1</v>
      </c>
      <c r="AJ191" t="s">
        <v>2386</v>
      </c>
      <c r="AK191">
        <v>0</v>
      </c>
      <c r="AL191" t="s">
        <v>420</v>
      </c>
      <c r="AM191" t="s">
        <v>49</v>
      </c>
      <c r="AO191">
        <v>0</v>
      </c>
    </row>
    <row r="192" spans="1:41">
      <c r="A192" s="1" t="str">
        <f t="shared" si="2"/>
        <v>山形庄内-1</v>
      </c>
      <c r="B192" t="s">
        <v>2392</v>
      </c>
      <c r="C192">
        <v>428</v>
      </c>
      <c r="D192" t="s">
        <v>421</v>
      </c>
      <c r="E192" t="s">
        <v>2393</v>
      </c>
      <c r="F192">
        <v>1</v>
      </c>
      <c r="G192" t="s">
        <v>2394</v>
      </c>
      <c r="H192" t="s">
        <v>2401</v>
      </c>
      <c r="I192" t="s">
        <v>2408</v>
      </c>
      <c r="J192" t="s">
        <v>2401</v>
      </c>
      <c r="K192" t="s">
        <v>2408</v>
      </c>
      <c r="L192" t="s">
        <v>2405</v>
      </c>
      <c r="M192" t="s">
        <v>2400</v>
      </c>
      <c r="N192" t="s">
        <v>2400</v>
      </c>
      <c r="O192" t="s">
        <v>2404</v>
      </c>
      <c r="P192" t="s">
        <v>2400</v>
      </c>
      <c r="Q192" t="s">
        <v>2404</v>
      </c>
      <c r="R192" t="s">
        <v>2403</v>
      </c>
      <c r="S192" t="s">
        <v>2405</v>
      </c>
      <c r="T192">
        <v>1</v>
      </c>
      <c r="U192" t="s">
        <v>2392</v>
      </c>
      <c r="V192">
        <v>428</v>
      </c>
      <c r="W192" t="s">
        <v>421</v>
      </c>
      <c r="X192" t="s">
        <v>2393</v>
      </c>
      <c r="Y192">
        <v>1</v>
      </c>
      <c r="Z192" s="84">
        <v>17600</v>
      </c>
      <c r="AA192">
        <v>17600</v>
      </c>
      <c r="AB192">
        <v>17300</v>
      </c>
      <c r="AC192">
        <v>0</v>
      </c>
      <c r="AD192">
        <v>17500</v>
      </c>
      <c r="AE192" s="60">
        <v>17500</v>
      </c>
      <c r="AF192">
        <v>17600</v>
      </c>
      <c r="AG192">
        <v>17800</v>
      </c>
      <c r="AH192">
        <v>17600</v>
      </c>
      <c r="AI192">
        <v>5</v>
      </c>
      <c r="AJ192" t="s">
        <v>2273</v>
      </c>
      <c r="AK192">
        <v>0</v>
      </c>
      <c r="AL192" t="s">
        <v>2505</v>
      </c>
      <c r="AM192" t="s">
        <v>67</v>
      </c>
      <c r="AO192">
        <v>0</v>
      </c>
    </row>
    <row r="193" spans="1:41">
      <c r="A193" s="1" t="str">
        <f t="shared" si="2"/>
        <v>山形庄内-2</v>
      </c>
      <c r="B193" t="s">
        <v>2392</v>
      </c>
      <c r="C193">
        <v>428</v>
      </c>
      <c r="D193" t="s">
        <v>421</v>
      </c>
      <c r="E193" t="s">
        <v>2393</v>
      </c>
      <c r="F193">
        <v>2</v>
      </c>
      <c r="G193" t="s">
        <v>2394</v>
      </c>
      <c r="H193" t="s">
        <v>2401</v>
      </c>
      <c r="I193" t="s">
        <v>2408</v>
      </c>
      <c r="J193" t="s">
        <v>2401</v>
      </c>
      <c r="K193" t="s">
        <v>2408</v>
      </c>
      <c r="L193" t="s">
        <v>2405</v>
      </c>
      <c r="M193" t="s">
        <v>2400</v>
      </c>
      <c r="N193" t="s">
        <v>2400</v>
      </c>
      <c r="O193" t="s">
        <v>2404</v>
      </c>
      <c r="P193" t="s">
        <v>2400</v>
      </c>
      <c r="Q193" t="s">
        <v>2404</v>
      </c>
      <c r="R193" t="s">
        <v>2403</v>
      </c>
      <c r="S193" t="s">
        <v>2405</v>
      </c>
      <c r="T193">
        <v>2</v>
      </c>
      <c r="U193" t="s">
        <v>2392</v>
      </c>
      <c r="V193">
        <v>428</v>
      </c>
      <c r="W193" t="s">
        <v>421</v>
      </c>
      <c r="X193" t="s">
        <v>2393</v>
      </c>
      <c r="Y193">
        <v>1</v>
      </c>
      <c r="Z193" s="84">
        <v>11500</v>
      </c>
      <c r="AA193">
        <v>11500</v>
      </c>
      <c r="AB193">
        <v>11500</v>
      </c>
      <c r="AE193" s="60">
        <v>11500</v>
      </c>
      <c r="AG193">
        <v>0</v>
      </c>
      <c r="AH193">
        <v>0</v>
      </c>
      <c r="AI193">
        <v>1</v>
      </c>
      <c r="AJ193" t="s">
        <v>2224</v>
      </c>
      <c r="AK193">
        <v>0</v>
      </c>
      <c r="AL193" t="s">
        <v>2539</v>
      </c>
      <c r="AM193" t="s">
        <v>67</v>
      </c>
      <c r="AO193">
        <v>0</v>
      </c>
    </row>
    <row r="194" spans="1:41">
      <c r="A194" s="1" t="str">
        <f t="shared" si="2"/>
        <v>山形庄内5-1</v>
      </c>
      <c r="B194" t="s">
        <v>2392</v>
      </c>
      <c r="C194">
        <v>428</v>
      </c>
      <c r="D194" t="s">
        <v>421</v>
      </c>
      <c r="E194" t="s">
        <v>2407</v>
      </c>
      <c r="F194">
        <v>1</v>
      </c>
      <c r="G194" t="s">
        <v>2394</v>
      </c>
      <c r="H194" t="s">
        <v>2401</v>
      </c>
      <c r="I194" t="s">
        <v>2408</v>
      </c>
      <c r="J194" t="s">
        <v>2401</v>
      </c>
      <c r="K194" t="s">
        <v>2408</v>
      </c>
      <c r="L194" t="s">
        <v>2405</v>
      </c>
      <c r="M194" t="s">
        <v>2400</v>
      </c>
      <c r="N194" t="s">
        <v>2400</v>
      </c>
      <c r="O194" t="s">
        <v>2404</v>
      </c>
      <c r="P194" t="s">
        <v>2400</v>
      </c>
      <c r="Q194" t="s">
        <v>2404</v>
      </c>
      <c r="R194" t="s">
        <v>2403</v>
      </c>
      <c r="S194" t="s">
        <v>2405</v>
      </c>
      <c r="T194">
        <v>2</v>
      </c>
      <c r="U194" t="s">
        <v>2392</v>
      </c>
      <c r="V194">
        <v>203</v>
      </c>
      <c r="W194" t="s">
        <v>299</v>
      </c>
      <c r="X194" t="s">
        <v>2407</v>
      </c>
      <c r="Y194">
        <v>4</v>
      </c>
      <c r="Z194" s="84">
        <v>20200</v>
      </c>
      <c r="AA194">
        <v>20200</v>
      </c>
      <c r="AB194">
        <v>20400</v>
      </c>
      <c r="AE194" s="60">
        <v>20300</v>
      </c>
      <c r="AG194">
        <v>0</v>
      </c>
      <c r="AH194">
        <v>0</v>
      </c>
      <c r="AI194">
        <v>1</v>
      </c>
      <c r="AJ194" t="s">
        <v>2387</v>
      </c>
      <c r="AK194">
        <v>0</v>
      </c>
      <c r="AL194" t="s">
        <v>424</v>
      </c>
      <c r="AM194" t="s">
        <v>67</v>
      </c>
      <c r="AO194">
        <v>0</v>
      </c>
    </row>
    <row r="195" spans="1:41">
      <c r="A195" s="1" t="str">
        <f t="shared" ref="A195:A201" si="3">D195&amp;IF(OR(E195="00",E195=0),"",IF(OR(E195="03",E195=3),3,IF(OR(E195="05",E195=5),5,IF(OR(E195="09",E195=9),9))))&amp;"-"&amp;F195</f>
        <v>遊佐-1</v>
      </c>
      <c r="B195" t="s">
        <v>2392</v>
      </c>
      <c r="C195">
        <v>461</v>
      </c>
      <c r="D195" t="s">
        <v>425</v>
      </c>
      <c r="E195" t="s">
        <v>2393</v>
      </c>
      <c r="F195">
        <v>1</v>
      </c>
      <c r="G195" t="s">
        <v>2394</v>
      </c>
      <c r="H195" t="s">
        <v>2402</v>
      </c>
      <c r="I195" t="s">
        <v>2405</v>
      </c>
      <c r="J195" t="s">
        <v>2402</v>
      </c>
      <c r="K195" t="s">
        <v>2405</v>
      </c>
      <c r="L195" t="s">
        <v>2416</v>
      </c>
      <c r="M195" t="s">
        <v>2396</v>
      </c>
      <c r="N195" t="s">
        <v>2396</v>
      </c>
      <c r="O195" t="s">
        <v>2402</v>
      </c>
      <c r="P195" t="s">
        <v>2396</v>
      </c>
      <c r="Q195" t="s">
        <v>2402</v>
      </c>
      <c r="R195" t="s">
        <v>2401</v>
      </c>
      <c r="S195" t="s">
        <v>2414</v>
      </c>
      <c r="T195">
        <v>1</v>
      </c>
      <c r="U195" t="s">
        <v>2392</v>
      </c>
      <c r="V195">
        <v>461</v>
      </c>
      <c r="W195" t="s">
        <v>425</v>
      </c>
      <c r="X195" t="s">
        <v>2393</v>
      </c>
      <c r="Y195">
        <v>1</v>
      </c>
      <c r="Z195" s="84">
        <v>11400</v>
      </c>
      <c r="AA195">
        <v>11400</v>
      </c>
      <c r="AB195">
        <v>11600</v>
      </c>
      <c r="AC195">
        <v>0</v>
      </c>
      <c r="AD195">
        <v>11500</v>
      </c>
      <c r="AE195" s="60">
        <v>11500</v>
      </c>
      <c r="AF195">
        <v>11500</v>
      </c>
      <c r="AG195">
        <v>11500</v>
      </c>
      <c r="AH195">
        <v>11400</v>
      </c>
      <c r="AI195">
        <v>1</v>
      </c>
      <c r="AJ195" t="s">
        <v>2105</v>
      </c>
      <c r="AK195">
        <v>0</v>
      </c>
      <c r="AL195" t="s">
        <v>426</v>
      </c>
      <c r="AM195" t="s">
        <v>55</v>
      </c>
      <c r="AO195">
        <v>0</v>
      </c>
    </row>
    <row r="196" spans="1:41">
      <c r="A196" s="1" t="str">
        <f t="shared" si="3"/>
        <v>遊佐-2</v>
      </c>
      <c r="B196" t="s">
        <v>2392</v>
      </c>
      <c r="C196">
        <v>461</v>
      </c>
      <c r="D196" t="s">
        <v>425</v>
      </c>
      <c r="E196" t="s">
        <v>2393</v>
      </c>
      <c r="F196">
        <v>2</v>
      </c>
      <c r="G196" t="s">
        <v>2394</v>
      </c>
      <c r="H196" t="s">
        <v>2402</v>
      </c>
      <c r="I196" t="s">
        <v>2405</v>
      </c>
      <c r="J196" t="s">
        <v>2402</v>
      </c>
      <c r="K196" t="s">
        <v>2405</v>
      </c>
      <c r="L196" t="s">
        <v>2416</v>
      </c>
      <c r="M196" t="s">
        <v>2396</v>
      </c>
      <c r="N196" t="s">
        <v>2396</v>
      </c>
      <c r="O196" t="s">
        <v>2402</v>
      </c>
      <c r="P196" t="s">
        <v>2396</v>
      </c>
      <c r="Q196" t="s">
        <v>2402</v>
      </c>
      <c r="R196" t="s">
        <v>2401</v>
      </c>
      <c r="S196" t="s">
        <v>2414</v>
      </c>
      <c r="T196">
        <v>2</v>
      </c>
      <c r="U196" t="s">
        <v>2392</v>
      </c>
      <c r="V196">
        <v>461</v>
      </c>
      <c r="W196" t="s">
        <v>425</v>
      </c>
      <c r="X196" t="s">
        <v>2393</v>
      </c>
      <c r="Y196">
        <v>1</v>
      </c>
      <c r="Z196" s="84">
        <v>8330</v>
      </c>
      <c r="AA196">
        <v>8330</v>
      </c>
      <c r="AB196">
        <v>8510</v>
      </c>
      <c r="AE196" s="60">
        <v>8420</v>
      </c>
      <c r="AG196">
        <v>0</v>
      </c>
      <c r="AH196">
        <v>0</v>
      </c>
      <c r="AI196">
        <v>5</v>
      </c>
      <c r="AJ196" t="s">
        <v>2234</v>
      </c>
      <c r="AK196">
        <v>0</v>
      </c>
      <c r="AL196" t="s">
        <v>427</v>
      </c>
      <c r="AM196" t="s">
        <v>55</v>
      </c>
      <c r="AO196">
        <v>0</v>
      </c>
    </row>
    <row r="197" spans="1:41">
      <c r="A197" s="1" t="str">
        <f t="shared" si="3"/>
        <v>-</v>
      </c>
      <c r="AE197" s="60"/>
    </row>
    <row r="198" spans="1:41">
      <c r="A198" s="1" t="str">
        <f t="shared" si="3"/>
        <v>-</v>
      </c>
      <c r="AE198" s="60"/>
    </row>
    <row r="199" spans="1:41">
      <c r="A199" s="1" t="str">
        <f t="shared" si="3"/>
        <v>-</v>
      </c>
      <c r="AE199" s="60"/>
    </row>
    <row r="200" spans="1:41">
      <c r="A200" s="1" t="str">
        <f t="shared" si="3"/>
        <v>-</v>
      </c>
      <c r="AE200" s="60"/>
    </row>
    <row r="201" spans="1:41">
      <c r="A201" s="1" t="str">
        <f t="shared" si="3"/>
        <v>-</v>
      </c>
      <c r="AE201" s="60"/>
    </row>
  </sheetData>
  <autoFilter ref="A1:AO1" xr:uid="{138BEF46-E1F2-4FAA-B220-B1F6FA54939B}"/>
  <sortState xmlns:xlrd2="http://schemas.microsoft.com/office/spreadsheetml/2017/richdata2" ref="A2:AO201">
    <sortCondition ref="C2:C201"/>
    <sortCondition ref="E2:E201"/>
    <sortCondition ref="F2:F201"/>
  </sortState>
  <phoneticPr fontId="5"/>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C4B2C-289A-4D61-AD83-92DCCA304C94}">
  <sheetPr codeName="Sheet11">
    <tabColor theme="5" tint="0.39997558519241921"/>
  </sheetPr>
  <dimension ref="A1:CC401"/>
  <sheetViews>
    <sheetView workbookViewId="0">
      <pane xSplit="3" ySplit="1" topLeftCell="D2" activePane="bottomRight" state="frozen"/>
      <selection pane="topRight" activeCell="D1" sqref="D1"/>
      <selection pane="bottomLeft" activeCell="A2" sqref="A2"/>
      <selection pane="bottomRight" activeCell="K25" sqref="K25"/>
    </sheetView>
  </sheetViews>
  <sheetFormatPr defaultRowHeight="18.75"/>
  <cols>
    <col min="1" max="1" width="11.625" customWidth="1"/>
    <col min="78" max="79" width="11.75" bestFit="1" customWidth="1"/>
  </cols>
  <sheetData>
    <row r="1" spans="1:80">
      <c r="A1" s="1" t="s">
        <v>0</v>
      </c>
      <c r="B1" t="s">
        <v>1300</v>
      </c>
      <c r="C1" s="45" t="s">
        <v>1301</v>
      </c>
      <c r="D1" t="s">
        <v>4</v>
      </c>
      <c r="E1" s="45" t="s">
        <v>1302</v>
      </c>
      <c r="F1" s="45" t="s">
        <v>1303</v>
      </c>
      <c r="G1" t="s">
        <v>1304</v>
      </c>
      <c r="H1" s="45" t="s">
        <v>1305</v>
      </c>
      <c r="I1" t="s">
        <v>1306</v>
      </c>
      <c r="J1" t="s">
        <v>1307</v>
      </c>
      <c r="K1" t="s">
        <v>1308</v>
      </c>
      <c r="L1" t="s">
        <v>1309</v>
      </c>
      <c r="M1" t="s">
        <v>1310</v>
      </c>
      <c r="N1" t="s">
        <v>1311</v>
      </c>
      <c r="O1" t="s">
        <v>1312</v>
      </c>
      <c r="P1" t="s">
        <v>1313</v>
      </c>
      <c r="Q1" t="s">
        <v>1314</v>
      </c>
      <c r="R1" t="s">
        <v>1315</v>
      </c>
      <c r="S1" t="s">
        <v>1316</v>
      </c>
      <c r="T1" t="s">
        <v>1317</v>
      </c>
      <c r="U1" t="s">
        <v>1318</v>
      </c>
      <c r="V1" t="s">
        <v>1319</v>
      </c>
      <c r="W1" t="s">
        <v>1320</v>
      </c>
      <c r="X1" t="s">
        <v>1321</v>
      </c>
      <c r="Y1" t="s">
        <v>1322</v>
      </c>
      <c r="Z1" t="s">
        <v>1323</v>
      </c>
      <c r="AA1" t="s">
        <v>1324</v>
      </c>
      <c r="AB1" t="s">
        <v>1325</v>
      </c>
      <c r="AC1" t="s">
        <v>1326</v>
      </c>
      <c r="AD1" t="s">
        <v>1327</v>
      </c>
      <c r="AE1" t="s">
        <v>1328</v>
      </c>
      <c r="AF1" t="s">
        <v>1329</v>
      </c>
      <c r="AG1" t="s">
        <v>1330</v>
      </c>
      <c r="AH1" t="s">
        <v>1331</v>
      </c>
      <c r="AI1" t="s">
        <v>1332</v>
      </c>
      <c r="AJ1" t="s">
        <v>1333</v>
      </c>
      <c r="AK1" s="78" t="s">
        <v>1334</v>
      </c>
      <c r="AL1" t="s">
        <v>1</v>
      </c>
      <c r="AM1" t="s">
        <v>24</v>
      </c>
      <c r="AN1" t="s">
        <v>443</v>
      </c>
      <c r="AO1" t="s">
        <v>444</v>
      </c>
      <c r="AP1" t="s">
        <v>445</v>
      </c>
      <c r="AQ1" t="s">
        <v>447</v>
      </c>
      <c r="AR1" t="s">
        <v>448</v>
      </c>
      <c r="AS1" t="s">
        <v>449</v>
      </c>
      <c r="AT1" t="s">
        <v>450</v>
      </c>
      <c r="AU1" t="s">
        <v>451</v>
      </c>
      <c r="AV1" t="s">
        <v>452</v>
      </c>
      <c r="AW1" t="s">
        <v>1335</v>
      </c>
      <c r="AX1" t="s">
        <v>454</v>
      </c>
      <c r="AY1" t="s">
        <v>455</v>
      </c>
      <c r="AZ1" t="s">
        <v>456</v>
      </c>
      <c r="BA1" t="s">
        <v>457</v>
      </c>
      <c r="BB1" t="s">
        <v>458</v>
      </c>
      <c r="BC1" t="s">
        <v>459</v>
      </c>
      <c r="BD1" t="s">
        <v>1336</v>
      </c>
      <c r="BE1" t="s">
        <v>461</v>
      </c>
      <c r="BF1" t="s">
        <v>462</v>
      </c>
      <c r="BG1" t="s">
        <v>463</v>
      </c>
      <c r="BH1" t="s">
        <v>1337</v>
      </c>
      <c r="BI1" t="s">
        <v>1338</v>
      </c>
      <c r="BJ1" t="s">
        <v>1339</v>
      </c>
      <c r="BK1" t="s">
        <v>1340</v>
      </c>
      <c r="BL1" t="s">
        <v>1341</v>
      </c>
      <c r="BM1" t="s">
        <v>468</v>
      </c>
      <c r="BN1" t="s">
        <v>469</v>
      </c>
      <c r="BO1" t="s">
        <v>218</v>
      </c>
      <c r="BP1" t="s">
        <v>470</v>
      </c>
      <c r="BQ1" t="s">
        <v>1342</v>
      </c>
      <c r="BR1" t="s">
        <v>1343</v>
      </c>
      <c r="BS1" t="s">
        <v>1344</v>
      </c>
      <c r="BT1" t="s">
        <v>1345</v>
      </c>
      <c r="BU1" t="s">
        <v>1346</v>
      </c>
      <c r="BY1" t="s">
        <v>2513</v>
      </c>
      <c r="BZ1" s="107" t="s">
        <v>2514</v>
      </c>
      <c r="CA1" s="107" t="s">
        <v>2515</v>
      </c>
      <c r="CB1" s="107" t="s">
        <v>2516</v>
      </c>
    </row>
    <row r="2" spans="1:80">
      <c r="A2" s="1" t="str">
        <f>D2&amp;IF(OR(E2="00",E2=0),"",IF(OR(E2="03",E2=3),3,IF(OR(E2="05",E2=5),5,IF(OR(E2="09",E2=9),9))))&amp;"-"&amp;F2&amp;IF(H2=1,"",IF(H2=2,"B"))</f>
        <v>山形-2</v>
      </c>
      <c r="B2" t="s">
        <v>2392</v>
      </c>
      <c r="C2">
        <v>201</v>
      </c>
      <c r="D2" t="s">
        <v>279</v>
      </c>
      <c r="E2" t="s">
        <v>2393</v>
      </c>
      <c r="F2">
        <v>2</v>
      </c>
      <c r="G2" t="s">
        <v>2404</v>
      </c>
      <c r="H2">
        <v>1</v>
      </c>
      <c r="I2">
        <v>45500</v>
      </c>
      <c r="J2">
        <v>45500</v>
      </c>
      <c r="K2">
        <v>45500</v>
      </c>
      <c r="L2">
        <v>1</v>
      </c>
      <c r="M2">
        <v>0</v>
      </c>
      <c r="N2">
        <v>0</v>
      </c>
      <c r="O2">
        <v>0</v>
      </c>
      <c r="P2">
        <v>1144</v>
      </c>
      <c r="R2">
        <v>2</v>
      </c>
      <c r="U2">
        <v>0</v>
      </c>
      <c r="X2">
        <v>0</v>
      </c>
      <c r="AA2">
        <v>0</v>
      </c>
      <c r="AD2">
        <v>0</v>
      </c>
      <c r="AG2">
        <v>0</v>
      </c>
      <c r="AJ2">
        <v>0</v>
      </c>
      <c r="AK2">
        <v>102</v>
      </c>
      <c r="AL2" t="s">
        <v>503</v>
      </c>
      <c r="AM2" t="s">
        <v>504</v>
      </c>
      <c r="AO2">
        <v>311</v>
      </c>
      <c r="AP2">
        <v>0</v>
      </c>
      <c r="AQ2">
        <v>1</v>
      </c>
      <c r="AR2">
        <v>1.2</v>
      </c>
      <c r="AS2" t="s">
        <v>500</v>
      </c>
      <c r="AT2">
        <v>4</v>
      </c>
      <c r="AU2">
        <v>2</v>
      </c>
      <c r="AV2">
        <v>0</v>
      </c>
      <c r="AW2" t="s">
        <v>505</v>
      </c>
      <c r="AX2">
        <v>1</v>
      </c>
      <c r="AY2">
        <v>0</v>
      </c>
      <c r="AZ2">
        <v>6</v>
      </c>
      <c r="BA2">
        <v>1</v>
      </c>
      <c r="BB2">
        <v>31</v>
      </c>
      <c r="BC2">
        <v>0</v>
      </c>
      <c r="BD2">
        <v>0</v>
      </c>
      <c r="BE2">
        <v>1</v>
      </c>
      <c r="BF2">
        <v>0</v>
      </c>
      <c r="BG2">
        <v>1</v>
      </c>
      <c r="BH2" t="s">
        <v>506</v>
      </c>
      <c r="BI2">
        <v>900</v>
      </c>
      <c r="BJ2">
        <v>0</v>
      </c>
      <c r="BK2">
        <v>1</v>
      </c>
      <c r="BL2">
        <v>15</v>
      </c>
      <c r="BM2">
        <v>60</v>
      </c>
      <c r="BN2">
        <v>200</v>
      </c>
      <c r="BO2">
        <v>0</v>
      </c>
      <c r="BS2">
        <v>2025</v>
      </c>
      <c r="BT2">
        <v>0</v>
      </c>
      <c r="BU2">
        <v>0</v>
      </c>
      <c r="BY2" t="s">
        <v>1465</v>
      </c>
      <c r="BZ2" s="106">
        <f t="shared" ref="BZ2:BZ33" si="0">VLOOKUP(BY2,kanji003データ,9,FALSE)</f>
        <v>45500</v>
      </c>
      <c r="CA2" s="106">
        <f t="shared" ref="CA2:CA33" si="1">VLOOKUP(BY2&amp;"B",kanji003データ,9,FALSE)</f>
        <v>45300</v>
      </c>
      <c r="CB2" s="107" t="str">
        <f>IF(BZ2=CA2,"同一","開差")</f>
        <v>開差</v>
      </c>
    </row>
    <row r="3" spans="1:80">
      <c r="A3" s="1" t="str">
        <f t="shared" ref="A3:A66" si="2">D3&amp;IF(OR(E3="00",E3=0),"",IF(OR(E3="03",E3=3),3,IF(OR(E3="05",E3=5),5,IF(OR(E3="09",E3=9),9))))&amp;"-"&amp;F3&amp;IF(H3=1,"",IF(H3=2,"B"))</f>
        <v>山形-2B</v>
      </c>
      <c r="B3" t="s">
        <v>2392</v>
      </c>
      <c r="C3">
        <v>201</v>
      </c>
      <c r="D3" t="s">
        <v>279</v>
      </c>
      <c r="E3" t="s">
        <v>2393</v>
      </c>
      <c r="F3">
        <v>2</v>
      </c>
      <c r="G3" t="s">
        <v>2408</v>
      </c>
      <c r="H3">
        <v>2</v>
      </c>
      <c r="I3">
        <v>45300</v>
      </c>
      <c r="J3">
        <v>45300</v>
      </c>
      <c r="K3">
        <v>45300</v>
      </c>
      <c r="L3">
        <v>1</v>
      </c>
      <c r="M3">
        <v>0</v>
      </c>
      <c r="N3">
        <v>0</v>
      </c>
      <c r="O3">
        <v>0</v>
      </c>
      <c r="P3">
        <v>1144</v>
      </c>
      <c r="R3">
        <v>2</v>
      </c>
      <c r="U3">
        <v>0</v>
      </c>
      <c r="X3">
        <v>0</v>
      </c>
      <c r="AA3">
        <v>0</v>
      </c>
      <c r="AD3">
        <v>0</v>
      </c>
      <c r="AG3">
        <v>0</v>
      </c>
      <c r="AJ3">
        <v>0</v>
      </c>
      <c r="AK3">
        <v>102</v>
      </c>
      <c r="AL3" t="s">
        <v>503</v>
      </c>
      <c r="AM3" t="s">
        <v>504</v>
      </c>
      <c r="AO3">
        <v>311</v>
      </c>
      <c r="AP3">
        <v>0</v>
      </c>
      <c r="AQ3">
        <v>1</v>
      </c>
      <c r="AR3">
        <v>1.2</v>
      </c>
      <c r="AS3" t="s">
        <v>500</v>
      </c>
      <c r="AT3">
        <v>4</v>
      </c>
      <c r="AU3">
        <v>2</v>
      </c>
      <c r="AV3">
        <v>0</v>
      </c>
      <c r="AW3" t="s">
        <v>505</v>
      </c>
      <c r="AX3">
        <v>1</v>
      </c>
      <c r="AY3">
        <v>0</v>
      </c>
      <c r="AZ3">
        <v>6</v>
      </c>
      <c r="BA3">
        <v>1</v>
      </c>
      <c r="BB3">
        <v>31</v>
      </c>
      <c r="BC3">
        <v>0</v>
      </c>
      <c r="BD3">
        <v>0</v>
      </c>
      <c r="BE3">
        <v>1</v>
      </c>
      <c r="BF3">
        <v>0</v>
      </c>
      <c r="BG3">
        <v>1</v>
      </c>
      <c r="BH3" t="s">
        <v>506</v>
      </c>
      <c r="BI3">
        <v>900</v>
      </c>
      <c r="BJ3">
        <v>0</v>
      </c>
      <c r="BK3">
        <v>1</v>
      </c>
      <c r="BL3">
        <v>15</v>
      </c>
      <c r="BM3">
        <v>60</v>
      </c>
      <c r="BN3">
        <v>200</v>
      </c>
      <c r="BO3">
        <v>0</v>
      </c>
      <c r="BS3">
        <v>2025</v>
      </c>
      <c r="BT3">
        <v>0</v>
      </c>
      <c r="BU3">
        <v>0</v>
      </c>
      <c r="BY3" t="s">
        <v>1466</v>
      </c>
      <c r="BZ3" s="106">
        <f t="shared" si="0"/>
        <v>29100</v>
      </c>
      <c r="CA3" s="106">
        <f t="shared" si="1"/>
        <v>29000</v>
      </c>
      <c r="CB3" s="107" t="str">
        <f t="shared" ref="CB3:CB66" si="3">IF(BZ3=CA3,"同一","開差")</f>
        <v>開差</v>
      </c>
    </row>
    <row r="4" spans="1:80">
      <c r="A4" s="1" t="str">
        <f t="shared" si="2"/>
        <v>山形-3</v>
      </c>
      <c r="B4" t="s">
        <v>2392</v>
      </c>
      <c r="C4">
        <v>201</v>
      </c>
      <c r="D4" t="s">
        <v>279</v>
      </c>
      <c r="E4" t="s">
        <v>2393</v>
      </c>
      <c r="F4">
        <v>3</v>
      </c>
      <c r="G4" t="s">
        <v>2400</v>
      </c>
      <c r="H4">
        <v>1</v>
      </c>
      <c r="I4">
        <v>29100</v>
      </c>
      <c r="J4">
        <v>29100</v>
      </c>
      <c r="K4">
        <v>29100</v>
      </c>
      <c r="L4">
        <v>0</v>
      </c>
      <c r="M4">
        <v>0</v>
      </c>
      <c r="N4">
        <v>0</v>
      </c>
      <c r="O4">
        <v>0</v>
      </c>
      <c r="P4">
        <v>1144</v>
      </c>
      <c r="R4">
        <v>3</v>
      </c>
      <c r="U4">
        <v>0</v>
      </c>
      <c r="X4">
        <v>0</v>
      </c>
      <c r="AA4">
        <v>0</v>
      </c>
      <c r="AD4">
        <v>0</v>
      </c>
      <c r="AG4">
        <v>0</v>
      </c>
      <c r="AJ4">
        <v>0</v>
      </c>
      <c r="AK4" s="60">
        <v>103</v>
      </c>
      <c r="AL4" t="s">
        <v>2257</v>
      </c>
      <c r="AO4">
        <v>270</v>
      </c>
      <c r="AP4">
        <v>0</v>
      </c>
      <c r="AQ4">
        <v>1.2</v>
      </c>
      <c r="AR4">
        <v>1</v>
      </c>
      <c r="AS4" t="s">
        <v>500</v>
      </c>
      <c r="AT4">
        <v>4</v>
      </c>
      <c r="AU4">
        <v>2</v>
      </c>
      <c r="AV4">
        <v>0</v>
      </c>
      <c r="AW4" t="s">
        <v>2258</v>
      </c>
      <c r="AX4">
        <v>2</v>
      </c>
      <c r="AY4">
        <v>0</v>
      </c>
      <c r="AZ4">
        <v>6</v>
      </c>
      <c r="BA4">
        <v>1</v>
      </c>
      <c r="BB4">
        <v>31</v>
      </c>
      <c r="BC4">
        <v>0</v>
      </c>
      <c r="BD4">
        <v>0</v>
      </c>
      <c r="BE4">
        <v>1</v>
      </c>
      <c r="BF4">
        <v>0</v>
      </c>
      <c r="BG4">
        <v>1</v>
      </c>
      <c r="BH4" t="s">
        <v>508</v>
      </c>
      <c r="BI4">
        <v>4900</v>
      </c>
      <c r="BJ4">
        <v>0</v>
      </c>
      <c r="BK4">
        <v>1</v>
      </c>
      <c r="BL4">
        <v>12</v>
      </c>
      <c r="BM4">
        <v>50</v>
      </c>
      <c r="BN4">
        <v>100</v>
      </c>
      <c r="BO4">
        <v>0</v>
      </c>
      <c r="BS4">
        <v>2025</v>
      </c>
      <c r="BT4">
        <v>0</v>
      </c>
      <c r="BU4">
        <v>0</v>
      </c>
      <c r="BY4" t="s">
        <v>1467</v>
      </c>
      <c r="BZ4" s="106">
        <f t="shared" si="0"/>
        <v>72400</v>
      </c>
      <c r="CA4" s="106">
        <f t="shared" si="1"/>
        <v>72400</v>
      </c>
      <c r="CB4" s="107" t="str">
        <f t="shared" si="3"/>
        <v>同一</v>
      </c>
    </row>
    <row r="5" spans="1:80">
      <c r="A5" s="1" t="str">
        <f t="shared" si="2"/>
        <v>山形-3B</v>
      </c>
      <c r="B5" t="s">
        <v>2392</v>
      </c>
      <c r="C5">
        <v>201</v>
      </c>
      <c r="D5" t="s">
        <v>279</v>
      </c>
      <c r="E5" t="s">
        <v>2393</v>
      </c>
      <c r="F5">
        <v>3</v>
      </c>
      <c r="G5" t="s">
        <v>2395</v>
      </c>
      <c r="H5">
        <v>2</v>
      </c>
      <c r="I5">
        <v>29000</v>
      </c>
      <c r="J5">
        <v>29000</v>
      </c>
      <c r="K5">
        <v>29000</v>
      </c>
      <c r="L5">
        <v>0</v>
      </c>
      <c r="M5">
        <v>0</v>
      </c>
      <c r="N5">
        <v>0</v>
      </c>
      <c r="O5">
        <v>0</v>
      </c>
      <c r="P5">
        <v>1144</v>
      </c>
      <c r="R5">
        <v>3</v>
      </c>
      <c r="U5">
        <v>0</v>
      </c>
      <c r="X5">
        <v>0</v>
      </c>
      <c r="AA5">
        <v>0</v>
      </c>
      <c r="AD5">
        <v>0</v>
      </c>
      <c r="AG5">
        <v>0</v>
      </c>
      <c r="AJ5">
        <v>0</v>
      </c>
      <c r="AK5">
        <v>103</v>
      </c>
      <c r="AL5" t="s">
        <v>2257</v>
      </c>
      <c r="AO5">
        <v>270</v>
      </c>
      <c r="AP5">
        <v>0</v>
      </c>
      <c r="AQ5">
        <v>1.2</v>
      </c>
      <c r="AR5">
        <v>1</v>
      </c>
      <c r="AS5" t="s">
        <v>500</v>
      </c>
      <c r="AT5">
        <v>4</v>
      </c>
      <c r="AU5">
        <v>2</v>
      </c>
      <c r="AV5">
        <v>0</v>
      </c>
      <c r="AW5" t="s">
        <v>2258</v>
      </c>
      <c r="AX5">
        <v>2</v>
      </c>
      <c r="AY5">
        <v>0</v>
      </c>
      <c r="AZ5">
        <v>6</v>
      </c>
      <c r="BA5">
        <v>1</v>
      </c>
      <c r="BB5">
        <v>31</v>
      </c>
      <c r="BC5">
        <v>0</v>
      </c>
      <c r="BD5">
        <v>0</v>
      </c>
      <c r="BE5">
        <v>1</v>
      </c>
      <c r="BF5">
        <v>0</v>
      </c>
      <c r="BG5">
        <v>1</v>
      </c>
      <c r="BH5" t="s">
        <v>508</v>
      </c>
      <c r="BI5">
        <v>4900</v>
      </c>
      <c r="BJ5">
        <v>0</v>
      </c>
      <c r="BK5">
        <v>1</v>
      </c>
      <c r="BL5">
        <v>12</v>
      </c>
      <c r="BM5">
        <v>50</v>
      </c>
      <c r="BN5">
        <v>100</v>
      </c>
      <c r="BO5">
        <v>0</v>
      </c>
      <c r="BS5">
        <v>2025</v>
      </c>
      <c r="BT5">
        <v>0</v>
      </c>
      <c r="BU5">
        <v>0</v>
      </c>
      <c r="BY5" t="s">
        <v>1469</v>
      </c>
      <c r="BZ5" s="106">
        <f t="shared" si="0"/>
        <v>87200</v>
      </c>
      <c r="CA5" s="106">
        <f t="shared" si="1"/>
        <v>87200</v>
      </c>
      <c r="CB5" s="107" t="str">
        <f t="shared" si="3"/>
        <v>同一</v>
      </c>
    </row>
    <row r="6" spans="1:80">
      <c r="A6" s="1" t="str">
        <f t="shared" si="2"/>
        <v>山形-4</v>
      </c>
      <c r="B6" t="s">
        <v>2392</v>
      </c>
      <c r="C6">
        <v>201</v>
      </c>
      <c r="D6" t="s">
        <v>279</v>
      </c>
      <c r="E6" t="s">
        <v>2393</v>
      </c>
      <c r="F6">
        <v>4</v>
      </c>
      <c r="G6" t="s">
        <v>2398</v>
      </c>
      <c r="H6">
        <v>1</v>
      </c>
      <c r="I6">
        <v>72400</v>
      </c>
      <c r="J6">
        <v>72400</v>
      </c>
      <c r="K6">
        <v>72400</v>
      </c>
      <c r="L6">
        <v>0</v>
      </c>
      <c r="M6">
        <v>0</v>
      </c>
      <c r="N6">
        <v>0</v>
      </c>
      <c r="O6">
        <v>0</v>
      </c>
      <c r="P6">
        <v>1144</v>
      </c>
      <c r="R6">
        <v>3</v>
      </c>
      <c r="U6">
        <v>0</v>
      </c>
      <c r="X6">
        <v>0</v>
      </c>
      <c r="AA6">
        <v>0</v>
      </c>
      <c r="AD6">
        <v>0</v>
      </c>
      <c r="AG6">
        <v>0</v>
      </c>
      <c r="AJ6">
        <v>0</v>
      </c>
      <c r="AK6">
        <v>103</v>
      </c>
      <c r="AL6" t="s">
        <v>510</v>
      </c>
      <c r="AM6" t="s">
        <v>511</v>
      </c>
      <c r="AO6">
        <v>231</v>
      </c>
      <c r="AP6">
        <v>0</v>
      </c>
      <c r="AQ6">
        <v>1</v>
      </c>
      <c r="AR6">
        <v>2</v>
      </c>
      <c r="AS6" t="s">
        <v>500</v>
      </c>
      <c r="AT6">
        <v>4</v>
      </c>
      <c r="AU6">
        <v>2</v>
      </c>
      <c r="AV6">
        <v>0</v>
      </c>
      <c r="AW6" t="s">
        <v>512</v>
      </c>
      <c r="AX6">
        <v>2</v>
      </c>
      <c r="AY6">
        <v>0</v>
      </c>
      <c r="AZ6">
        <v>6</v>
      </c>
      <c r="BA6">
        <v>1</v>
      </c>
      <c r="BB6">
        <v>31</v>
      </c>
      <c r="BC6">
        <v>0</v>
      </c>
      <c r="BD6">
        <v>0</v>
      </c>
      <c r="BE6">
        <v>1</v>
      </c>
      <c r="BF6">
        <v>0</v>
      </c>
      <c r="BG6">
        <v>1</v>
      </c>
      <c r="BH6" t="s">
        <v>279</v>
      </c>
      <c r="BI6">
        <v>2200</v>
      </c>
      <c r="BJ6">
        <v>0</v>
      </c>
      <c r="BK6">
        <v>1</v>
      </c>
      <c r="BL6">
        <v>11</v>
      </c>
      <c r="BM6">
        <v>50</v>
      </c>
      <c r="BN6">
        <v>100</v>
      </c>
      <c r="BO6">
        <v>0</v>
      </c>
      <c r="BS6">
        <v>2025</v>
      </c>
      <c r="BT6">
        <v>56000</v>
      </c>
      <c r="BU6">
        <v>0</v>
      </c>
      <c r="BY6" t="s">
        <v>1470</v>
      </c>
      <c r="BZ6" s="106">
        <f t="shared" si="0"/>
        <v>45800</v>
      </c>
      <c r="CA6" s="106">
        <f t="shared" si="1"/>
        <v>45700</v>
      </c>
      <c r="CB6" s="107" t="str">
        <f t="shared" si="3"/>
        <v>開差</v>
      </c>
    </row>
    <row r="7" spans="1:80">
      <c r="A7" s="1" t="str">
        <f t="shared" si="2"/>
        <v>山形-4B</v>
      </c>
      <c r="B7" t="s">
        <v>2392</v>
      </c>
      <c r="C7">
        <v>201</v>
      </c>
      <c r="D7" t="s">
        <v>279</v>
      </c>
      <c r="E7" t="s">
        <v>2393</v>
      </c>
      <c r="F7">
        <v>4</v>
      </c>
      <c r="G7" t="s">
        <v>2408</v>
      </c>
      <c r="H7">
        <v>2</v>
      </c>
      <c r="I7">
        <v>72400</v>
      </c>
      <c r="J7">
        <v>72400</v>
      </c>
      <c r="K7">
        <v>72400</v>
      </c>
      <c r="L7">
        <v>0</v>
      </c>
      <c r="M7">
        <v>0</v>
      </c>
      <c r="N7">
        <v>0</v>
      </c>
      <c r="O7">
        <v>0</v>
      </c>
      <c r="P7">
        <v>1144</v>
      </c>
      <c r="R7">
        <v>3</v>
      </c>
      <c r="U7">
        <v>0</v>
      </c>
      <c r="X7">
        <v>0</v>
      </c>
      <c r="AA7">
        <v>0</v>
      </c>
      <c r="AD7">
        <v>0</v>
      </c>
      <c r="AG7">
        <v>0</v>
      </c>
      <c r="AJ7">
        <v>0</v>
      </c>
      <c r="AK7">
        <v>103</v>
      </c>
      <c r="AL7" t="s">
        <v>510</v>
      </c>
      <c r="AM7" t="s">
        <v>511</v>
      </c>
      <c r="AO7">
        <v>231</v>
      </c>
      <c r="AP7">
        <v>0</v>
      </c>
      <c r="AQ7">
        <v>1</v>
      </c>
      <c r="AR7">
        <v>2</v>
      </c>
      <c r="AS7" t="s">
        <v>500</v>
      </c>
      <c r="AT7">
        <v>4</v>
      </c>
      <c r="AU7">
        <v>2</v>
      </c>
      <c r="AV7">
        <v>0</v>
      </c>
      <c r="AW7" t="s">
        <v>512</v>
      </c>
      <c r="AX7">
        <v>2</v>
      </c>
      <c r="AY7">
        <v>0</v>
      </c>
      <c r="AZ7">
        <v>6</v>
      </c>
      <c r="BA7">
        <v>1</v>
      </c>
      <c r="BB7">
        <v>31</v>
      </c>
      <c r="BC7">
        <v>0</v>
      </c>
      <c r="BD7">
        <v>0</v>
      </c>
      <c r="BE7">
        <v>1</v>
      </c>
      <c r="BF7">
        <v>0</v>
      </c>
      <c r="BG7">
        <v>1</v>
      </c>
      <c r="BH7" t="s">
        <v>279</v>
      </c>
      <c r="BI7">
        <v>2200</v>
      </c>
      <c r="BJ7">
        <v>0</v>
      </c>
      <c r="BK7">
        <v>1</v>
      </c>
      <c r="BL7">
        <v>11</v>
      </c>
      <c r="BM7">
        <v>50</v>
      </c>
      <c r="BN7">
        <v>100</v>
      </c>
      <c r="BO7">
        <v>0</v>
      </c>
      <c r="BS7">
        <v>2025</v>
      </c>
      <c r="BT7">
        <v>56000</v>
      </c>
      <c r="BU7">
        <v>0</v>
      </c>
      <c r="BY7" t="s">
        <v>1471</v>
      </c>
      <c r="BZ7" s="106">
        <f t="shared" si="0"/>
        <v>42500</v>
      </c>
      <c r="CA7" s="106">
        <f t="shared" si="1"/>
        <v>42400</v>
      </c>
      <c r="CB7" s="107" t="str">
        <f t="shared" si="3"/>
        <v>開差</v>
      </c>
    </row>
    <row r="8" spans="1:80">
      <c r="A8" s="1" t="str">
        <f t="shared" si="2"/>
        <v>山形-6</v>
      </c>
      <c r="B8" t="s">
        <v>2392</v>
      </c>
      <c r="C8">
        <v>201</v>
      </c>
      <c r="D8" t="s">
        <v>279</v>
      </c>
      <c r="E8" t="s">
        <v>2393</v>
      </c>
      <c r="F8">
        <v>6</v>
      </c>
      <c r="G8">
        <v>10357</v>
      </c>
      <c r="H8">
        <v>1</v>
      </c>
      <c r="I8">
        <v>87200</v>
      </c>
      <c r="J8">
        <v>87200</v>
      </c>
      <c r="K8">
        <v>87200</v>
      </c>
      <c r="L8">
        <v>1</v>
      </c>
      <c r="M8">
        <v>4860</v>
      </c>
      <c r="N8">
        <v>0</v>
      </c>
      <c r="O8">
        <v>0</v>
      </c>
      <c r="P8">
        <v>1144</v>
      </c>
      <c r="R8">
        <v>1</v>
      </c>
      <c r="U8">
        <v>0</v>
      </c>
      <c r="X8">
        <v>0</v>
      </c>
      <c r="AA8">
        <v>0</v>
      </c>
      <c r="AD8">
        <v>0</v>
      </c>
      <c r="AG8">
        <v>0</v>
      </c>
      <c r="AJ8">
        <v>0</v>
      </c>
      <c r="AK8">
        <v>101</v>
      </c>
      <c r="AL8" t="s">
        <v>519</v>
      </c>
      <c r="AM8" t="s">
        <v>520</v>
      </c>
      <c r="AO8">
        <v>378</v>
      </c>
      <c r="AP8">
        <v>0</v>
      </c>
      <c r="AQ8">
        <v>1</v>
      </c>
      <c r="AR8">
        <v>1.5</v>
      </c>
      <c r="AS8" t="s">
        <v>500</v>
      </c>
      <c r="AT8">
        <v>4</v>
      </c>
      <c r="AU8">
        <v>2</v>
      </c>
      <c r="AV8">
        <v>0</v>
      </c>
      <c r="AW8" t="s">
        <v>521</v>
      </c>
      <c r="AX8">
        <v>3</v>
      </c>
      <c r="AY8">
        <v>0</v>
      </c>
      <c r="AZ8">
        <v>20</v>
      </c>
      <c r="BA8">
        <v>1</v>
      </c>
      <c r="BB8">
        <v>31</v>
      </c>
      <c r="BC8">
        <v>0</v>
      </c>
      <c r="BD8">
        <v>0</v>
      </c>
      <c r="BE8">
        <v>1</v>
      </c>
      <c r="BF8">
        <v>1</v>
      </c>
      <c r="BG8">
        <v>1</v>
      </c>
      <c r="BH8" t="s">
        <v>279</v>
      </c>
      <c r="BI8">
        <v>1500</v>
      </c>
      <c r="BJ8">
        <v>0</v>
      </c>
      <c r="BK8">
        <v>1</v>
      </c>
      <c r="BL8">
        <v>15</v>
      </c>
      <c r="BM8">
        <v>60</v>
      </c>
      <c r="BN8">
        <v>200</v>
      </c>
      <c r="BO8">
        <v>0</v>
      </c>
      <c r="BS8">
        <v>2025</v>
      </c>
      <c r="BT8">
        <v>69000</v>
      </c>
      <c r="BU8">
        <v>0</v>
      </c>
      <c r="BY8" t="s">
        <v>1472</v>
      </c>
      <c r="BZ8" s="106">
        <f t="shared" si="0"/>
        <v>48000</v>
      </c>
      <c r="CA8" s="106">
        <f t="shared" si="1"/>
        <v>48000</v>
      </c>
      <c r="CB8" s="107" t="str">
        <f t="shared" si="3"/>
        <v>同一</v>
      </c>
    </row>
    <row r="9" spans="1:80">
      <c r="A9" s="1" t="str">
        <f t="shared" si="2"/>
        <v>山形-6B</v>
      </c>
      <c r="B9" t="s">
        <v>2392</v>
      </c>
      <c r="C9">
        <v>201</v>
      </c>
      <c r="D9" t="s">
        <v>279</v>
      </c>
      <c r="E9" t="s">
        <v>2393</v>
      </c>
      <c r="F9">
        <v>6</v>
      </c>
      <c r="G9" t="s">
        <v>2395</v>
      </c>
      <c r="H9">
        <v>2</v>
      </c>
      <c r="I9">
        <v>87200</v>
      </c>
      <c r="J9">
        <v>87200</v>
      </c>
      <c r="K9">
        <v>87200</v>
      </c>
      <c r="L9">
        <v>1</v>
      </c>
      <c r="M9">
        <v>4640</v>
      </c>
      <c r="N9">
        <v>0</v>
      </c>
      <c r="O9">
        <v>0</v>
      </c>
      <c r="P9">
        <v>1144</v>
      </c>
      <c r="R9">
        <v>1</v>
      </c>
      <c r="U9">
        <v>0</v>
      </c>
      <c r="X9">
        <v>0</v>
      </c>
      <c r="AA9">
        <v>0</v>
      </c>
      <c r="AD9">
        <v>0</v>
      </c>
      <c r="AG9">
        <v>0</v>
      </c>
      <c r="AJ9">
        <v>0</v>
      </c>
      <c r="AK9">
        <v>101</v>
      </c>
      <c r="AL9" t="s">
        <v>519</v>
      </c>
      <c r="AM9" t="s">
        <v>520</v>
      </c>
      <c r="AO9">
        <v>378</v>
      </c>
      <c r="AP9">
        <v>0</v>
      </c>
      <c r="AQ9">
        <v>1</v>
      </c>
      <c r="AR9">
        <v>1.5</v>
      </c>
      <c r="AS9" t="s">
        <v>500</v>
      </c>
      <c r="AT9">
        <v>4</v>
      </c>
      <c r="AU9">
        <v>2</v>
      </c>
      <c r="AV9">
        <v>0</v>
      </c>
      <c r="AW9" t="s">
        <v>521</v>
      </c>
      <c r="AX9">
        <v>3</v>
      </c>
      <c r="AY9">
        <v>0</v>
      </c>
      <c r="AZ9">
        <v>20</v>
      </c>
      <c r="BA9">
        <v>1</v>
      </c>
      <c r="BB9">
        <v>31</v>
      </c>
      <c r="BC9">
        <v>0</v>
      </c>
      <c r="BD9">
        <v>0</v>
      </c>
      <c r="BE9">
        <v>1</v>
      </c>
      <c r="BF9">
        <v>1</v>
      </c>
      <c r="BG9">
        <v>1</v>
      </c>
      <c r="BH9" t="s">
        <v>279</v>
      </c>
      <c r="BI9">
        <v>1500</v>
      </c>
      <c r="BJ9">
        <v>0</v>
      </c>
      <c r="BK9">
        <v>1</v>
      </c>
      <c r="BL9">
        <v>15</v>
      </c>
      <c r="BM9">
        <v>60</v>
      </c>
      <c r="BN9">
        <v>200</v>
      </c>
      <c r="BO9">
        <v>0</v>
      </c>
      <c r="BS9">
        <v>2025</v>
      </c>
      <c r="BT9">
        <v>69000</v>
      </c>
      <c r="BU9">
        <v>0</v>
      </c>
      <c r="BY9" t="s">
        <v>1473</v>
      </c>
      <c r="BZ9" s="106">
        <f t="shared" si="0"/>
        <v>70300</v>
      </c>
      <c r="CA9" s="106">
        <f t="shared" si="1"/>
        <v>70000</v>
      </c>
      <c r="CB9" s="107" t="str">
        <f t="shared" si="3"/>
        <v>開差</v>
      </c>
    </row>
    <row r="10" spans="1:80">
      <c r="A10" s="1" t="str">
        <f t="shared" si="2"/>
        <v>山形-7</v>
      </c>
      <c r="B10" t="s">
        <v>2392</v>
      </c>
      <c r="C10">
        <v>201</v>
      </c>
      <c r="D10" t="s">
        <v>279</v>
      </c>
      <c r="E10" t="s">
        <v>2393</v>
      </c>
      <c r="F10">
        <v>7</v>
      </c>
      <c r="G10" t="s">
        <v>2396</v>
      </c>
      <c r="H10">
        <v>1</v>
      </c>
      <c r="I10">
        <v>45800</v>
      </c>
      <c r="J10">
        <v>45800</v>
      </c>
      <c r="K10">
        <v>45800</v>
      </c>
      <c r="L10">
        <v>0</v>
      </c>
      <c r="M10">
        <v>0</v>
      </c>
      <c r="N10">
        <v>0</v>
      </c>
      <c r="O10">
        <v>0</v>
      </c>
      <c r="P10">
        <v>1144</v>
      </c>
      <c r="R10">
        <v>3</v>
      </c>
      <c r="S10">
        <v>1143</v>
      </c>
      <c r="U10">
        <v>-1</v>
      </c>
      <c r="X10">
        <v>0</v>
      </c>
      <c r="AA10">
        <v>0</v>
      </c>
      <c r="AD10">
        <v>0</v>
      </c>
      <c r="AG10">
        <v>0</v>
      </c>
      <c r="AJ10">
        <v>0</v>
      </c>
      <c r="AK10">
        <v>102</v>
      </c>
      <c r="AL10" t="s">
        <v>523</v>
      </c>
      <c r="AM10" t="s">
        <v>524</v>
      </c>
      <c r="AO10">
        <v>170</v>
      </c>
      <c r="AP10">
        <v>0</v>
      </c>
      <c r="AQ10">
        <v>1</v>
      </c>
      <c r="AR10">
        <v>1.5</v>
      </c>
      <c r="AS10" t="s">
        <v>500</v>
      </c>
      <c r="AT10">
        <v>4</v>
      </c>
      <c r="AU10">
        <v>2</v>
      </c>
      <c r="AV10">
        <v>0</v>
      </c>
      <c r="AW10" t="s">
        <v>525</v>
      </c>
      <c r="AX10">
        <v>2</v>
      </c>
      <c r="AY10">
        <v>0</v>
      </c>
      <c r="AZ10">
        <v>4</v>
      </c>
      <c r="BA10">
        <v>1</v>
      </c>
      <c r="BB10">
        <v>31</v>
      </c>
      <c r="BC10">
        <v>0</v>
      </c>
      <c r="BD10">
        <v>0</v>
      </c>
      <c r="BE10">
        <v>1</v>
      </c>
      <c r="BF10">
        <v>0</v>
      </c>
      <c r="BG10">
        <v>1</v>
      </c>
      <c r="BH10" t="s">
        <v>526</v>
      </c>
      <c r="BI10">
        <v>2400</v>
      </c>
      <c r="BJ10">
        <v>0</v>
      </c>
      <c r="BK10">
        <v>1</v>
      </c>
      <c r="BL10">
        <v>15</v>
      </c>
      <c r="BM10">
        <v>60</v>
      </c>
      <c r="BN10">
        <v>200</v>
      </c>
      <c r="BO10">
        <v>0</v>
      </c>
      <c r="BS10">
        <v>0</v>
      </c>
      <c r="BT10">
        <v>0</v>
      </c>
      <c r="BU10">
        <v>0</v>
      </c>
      <c r="BY10" t="s">
        <v>1474</v>
      </c>
      <c r="BZ10" s="106">
        <f t="shared" si="0"/>
        <v>68200</v>
      </c>
      <c r="CA10" s="106">
        <f t="shared" si="1"/>
        <v>68000</v>
      </c>
      <c r="CB10" s="107" t="str">
        <f t="shared" si="3"/>
        <v>開差</v>
      </c>
    </row>
    <row r="11" spans="1:80">
      <c r="A11" s="1" t="str">
        <f t="shared" si="2"/>
        <v>山形-7B</v>
      </c>
      <c r="B11" t="s">
        <v>2392</v>
      </c>
      <c r="C11">
        <v>201</v>
      </c>
      <c r="D11" t="s">
        <v>279</v>
      </c>
      <c r="E11" t="s">
        <v>2393</v>
      </c>
      <c r="F11">
        <v>7</v>
      </c>
      <c r="G11" t="s">
        <v>2397</v>
      </c>
      <c r="H11">
        <v>2</v>
      </c>
      <c r="I11">
        <v>45700</v>
      </c>
      <c r="J11">
        <v>45700</v>
      </c>
      <c r="K11">
        <v>45700</v>
      </c>
      <c r="L11">
        <v>0</v>
      </c>
      <c r="M11">
        <v>0</v>
      </c>
      <c r="N11">
        <v>0</v>
      </c>
      <c r="O11">
        <v>0</v>
      </c>
      <c r="P11">
        <v>1144</v>
      </c>
      <c r="R11">
        <v>3</v>
      </c>
      <c r="S11">
        <v>1143</v>
      </c>
      <c r="U11">
        <v>-1</v>
      </c>
      <c r="X11">
        <v>0</v>
      </c>
      <c r="AA11">
        <v>0</v>
      </c>
      <c r="AD11">
        <v>0</v>
      </c>
      <c r="AG11">
        <v>0</v>
      </c>
      <c r="AJ11">
        <v>0</v>
      </c>
      <c r="AK11">
        <v>102</v>
      </c>
      <c r="AL11" t="s">
        <v>523</v>
      </c>
      <c r="AM11" t="s">
        <v>524</v>
      </c>
      <c r="AO11">
        <v>170</v>
      </c>
      <c r="AP11">
        <v>0</v>
      </c>
      <c r="AQ11">
        <v>1</v>
      </c>
      <c r="AR11">
        <v>1.5</v>
      </c>
      <c r="AS11" t="s">
        <v>500</v>
      </c>
      <c r="AT11">
        <v>4</v>
      </c>
      <c r="AU11">
        <v>2</v>
      </c>
      <c r="AV11">
        <v>0</v>
      </c>
      <c r="AW11" t="s">
        <v>525</v>
      </c>
      <c r="AX11">
        <v>2</v>
      </c>
      <c r="AY11">
        <v>0</v>
      </c>
      <c r="AZ11">
        <v>4</v>
      </c>
      <c r="BA11">
        <v>1</v>
      </c>
      <c r="BB11">
        <v>31</v>
      </c>
      <c r="BC11">
        <v>0</v>
      </c>
      <c r="BD11">
        <v>0</v>
      </c>
      <c r="BE11">
        <v>1</v>
      </c>
      <c r="BF11">
        <v>0</v>
      </c>
      <c r="BG11">
        <v>1</v>
      </c>
      <c r="BH11" t="s">
        <v>526</v>
      </c>
      <c r="BI11">
        <v>2400</v>
      </c>
      <c r="BJ11">
        <v>0</v>
      </c>
      <c r="BK11">
        <v>1</v>
      </c>
      <c r="BL11">
        <v>15</v>
      </c>
      <c r="BM11">
        <v>60</v>
      </c>
      <c r="BN11">
        <v>200</v>
      </c>
      <c r="BO11">
        <v>0</v>
      </c>
      <c r="BS11">
        <v>0</v>
      </c>
      <c r="BT11">
        <v>0</v>
      </c>
      <c r="BU11">
        <v>0</v>
      </c>
      <c r="BY11" t="s">
        <v>1475</v>
      </c>
      <c r="BZ11" s="106">
        <f t="shared" si="0"/>
        <v>78100</v>
      </c>
      <c r="CA11" s="106">
        <f t="shared" si="1"/>
        <v>78100</v>
      </c>
      <c r="CB11" s="107" t="str">
        <f t="shared" si="3"/>
        <v>同一</v>
      </c>
    </row>
    <row r="12" spans="1:80">
      <c r="A12" s="1" t="str">
        <f t="shared" si="2"/>
        <v>山形-8</v>
      </c>
      <c r="B12" t="s">
        <v>2392</v>
      </c>
      <c r="C12">
        <v>201</v>
      </c>
      <c r="D12" t="s">
        <v>279</v>
      </c>
      <c r="E12" t="s">
        <v>2393</v>
      </c>
      <c r="F12">
        <v>8</v>
      </c>
      <c r="G12" t="s">
        <v>2398</v>
      </c>
      <c r="H12">
        <v>1</v>
      </c>
      <c r="I12">
        <v>42500</v>
      </c>
      <c r="J12">
        <v>42500</v>
      </c>
      <c r="K12">
        <v>42500</v>
      </c>
      <c r="L12">
        <v>0</v>
      </c>
      <c r="M12">
        <v>0</v>
      </c>
      <c r="N12">
        <v>0</v>
      </c>
      <c r="O12">
        <v>0</v>
      </c>
      <c r="P12">
        <v>1144</v>
      </c>
      <c r="R12">
        <v>2</v>
      </c>
      <c r="U12">
        <v>0</v>
      </c>
      <c r="X12">
        <v>0</v>
      </c>
      <c r="AA12">
        <v>0</v>
      </c>
      <c r="AD12">
        <v>0</v>
      </c>
      <c r="AG12">
        <v>0</v>
      </c>
      <c r="AJ12">
        <v>0</v>
      </c>
      <c r="AK12">
        <v>102</v>
      </c>
      <c r="AL12" t="s">
        <v>528</v>
      </c>
      <c r="AM12" t="s">
        <v>529</v>
      </c>
      <c r="AO12">
        <v>245</v>
      </c>
      <c r="AP12">
        <v>0</v>
      </c>
      <c r="AQ12">
        <v>1</v>
      </c>
      <c r="AR12">
        <v>2</v>
      </c>
      <c r="AS12" t="s">
        <v>500</v>
      </c>
      <c r="AT12">
        <v>4</v>
      </c>
      <c r="AU12">
        <v>2</v>
      </c>
      <c r="AV12">
        <v>0</v>
      </c>
      <c r="AW12" t="s">
        <v>530</v>
      </c>
      <c r="AX12">
        <v>6</v>
      </c>
      <c r="AY12">
        <v>0</v>
      </c>
      <c r="AZ12">
        <v>4</v>
      </c>
      <c r="BA12">
        <v>1</v>
      </c>
      <c r="BB12">
        <v>31</v>
      </c>
      <c r="BC12">
        <v>0</v>
      </c>
      <c r="BD12">
        <v>0</v>
      </c>
      <c r="BE12">
        <v>1</v>
      </c>
      <c r="BF12">
        <v>1</v>
      </c>
      <c r="BG12">
        <v>1</v>
      </c>
      <c r="BH12" t="s">
        <v>526</v>
      </c>
      <c r="BI12">
        <v>2400</v>
      </c>
      <c r="BJ12">
        <v>0</v>
      </c>
      <c r="BK12">
        <v>1</v>
      </c>
      <c r="BL12">
        <v>15</v>
      </c>
      <c r="BM12">
        <v>60</v>
      </c>
      <c r="BN12">
        <v>200</v>
      </c>
      <c r="BO12">
        <v>0</v>
      </c>
      <c r="BS12">
        <v>0</v>
      </c>
      <c r="BT12">
        <v>0</v>
      </c>
      <c r="BU12">
        <v>0</v>
      </c>
      <c r="BY12" t="s">
        <v>1476</v>
      </c>
      <c r="BZ12" s="106">
        <f t="shared" si="0"/>
        <v>54700</v>
      </c>
      <c r="CA12" s="106">
        <f t="shared" si="1"/>
        <v>54400</v>
      </c>
      <c r="CB12" s="107" t="str">
        <f t="shared" si="3"/>
        <v>開差</v>
      </c>
    </row>
    <row r="13" spans="1:80">
      <c r="A13" s="1" t="str">
        <f t="shared" si="2"/>
        <v>山形-8B</v>
      </c>
      <c r="B13" t="s">
        <v>2392</v>
      </c>
      <c r="C13">
        <v>201</v>
      </c>
      <c r="D13" t="s">
        <v>279</v>
      </c>
      <c r="E13" t="s">
        <v>2393</v>
      </c>
      <c r="F13">
        <v>8</v>
      </c>
      <c r="G13" t="s">
        <v>2399</v>
      </c>
      <c r="H13">
        <v>2</v>
      </c>
      <c r="I13">
        <v>42400</v>
      </c>
      <c r="J13">
        <v>42400</v>
      </c>
      <c r="K13">
        <v>42400</v>
      </c>
      <c r="L13">
        <v>0</v>
      </c>
      <c r="M13">
        <v>0</v>
      </c>
      <c r="N13">
        <v>0</v>
      </c>
      <c r="O13">
        <v>0</v>
      </c>
      <c r="P13">
        <v>1144</v>
      </c>
      <c r="R13">
        <v>2</v>
      </c>
      <c r="U13">
        <v>0</v>
      </c>
      <c r="X13">
        <v>0</v>
      </c>
      <c r="AA13">
        <v>0</v>
      </c>
      <c r="AD13">
        <v>0</v>
      </c>
      <c r="AG13">
        <v>0</v>
      </c>
      <c r="AJ13">
        <v>0</v>
      </c>
      <c r="AK13">
        <v>102</v>
      </c>
      <c r="AL13" t="s">
        <v>528</v>
      </c>
      <c r="AM13" t="s">
        <v>529</v>
      </c>
      <c r="AO13">
        <v>245</v>
      </c>
      <c r="AP13">
        <v>0</v>
      </c>
      <c r="AQ13">
        <v>1</v>
      </c>
      <c r="AR13">
        <v>2</v>
      </c>
      <c r="AS13" t="s">
        <v>500</v>
      </c>
      <c r="AT13">
        <v>4</v>
      </c>
      <c r="AU13">
        <v>2</v>
      </c>
      <c r="AV13">
        <v>0</v>
      </c>
      <c r="AW13" t="s">
        <v>530</v>
      </c>
      <c r="AX13">
        <v>6</v>
      </c>
      <c r="AY13">
        <v>0</v>
      </c>
      <c r="AZ13">
        <v>4</v>
      </c>
      <c r="BA13">
        <v>1</v>
      </c>
      <c r="BB13">
        <v>31</v>
      </c>
      <c r="BC13">
        <v>0</v>
      </c>
      <c r="BD13">
        <v>0</v>
      </c>
      <c r="BE13">
        <v>1</v>
      </c>
      <c r="BF13">
        <v>1</v>
      </c>
      <c r="BG13">
        <v>1</v>
      </c>
      <c r="BH13" t="s">
        <v>526</v>
      </c>
      <c r="BI13">
        <v>2400</v>
      </c>
      <c r="BJ13">
        <v>0</v>
      </c>
      <c r="BK13">
        <v>1</v>
      </c>
      <c r="BL13">
        <v>15</v>
      </c>
      <c r="BM13">
        <v>60</v>
      </c>
      <c r="BN13">
        <v>200</v>
      </c>
      <c r="BO13">
        <v>0</v>
      </c>
      <c r="BS13">
        <v>2025</v>
      </c>
      <c r="BT13">
        <v>0</v>
      </c>
      <c r="BU13">
        <v>0</v>
      </c>
      <c r="BY13" t="s">
        <v>1477</v>
      </c>
      <c r="BZ13" s="106">
        <f t="shared" si="0"/>
        <v>59600</v>
      </c>
      <c r="CA13" s="106">
        <f t="shared" si="1"/>
        <v>59600</v>
      </c>
      <c r="CB13" s="107" t="str">
        <f t="shared" si="3"/>
        <v>同一</v>
      </c>
    </row>
    <row r="14" spans="1:80">
      <c r="A14" s="1" t="str">
        <f t="shared" si="2"/>
        <v>山形-9</v>
      </c>
      <c r="B14" t="s">
        <v>2392</v>
      </c>
      <c r="C14">
        <v>201</v>
      </c>
      <c r="D14" t="s">
        <v>279</v>
      </c>
      <c r="E14" t="s">
        <v>2393</v>
      </c>
      <c r="F14">
        <v>9</v>
      </c>
      <c r="G14" t="s">
        <v>2400</v>
      </c>
      <c r="H14">
        <v>1</v>
      </c>
      <c r="I14">
        <v>48000</v>
      </c>
      <c r="J14">
        <v>48000</v>
      </c>
      <c r="K14">
        <v>48000</v>
      </c>
      <c r="L14">
        <v>0</v>
      </c>
      <c r="M14">
        <v>0</v>
      </c>
      <c r="N14">
        <v>0</v>
      </c>
      <c r="O14">
        <v>0</v>
      </c>
      <c r="P14">
        <v>1144</v>
      </c>
      <c r="R14">
        <v>2</v>
      </c>
      <c r="U14">
        <v>0</v>
      </c>
      <c r="X14">
        <v>0</v>
      </c>
      <c r="AA14">
        <v>0</v>
      </c>
      <c r="AD14">
        <v>0</v>
      </c>
      <c r="AG14">
        <v>0</v>
      </c>
      <c r="AJ14">
        <v>0</v>
      </c>
      <c r="AK14">
        <v>102</v>
      </c>
      <c r="AL14" t="s">
        <v>532</v>
      </c>
      <c r="AO14">
        <v>286</v>
      </c>
      <c r="AP14">
        <v>0</v>
      </c>
      <c r="AQ14">
        <v>1</v>
      </c>
      <c r="AR14">
        <v>1</v>
      </c>
      <c r="AS14" t="s">
        <v>500</v>
      </c>
      <c r="AT14">
        <v>4</v>
      </c>
      <c r="AU14">
        <v>2</v>
      </c>
      <c r="AV14">
        <v>0</v>
      </c>
      <c r="AW14" t="s">
        <v>533</v>
      </c>
      <c r="AX14">
        <v>6</v>
      </c>
      <c r="AY14">
        <v>0</v>
      </c>
      <c r="AZ14">
        <v>6</v>
      </c>
      <c r="BA14">
        <v>1</v>
      </c>
      <c r="BB14">
        <v>31</v>
      </c>
      <c r="BC14">
        <v>0</v>
      </c>
      <c r="BD14">
        <v>0</v>
      </c>
      <c r="BE14">
        <v>1</v>
      </c>
      <c r="BF14">
        <v>1</v>
      </c>
      <c r="BG14">
        <v>1</v>
      </c>
      <c r="BH14" t="s">
        <v>279</v>
      </c>
      <c r="BI14">
        <v>3800</v>
      </c>
      <c r="BJ14">
        <v>0</v>
      </c>
      <c r="BK14">
        <v>1</v>
      </c>
      <c r="BL14">
        <v>11</v>
      </c>
      <c r="BM14">
        <v>50</v>
      </c>
      <c r="BN14">
        <v>100</v>
      </c>
      <c r="BO14">
        <v>0</v>
      </c>
      <c r="BS14">
        <v>2025</v>
      </c>
      <c r="BT14">
        <v>0</v>
      </c>
      <c r="BU14">
        <v>0</v>
      </c>
      <c r="BY14" t="s">
        <v>1478</v>
      </c>
      <c r="BZ14" s="106">
        <f t="shared" si="0"/>
        <v>58500</v>
      </c>
      <c r="CA14" s="106">
        <f t="shared" si="1"/>
        <v>58800</v>
      </c>
      <c r="CB14" s="107" t="str">
        <f t="shared" si="3"/>
        <v>開差</v>
      </c>
    </row>
    <row r="15" spans="1:80">
      <c r="A15" s="1" t="str">
        <f t="shared" si="2"/>
        <v>山形-9B</v>
      </c>
      <c r="B15" t="s">
        <v>2392</v>
      </c>
      <c r="C15">
        <v>201</v>
      </c>
      <c r="D15" t="s">
        <v>279</v>
      </c>
      <c r="E15" t="s">
        <v>2393</v>
      </c>
      <c r="F15">
        <v>9</v>
      </c>
      <c r="G15" t="s">
        <v>2401</v>
      </c>
      <c r="H15">
        <v>2</v>
      </c>
      <c r="I15">
        <v>48000</v>
      </c>
      <c r="J15">
        <v>48000</v>
      </c>
      <c r="K15">
        <v>48000</v>
      </c>
      <c r="L15">
        <v>0</v>
      </c>
      <c r="M15">
        <v>0</v>
      </c>
      <c r="N15">
        <v>0</v>
      </c>
      <c r="O15">
        <v>0</v>
      </c>
      <c r="P15">
        <v>1144</v>
      </c>
      <c r="R15">
        <v>2</v>
      </c>
      <c r="U15">
        <v>0</v>
      </c>
      <c r="X15">
        <v>0</v>
      </c>
      <c r="AA15">
        <v>0</v>
      </c>
      <c r="AD15">
        <v>0</v>
      </c>
      <c r="AG15">
        <v>0</v>
      </c>
      <c r="AJ15">
        <v>0</v>
      </c>
      <c r="AK15">
        <v>102</v>
      </c>
      <c r="AL15" t="s">
        <v>532</v>
      </c>
      <c r="AO15">
        <v>286</v>
      </c>
      <c r="AP15">
        <v>0</v>
      </c>
      <c r="AQ15">
        <v>1</v>
      </c>
      <c r="AR15">
        <v>1</v>
      </c>
      <c r="AS15" t="s">
        <v>500</v>
      </c>
      <c r="AT15">
        <v>4</v>
      </c>
      <c r="AU15">
        <v>2</v>
      </c>
      <c r="AV15">
        <v>0</v>
      </c>
      <c r="AW15" t="s">
        <v>533</v>
      </c>
      <c r="AX15">
        <v>6</v>
      </c>
      <c r="AY15">
        <v>0</v>
      </c>
      <c r="AZ15">
        <v>6</v>
      </c>
      <c r="BA15">
        <v>1</v>
      </c>
      <c r="BB15">
        <v>31</v>
      </c>
      <c r="BC15">
        <v>0</v>
      </c>
      <c r="BD15">
        <v>0</v>
      </c>
      <c r="BE15">
        <v>1</v>
      </c>
      <c r="BF15">
        <v>1</v>
      </c>
      <c r="BG15">
        <v>1</v>
      </c>
      <c r="BH15" t="s">
        <v>279</v>
      </c>
      <c r="BI15">
        <v>3800</v>
      </c>
      <c r="BJ15">
        <v>0</v>
      </c>
      <c r="BK15">
        <v>1</v>
      </c>
      <c r="BL15">
        <v>11</v>
      </c>
      <c r="BM15">
        <v>50</v>
      </c>
      <c r="BN15">
        <v>100</v>
      </c>
      <c r="BO15">
        <v>0</v>
      </c>
      <c r="BS15">
        <v>0</v>
      </c>
      <c r="BT15">
        <v>0</v>
      </c>
      <c r="BU15">
        <v>0</v>
      </c>
      <c r="BY15" t="s">
        <v>1479</v>
      </c>
      <c r="BZ15" s="106">
        <f t="shared" si="0"/>
        <v>103000</v>
      </c>
      <c r="CA15" s="106">
        <f t="shared" si="1"/>
        <v>103000</v>
      </c>
      <c r="CB15" s="107" t="str">
        <f t="shared" si="3"/>
        <v>同一</v>
      </c>
    </row>
    <row r="16" spans="1:80">
      <c r="A16" s="1" t="str">
        <f t="shared" si="2"/>
        <v>山形-10</v>
      </c>
      <c r="B16" t="s">
        <v>2392</v>
      </c>
      <c r="C16">
        <v>201</v>
      </c>
      <c r="D16" t="s">
        <v>279</v>
      </c>
      <c r="E16" t="s">
        <v>2393</v>
      </c>
      <c r="F16">
        <v>10</v>
      </c>
      <c r="G16" t="s">
        <v>2402</v>
      </c>
      <c r="H16">
        <v>1</v>
      </c>
      <c r="I16">
        <v>70300</v>
      </c>
      <c r="J16">
        <v>70300</v>
      </c>
      <c r="K16">
        <v>70300</v>
      </c>
      <c r="L16">
        <v>0</v>
      </c>
      <c r="M16">
        <v>0</v>
      </c>
      <c r="N16">
        <v>0</v>
      </c>
      <c r="O16">
        <v>0</v>
      </c>
      <c r="P16">
        <v>1144</v>
      </c>
      <c r="R16">
        <v>2</v>
      </c>
      <c r="U16">
        <v>0</v>
      </c>
      <c r="X16">
        <v>0</v>
      </c>
      <c r="AA16">
        <v>0</v>
      </c>
      <c r="AD16">
        <v>0</v>
      </c>
      <c r="AG16">
        <v>0</v>
      </c>
      <c r="AJ16">
        <v>0</v>
      </c>
      <c r="AK16">
        <v>102</v>
      </c>
      <c r="AL16" t="s">
        <v>535</v>
      </c>
      <c r="AM16" t="s">
        <v>536</v>
      </c>
      <c r="AO16">
        <v>165</v>
      </c>
      <c r="AP16">
        <v>0</v>
      </c>
      <c r="AQ16">
        <v>1</v>
      </c>
      <c r="AR16">
        <v>1.2</v>
      </c>
      <c r="AS16" t="s">
        <v>500</v>
      </c>
      <c r="AT16">
        <v>4</v>
      </c>
      <c r="AU16">
        <v>2</v>
      </c>
      <c r="AV16">
        <v>0</v>
      </c>
      <c r="AW16" t="s">
        <v>537</v>
      </c>
      <c r="AX16">
        <v>1</v>
      </c>
      <c r="AY16">
        <v>0</v>
      </c>
      <c r="AZ16">
        <v>6.5</v>
      </c>
      <c r="BA16">
        <v>1</v>
      </c>
      <c r="BB16">
        <v>31</v>
      </c>
      <c r="BC16">
        <v>0</v>
      </c>
      <c r="BD16">
        <v>0</v>
      </c>
      <c r="BE16">
        <v>1</v>
      </c>
      <c r="BF16">
        <v>0</v>
      </c>
      <c r="BG16">
        <v>1</v>
      </c>
      <c r="BH16" t="s">
        <v>279</v>
      </c>
      <c r="BI16">
        <v>2400</v>
      </c>
      <c r="BJ16">
        <v>0</v>
      </c>
      <c r="BK16">
        <v>1</v>
      </c>
      <c r="BL16">
        <v>15</v>
      </c>
      <c r="BM16">
        <v>60</v>
      </c>
      <c r="BN16">
        <v>200</v>
      </c>
      <c r="BO16">
        <v>0</v>
      </c>
      <c r="BS16">
        <v>2025</v>
      </c>
      <c r="BT16">
        <v>55000</v>
      </c>
      <c r="BU16">
        <v>0</v>
      </c>
      <c r="BY16" t="s">
        <v>1480</v>
      </c>
      <c r="BZ16" s="106">
        <f t="shared" si="0"/>
        <v>51800</v>
      </c>
      <c r="CA16" s="106">
        <f t="shared" si="1"/>
        <v>51800</v>
      </c>
      <c r="CB16" s="107" t="str">
        <f t="shared" si="3"/>
        <v>同一</v>
      </c>
    </row>
    <row r="17" spans="1:80">
      <c r="A17" s="1" t="str">
        <f t="shared" si="2"/>
        <v>山形-10B</v>
      </c>
      <c r="B17" t="s">
        <v>2392</v>
      </c>
      <c r="C17">
        <v>201</v>
      </c>
      <c r="D17" t="s">
        <v>279</v>
      </c>
      <c r="E17" t="s">
        <v>2393</v>
      </c>
      <c r="F17">
        <v>10</v>
      </c>
      <c r="G17" t="s">
        <v>2396</v>
      </c>
      <c r="H17">
        <v>2</v>
      </c>
      <c r="I17">
        <v>70000</v>
      </c>
      <c r="J17">
        <v>70000</v>
      </c>
      <c r="K17">
        <v>70000</v>
      </c>
      <c r="L17">
        <v>0</v>
      </c>
      <c r="M17">
        <v>0</v>
      </c>
      <c r="N17">
        <v>0</v>
      </c>
      <c r="O17">
        <v>0</v>
      </c>
      <c r="P17">
        <v>1144</v>
      </c>
      <c r="R17">
        <v>2</v>
      </c>
      <c r="U17">
        <v>0</v>
      </c>
      <c r="X17">
        <v>0</v>
      </c>
      <c r="AA17">
        <v>0</v>
      </c>
      <c r="AD17">
        <v>0</v>
      </c>
      <c r="AG17">
        <v>0</v>
      </c>
      <c r="AJ17">
        <v>0</v>
      </c>
      <c r="AK17">
        <v>102</v>
      </c>
      <c r="AL17" t="s">
        <v>535</v>
      </c>
      <c r="AM17" t="s">
        <v>536</v>
      </c>
      <c r="AO17">
        <v>165</v>
      </c>
      <c r="AP17">
        <v>0</v>
      </c>
      <c r="AQ17">
        <v>1</v>
      </c>
      <c r="AR17">
        <v>1.2</v>
      </c>
      <c r="AS17" t="s">
        <v>500</v>
      </c>
      <c r="AT17">
        <v>4</v>
      </c>
      <c r="AU17">
        <v>2</v>
      </c>
      <c r="AV17">
        <v>0</v>
      </c>
      <c r="AW17" t="s">
        <v>537</v>
      </c>
      <c r="AX17">
        <v>1</v>
      </c>
      <c r="AY17">
        <v>0</v>
      </c>
      <c r="AZ17">
        <v>6.5</v>
      </c>
      <c r="BA17">
        <v>1</v>
      </c>
      <c r="BB17">
        <v>31</v>
      </c>
      <c r="BC17">
        <v>0</v>
      </c>
      <c r="BD17">
        <v>0</v>
      </c>
      <c r="BE17">
        <v>1</v>
      </c>
      <c r="BF17">
        <v>0</v>
      </c>
      <c r="BG17">
        <v>1</v>
      </c>
      <c r="BH17" t="s">
        <v>279</v>
      </c>
      <c r="BI17">
        <v>2400</v>
      </c>
      <c r="BJ17">
        <v>0</v>
      </c>
      <c r="BK17">
        <v>1</v>
      </c>
      <c r="BL17">
        <v>15</v>
      </c>
      <c r="BM17">
        <v>60</v>
      </c>
      <c r="BN17">
        <v>200</v>
      </c>
      <c r="BO17">
        <v>0</v>
      </c>
      <c r="BS17">
        <v>2025</v>
      </c>
      <c r="BT17">
        <v>55000</v>
      </c>
      <c r="BU17">
        <v>0</v>
      </c>
      <c r="BY17" t="s">
        <v>1481</v>
      </c>
      <c r="BZ17" s="106">
        <f t="shared" si="0"/>
        <v>87000</v>
      </c>
      <c r="CA17" s="106">
        <f t="shared" si="1"/>
        <v>87000</v>
      </c>
      <c r="CB17" s="107" t="str">
        <f t="shared" si="3"/>
        <v>同一</v>
      </c>
    </row>
    <row r="18" spans="1:80">
      <c r="A18" s="1" t="str">
        <f t="shared" si="2"/>
        <v>山形-11</v>
      </c>
      <c r="B18" t="s">
        <v>2392</v>
      </c>
      <c r="C18">
        <v>201</v>
      </c>
      <c r="D18" t="s">
        <v>279</v>
      </c>
      <c r="E18" t="s">
        <v>2393</v>
      </c>
      <c r="F18">
        <v>11</v>
      </c>
      <c r="G18" t="s">
        <v>2397</v>
      </c>
      <c r="H18">
        <v>1</v>
      </c>
      <c r="I18">
        <v>68200</v>
      </c>
      <c r="J18">
        <v>68200</v>
      </c>
      <c r="K18">
        <v>68200</v>
      </c>
      <c r="L18">
        <v>0</v>
      </c>
      <c r="M18">
        <v>0</v>
      </c>
      <c r="N18">
        <v>0</v>
      </c>
      <c r="O18">
        <v>0</v>
      </c>
      <c r="P18">
        <v>1144</v>
      </c>
      <c r="R18">
        <v>3</v>
      </c>
      <c r="U18">
        <v>0</v>
      </c>
      <c r="X18">
        <v>0</v>
      </c>
      <c r="AA18">
        <v>0</v>
      </c>
      <c r="AD18">
        <v>0</v>
      </c>
      <c r="AG18">
        <v>0</v>
      </c>
      <c r="AJ18">
        <v>0</v>
      </c>
      <c r="AK18">
        <v>103</v>
      </c>
      <c r="AL18" t="s">
        <v>540</v>
      </c>
      <c r="AM18" t="s">
        <v>541</v>
      </c>
      <c r="AO18">
        <v>231</v>
      </c>
      <c r="AP18">
        <v>0</v>
      </c>
      <c r="AQ18">
        <v>1</v>
      </c>
      <c r="AR18">
        <v>1.5</v>
      </c>
      <c r="AS18" t="s">
        <v>500</v>
      </c>
      <c r="AT18">
        <v>6</v>
      </c>
      <c r="AU18">
        <v>2</v>
      </c>
      <c r="AV18">
        <v>0</v>
      </c>
      <c r="AW18" t="s">
        <v>542</v>
      </c>
      <c r="AX18">
        <v>5</v>
      </c>
      <c r="AY18">
        <v>0</v>
      </c>
      <c r="AZ18">
        <v>9</v>
      </c>
      <c r="BA18">
        <v>1</v>
      </c>
      <c r="BB18">
        <v>31</v>
      </c>
      <c r="BC18">
        <v>0</v>
      </c>
      <c r="BD18">
        <v>0</v>
      </c>
      <c r="BE18">
        <v>1</v>
      </c>
      <c r="BF18">
        <v>1</v>
      </c>
      <c r="BG18">
        <v>1</v>
      </c>
      <c r="BH18" t="s">
        <v>279</v>
      </c>
      <c r="BI18">
        <v>4500</v>
      </c>
      <c r="BJ18">
        <v>0</v>
      </c>
      <c r="BK18">
        <v>1</v>
      </c>
      <c r="BL18">
        <v>16</v>
      </c>
      <c r="BM18">
        <v>60</v>
      </c>
      <c r="BN18">
        <v>200</v>
      </c>
      <c r="BO18">
        <v>0</v>
      </c>
      <c r="BS18">
        <v>2025</v>
      </c>
      <c r="BT18">
        <v>53000</v>
      </c>
      <c r="BU18">
        <v>0</v>
      </c>
      <c r="BY18" t="s">
        <v>1482</v>
      </c>
      <c r="BZ18" s="106">
        <f t="shared" si="0"/>
        <v>28900</v>
      </c>
      <c r="CA18" s="106">
        <f t="shared" si="1"/>
        <v>28900</v>
      </c>
      <c r="CB18" s="107" t="str">
        <f t="shared" si="3"/>
        <v>同一</v>
      </c>
    </row>
    <row r="19" spans="1:80">
      <c r="A19" s="1" t="str">
        <f t="shared" si="2"/>
        <v>山形-11B</v>
      </c>
      <c r="B19" t="s">
        <v>2392</v>
      </c>
      <c r="C19">
        <v>201</v>
      </c>
      <c r="D19" t="s">
        <v>279</v>
      </c>
      <c r="E19" t="s">
        <v>2393</v>
      </c>
      <c r="F19">
        <v>11</v>
      </c>
      <c r="G19" t="s">
        <v>2396</v>
      </c>
      <c r="H19">
        <v>2</v>
      </c>
      <c r="I19">
        <v>68000</v>
      </c>
      <c r="J19">
        <v>68000</v>
      </c>
      <c r="K19">
        <v>68000</v>
      </c>
      <c r="L19">
        <v>0</v>
      </c>
      <c r="M19">
        <v>0</v>
      </c>
      <c r="N19">
        <v>0</v>
      </c>
      <c r="O19">
        <v>0</v>
      </c>
      <c r="P19">
        <v>1144</v>
      </c>
      <c r="R19">
        <v>3</v>
      </c>
      <c r="U19">
        <v>0</v>
      </c>
      <c r="X19">
        <v>0</v>
      </c>
      <c r="AA19">
        <v>0</v>
      </c>
      <c r="AD19">
        <v>0</v>
      </c>
      <c r="AG19">
        <v>0</v>
      </c>
      <c r="AJ19">
        <v>0</v>
      </c>
      <c r="AK19">
        <v>103</v>
      </c>
      <c r="AL19" t="s">
        <v>540</v>
      </c>
      <c r="AM19" t="s">
        <v>541</v>
      </c>
      <c r="AO19">
        <v>231</v>
      </c>
      <c r="AP19">
        <v>0</v>
      </c>
      <c r="AQ19">
        <v>1</v>
      </c>
      <c r="AR19">
        <v>1.5</v>
      </c>
      <c r="AS19" t="s">
        <v>500</v>
      </c>
      <c r="AT19">
        <v>6</v>
      </c>
      <c r="AU19">
        <v>2</v>
      </c>
      <c r="AV19">
        <v>0</v>
      </c>
      <c r="AW19" t="s">
        <v>542</v>
      </c>
      <c r="AX19">
        <v>5</v>
      </c>
      <c r="AY19">
        <v>0</v>
      </c>
      <c r="AZ19">
        <v>9</v>
      </c>
      <c r="BA19">
        <v>1</v>
      </c>
      <c r="BB19">
        <v>31</v>
      </c>
      <c r="BC19">
        <v>0</v>
      </c>
      <c r="BD19">
        <v>0</v>
      </c>
      <c r="BE19">
        <v>1</v>
      </c>
      <c r="BF19">
        <v>1</v>
      </c>
      <c r="BG19">
        <v>1</v>
      </c>
      <c r="BH19" t="s">
        <v>279</v>
      </c>
      <c r="BI19">
        <v>4500</v>
      </c>
      <c r="BJ19">
        <v>0</v>
      </c>
      <c r="BK19">
        <v>1</v>
      </c>
      <c r="BL19">
        <v>16</v>
      </c>
      <c r="BM19">
        <v>60</v>
      </c>
      <c r="BN19">
        <v>200</v>
      </c>
      <c r="BO19">
        <v>0</v>
      </c>
      <c r="BS19">
        <v>2025</v>
      </c>
      <c r="BT19">
        <v>53000</v>
      </c>
      <c r="BU19">
        <v>0</v>
      </c>
      <c r="BY19" t="s">
        <v>1483</v>
      </c>
      <c r="BZ19" s="106">
        <f t="shared" si="0"/>
        <v>58700</v>
      </c>
      <c r="CA19" s="106">
        <f t="shared" si="1"/>
        <v>58800</v>
      </c>
      <c r="CB19" s="107" t="str">
        <f t="shared" si="3"/>
        <v>開差</v>
      </c>
    </row>
    <row r="20" spans="1:80">
      <c r="A20" s="1" t="str">
        <f t="shared" si="2"/>
        <v>山形-12</v>
      </c>
      <c r="B20" t="s">
        <v>2392</v>
      </c>
      <c r="C20">
        <v>201</v>
      </c>
      <c r="D20" t="s">
        <v>279</v>
      </c>
      <c r="E20" t="s">
        <v>2393</v>
      </c>
      <c r="F20">
        <v>12</v>
      </c>
      <c r="G20" t="s">
        <v>2398</v>
      </c>
      <c r="H20">
        <v>1</v>
      </c>
      <c r="I20">
        <v>78100</v>
      </c>
      <c r="J20">
        <v>78100</v>
      </c>
      <c r="K20">
        <v>78100</v>
      </c>
      <c r="L20">
        <v>0</v>
      </c>
      <c r="M20">
        <v>0</v>
      </c>
      <c r="N20">
        <v>0</v>
      </c>
      <c r="O20">
        <v>0</v>
      </c>
      <c r="P20">
        <v>1144</v>
      </c>
      <c r="R20">
        <v>0</v>
      </c>
      <c r="U20">
        <v>0</v>
      </c>
      <c r="X20">
        <v>0</v>
      </c>
      <c r="AA20">
        <v>0</v>
      </c>
      <c r="AD20">
        <v>0</v>
      </c>
      <c r="AG20">
        <v>0</v>
      </c>
      <c r="AJ20">
        <v>0</v>
      </c>
      <c r="AK20">
        <v>100</v>
      </c>
      <c r="AL20" t="s">
        <v>544</v>
      </c>
      <c r="AM20" t="s">
        <v>545</v>
      </c>
      <c r="AO20">
        <v>240</v>
      </c>
      <c r="AP20">
        <v>0</v>
      </c>
      <c r="AQ20">
        <v>1</v>
      </c>
      <c r="AR20">
        <v>1.5</v>
      </c>
      <c r="AS20" t="s">
        <v>500</v>
      </c>
      <c r="AT20">
        <v>4</v>
      </c>
      <c r="AU20">
        <v>2</v>
      </c>
      <c r="AV20">
        <v>0</v>
      </c>
      <c r="AW20" t="s">
        <v>546</v>
      </c>
      <c r="AX20">
        <v>4</v>
      </c>
      <c r="AY20">
        <v>0</v>
      </c>
      <c r="AZ20">
        <v>6</v>
      </c>
      <c r="BA20">
        <v>1</v>
      </c>
      <c r="BB20">
        <v>31</v>
      </c>
      <c r="BC20">
        <v>0</v>
      </c>
      <c r="BD20">
        <v>0</v>
      </c>
      <c r="BE20">
        <v>1</v>
      </c>
      <c r="BF20">
        <v>0</v>
      </c>
      <c r="BG20">
        <v>1</v>
      </c>
      <c r="BH20" t="s">
        <v>279</v>
      </c>
      <c r="BI20">
        <v>1500</v>
      </c>
      <c r="BJ20">
        <v>0</v>
      </c>
      <c r="BK20">
        <v>1</v>
      </c>
      <c r="BL20">
        <v>12</v>
      </c>
      <c r="BM20">
        <v>60</v>
      </c>
      <c r="BN20">
        <v>150</v>
      </c>
      <c r="BO20">
        <v>0</v>
      </c>
      <c r="BS20">
        <v>2025</v>
      </c>
      <c r="BT20">
        <v>62000</v>
      </c>
      <c r="BU20">
        <v>0</v>
      </c>
      <c r="BY20" t="s">
        <v>1484</v>
      </c>
      <c r="BZ20" s="106">
        <f t="shared" si="0"/>
        <v>78600</v>
      </c>
      <c r="CA20" s="106">
        <f t="shared" si="1"/>
        <v>78600</v>
      </c>
      <c r="CB20" s="107" t="str">
        <f t="shared" si="3"/>
        <v>同一</v>
      </c>
    </row>
    <row r="21" spans="1:80">
      <c r="A21" s="1" t="str">
        <f t="shared" si="2"/>
        <v>山形-12B</v>
      </c>
      <c r="B21" t="s">
        <v>2392</v>
      </c>
      <c r="C21">
        <v>201</v>
      </c>
      <c r="D21" t="s">
        <v>279</v>
      </c>
      <c r="E21" t="s">
        <v>2393</v>
      </c>
      <c r="F21">
        <v>12</v>
      </c>
      <c r="G21" t="s">
        <v>2403</v>
      </c>
      <c r="H21">
        <v>2</v>
      </c>
      <c r="I21">
        <v>78100</v>
      </c>
      <c r="J21">
        <v>78100</v>
      </c>
      <c r="K21">
        <v>78100</v>
      </c>
      <c r="L21">
        <v>0</v>
      </c>
      <c r="M21">
        <v>0</v>
      </c>
      <c r="N21">
        <v>0</v>
      </c>
      <c r="O21">
        <v>0</v>
      </c>
      <c r="P21">
        <v>1144</v>
      </c>
      <c r="R21">
        <v>0</v>
      </c>
      <c r="U21">
        <v>0</v>
      </c>
      <c r="X21">
        <v>0</v>
      </c>
      <c r="AA21">
        <v>0</v>
      </c>
      <c r="AD21">
        <v>0</v>
      </c>
      <c r="AG21">
        <v>0</v>
      </c>
      <c r="AJ21">
        <v>0</v>
      </c>
      <c r="AK21">
        <v>100</v>
      </c>
      <c r="AL21" t="s">
        <v>544</v>
      </c>
      <c r="AM21" t="s">
        <v>545</v>
      </c>
      <c r="AO21">
        <v>240</v>
      </c>
      <c r="AP21">
        <v>0</v>
      </c>
      <c r="AQ21">
        <v>1</v>
      </c>
      <c r="AR21">
        <v>1.5</v>
      </c>
      <c r="AS21" t="s">
        <v>500</v>
      </c>
      <c r="AT21">
        <v>4</v>
      </c>
      <c r="AU21">
        <v>2</v>
      </c>
      <c r="AV21">
        <v>0</v>
      </c>
      <c r="AW21" t="s">
        <v>546</v>
      </c>
      <c r="AX21">
        <v>4</v>
      </c>
      <c r="AY21">
        <v>0</v>
      </c>
      <c r="AZ21">
        <v>6</v>
      </c>
      <c r="BA21">
        <v>1</v>
      </c>
      <c r="BB21">
        <v>31</v>
      </c>
      <c r="BC21">
        <v>0</v>
      </c>
      <c r="BD21">
        <v>0</v>
      </c>
      <c r="BE21">
        <v>1</v>
      </c>
      <c r="BF21">
        <v>0</v>
      </c>
      <c r="BG21">
        <v>1</v>
      </c>
      <c r="BH21" t="s">
        <v>279</v>
      </c>
      <c r="BI21">
        <v>1500</v>
      </c>
      <c r="BJ21">
        <v>0</v>
      </c>
      <c r="BK21">
        <v>1</v>
      </c>
      <c r="BL21">
        <v>12</v>
      </c>
      <c r="BM21">
        <v>60</v>
      </c>
      <c r="BN21">
        <v>150</v>
      </c>
      <c r="BO21">
        <v>0</v>
      </c>
      <c r="BS21">
        <v>2025</v>
      </c>
      <c r="BT21">
        <v>62000</v>
      </c>
      <c r="BU21">
        <v>0</v>
      </c>
      <c r="BY21" t="s">
        <v>1485</v>
      </c>
      <c r="BZ21" s="106">
        <f t="shared" si="0"/>
        <v>18000</v>
      </c>
      <c r="CA21" s="106">
        <f t="shared" si="1"/>
        <v>17900</v>
      </c>
      <c r="CB21" s="107" t="str">
        <f t="shared" si="3"/>
        <v>開差</v>
      </c>
    </row>
    <row r="22" spans="1:80">
      <c r="A22" s="1" t="str">
        <f t="shared" si="2"/>
        <v>山形-13</v>
      </c>
      <c r="B22" t="s">
        <v>2392</v>
      </c>
      <c r="C22">
        <v>201</v>
      </c>
      <c r="D22" t="s">
        <v>279</v>
      </c>
      <c r="E22" t="s">
        <v>2393</v>
      </c>
      <c r="F22">
        <v>13</v>
      </c>
      <c r="G22" t="s">
        <v>2397</v>
      </c>
      <c r="H22">
        <v>1</v>
      </c>
      <c r="I22">
        <v>54700</v>
      </c>
      <c r="J22">
        <v>54700</v>
      </c>
      <c r="K22">
        <v>54700</v>
      </c>
      <c r="L22">
        <v>0</v>
      </c>
      <c r="M22">
        <v>0</v>
      </c>
      <c r="N22">
        <v>0</v>
      </c>
      <c r="O22">
        <v>0</v>
      </c>
      <c r="P22">
        <v>1144</v>
      </c>
      <c r="R22">
        <v>1</v>
      </c>
      <c r="U22">
        <v>0</v>
      </c>
      <c r="X22">
        <v>0</v>
      </c>
      <c r="AA22">
        <v>0</v>
      </c>
      <c r="AD22">
        <v>0</v>
      </c>
      <c r="AG22">
        <v>0</v>
      </c>
      <c r="AJ22">
        <v>0</v>
      </c>
      <c r="AK22">
        <v>101</v>
      </c>
      <c r="AL22" t="s">
        <v>548</v>
      </c>
      <c r="AM22" t="s">
        <v>549</v>
      </c>
      <c r="AO22">
        <v>270</v>
      </c>
      <c r="AP22">
        <v>0</v>
      </c>
      <c r="AQ22">
        <v>1</v>
      </c>
      <c r="AR22">
        <v>1.5</v>
      </c>
      <c r="AS22" t="s">
        <v>500</v>
      </c>
      <c r="AT22">
        <v>4</v>
      </c>
      <c r="AU22">
        <v>2</v>
      </c>
      <c r="AV22">
        <v>0</v>
      </c>
      <c r="AW22" t="s">
        <v>550</v>
      </c>
      <c r="AX22">
        <v>3</v>
      </c>
      <c r="AY22">
        <v>0</v>
      </c>
      <c r="AZ22">
        <v>6</v>
      </c>
      <c r="BA22">
        <v>1</v>
      </c>
      <c r="BB22">
        <v>31</v>
      </c>
      <c r="BC22">
        <v>0</v>
      </c>
      <c r="BD22">
        <v>0</v>
      </c>
      <c r="BE22">
        <v>1</v>
      </c>
      <c r="BF22">
        <v>0</v>
      </c>
      <c r="BG22">
        <v>1</v>
      </c>
      <c r="BH22" t="s">
        <v>551</v>
      </c>
      <c r="BI22">
        <v>800</v>
      </c>
      <c r="BJ22">
        <v>0</v>
      </c>
      <c r="BK22">
        <v>1</v>
      </c>
      <c r="BL22">
        <v>12</v>
      </c>
      <c r="BM22">
        <v>60</v>
      </c>
      <c r="BN22">
        <v>150</v>
      </c>
      <c r="BO22">
        <v>0</v>
      </c>
      <c r="BS22">
        <v>0</v>
      </c>
      <c r="BT22">
        <v>0</v>
      </c>
      <c r="BU22">
        <v>0</v>
      </c>
      <c r="BY22" t="s">
        <v>1486</v>
      </c>
      <c r="BZ22" s="106">
        <f t="shared" si="0"/>
        <v>52000</v>
      </c>
      <c r="CA22" s="106">
        <f t="shared" si="1"/>
        <v>51500</v>
      </c>
      <c r="CB22" s="107" t="str">
        <f t="shared" si="3"/>
        <v>開差</v>
      </c>
    </row>
    <row r="23" spans="1:80">
      <c r="A23" s="1" t="str">
        <f t="shared" si="2"/>
        <v>山形-13B</v>
      </c>
      <c r="B23" t="s">
        <v>2392</v>
      </c>
      <c r="C23">
        <v>201</v>
      </c>
      <c r="D23" t="s">
        <v>279</v>
      </c>
      <c r="E23" t="s">
        <v>2393</v>
      </c>
      <c r="F23">
        <v>13</v>
      </c>
      <c r="G23" t="s">
        <v>2404</v>
      </c>
      <c r="H23">
        <v>2</v>
      </c>
      <c r="I23">
        <v>54400</v>
      </c>
      <c r="J23">
        <v>54400</v>
      </c>
      <c r="K23">
        <v>54400</v>
      </c>
      <c r="L23">
        <v>0</v>
      </c>
      <c r="M23">
        <v>0</v>
      </c>
      <c r="N23">
        <v>0</v>
      </c>
      <c r="O23">
        <v>0</v>
      </c>
      <c r="P23">
        <v>1144</v>
      </c>
      <c r="R23">
        <v>1</v>
      </c>
      <c r="U23">
        <v>0</v>
      </c>
      <c r="X23">
        <v>0</v>
      </c>
      <c r="AA23">
        <v>0</v>
      </c>
      <c r="AD23">
        <v>0</v>
      </c>
      <c r="AG23">
        <v>0</v>
      </c>
      <c r="AJ23">
        <v>0</v>
      </c>
      <c r="AK23">
        <v>101</v>
      </c>
      <c r="AL23" t="s">
        <v>548</v>
      </c>
      <c r="AM23" t="s">
        <v>549</v>
      </c>
      <c r="AO23">
        <v>270</v>
      </c>
      <c r="AP23">
        <v>0</v>
      </c>
      <c r="AQ23">
        <v>1</v>
      </c>
      <c r="AR23">
        <v>1.5</v>
      </c>
      <c r="AS23" t="s">
        <v>500</v>
      </c>
      <c r="AT23">
        <v>4</v>
      </c>
      <c r="AU23">
        <v>2</v>
      </c>
      <c r="AV23">
        <v>0</v>
      </c>
      <c r="AW23" t="s">
        <v>550</v>
      </c>
      <c r="AX23">
        <v>3</v>
      </c>
      <c r="AY23">
        <v>0</v>
      </c>
      <c r="AZ23">
        <v>6</v>
      </c>
      <c r="BA23">
        <v>1</v>
      </c>
      <c r="BB23">
        <v>31</v>
      </c>
      <c r="BC23">
        <v>0</v>
      </c>
      <c r="BD23">
        <v>0</v>
      </c>
      <c r="BE23">
        <v>1</v>
      </c>
      <c r="BF23">
        <v>0</v>
      </c>
      <c r="BG23">
        <v>1</v>
      </c>
      <c r="BH23" t="s">
        <v>551</v>
      </c>
      <c r="BI23">
        <v>800</v>
      </c>
      <c r="BJ23">
        <v>0</v>
      </c>
      <c r="BK23">
        <v>1</v>
      </c>
      <c r="BL23">
        <v>12</v>
      </c>
      <c r="BM23">
        <v>60</v>
      </c>
      <c r="BN23">
        <v>150</v>
      </c>
      <c r="BO23">
        <v>0</v>
      </c>
      <c r="BS23">
        <v>2025</v>
      </c>
      <c r="BT23">
        <v>0</v>
      </c>
      <c r="BU23">
        <v>0</v>
      </c>
      <c r="BY23" t="s">
        <v>1394</v>
      </c>
      <c r="BZ23" s="106">
        <f t="shared" si="0"/>
        <v>41300</v>
      </c>
      <c r="CA23" s="106">
        <f t="shared" si="1"/>
        <v>41400</v>
      </c>
      <c r="CB23" s="107" t="str">
        <f t="shared" si="3"/>
        <v>開差</v>
      </c>
    </row>
    <row r="24" spans="1:80">
      <c r="A24" s="1" t="str">
        <f t="shared" si="2"/>
        <v>山形-14</v>
      </c>
      <c r="B24" t="s">
        <v>2392</v>
      </c>
      <c r="C24">
        <v>201</v>
      </c>
      <c r="D24" t="s">
        <v>279</v>
      </c>
      <c r="E24" t="s">
        <v>2393</v>
      </c>
      <c r="F24">
        <v>14</v>
      </c>
      <c r="G24" t="s">
        <v>2399</v>
      </c>
      <c r="H24">
        <v>1</v>
      </c>
      <c r="I24">
        <v>59600</v>
      </c>
      <c r="J24">
        <v>59600</v>
      </c>
      <c r="K24">
        <v>59600</v>
      </c>
      <c r="L24">
        <v>1</v>
      </c>
      <c r="M24">
        <v>0</v>
      </c>
      <c r="N24">
        <v>0</v>
      </c>
      <c r="O24">
        <v>0</v>
      </c>
      <c r="P24">
        <v>1144</v>
      </c>
      <c r="R24">
        <v>1</v>
      </c>
      <c r="S24">
        <v>1142</v>
      </c>
      <c r="U24">
        <v>-6</v>
      </c>
      <c r="X24">
        <v>0</v>
      </c>
      <c r="AA24">
        <v>0</v>
      </c>
      <c r="AD24">
        <v>0</v>
      </c>
      <c r="AG24">
        <v>0</v>
      </c>
      <c r="AJ24">
        <v>0</v>
      </c>
      <c r="AK24">
        <v>94.9</v>
      </c>
      <c r="AL24" t="s">
        <v>554</v>
      </c>
      <c r="AM24" t="s">
        <v>555</v>
      </c>
      <c r="AO24">
        <v>303</v>
      </c>
      <c r="AP24">
        <v>0</v>
      </c>
      <c r="AQ24">
        <v>1</v>
      </c>
      <c r="AR24">
        <v>3</v>
      </c>
      <c r="AS24" t="s">
        <v>500</v>
      </c>
      <c r="AT24">
        <v>4</v>
      </c>
      <c r="AU24">
        <v>2</v>
      </c>
      <c r="AV24">
        <v>0</v>
      </c>
      <c r="AW24" t="s">
        <v>556</v>
      </c>
      <c r="AX24">
        <v>3</v>
      </c>
      <c r="AY24">
        <v>0</v>
      </c>
      <c r="AZ24">
        <v>7</v>
      </c>
      <c r="BA24">
        <v>1</v>
      </c>
      <c r="BB24">
        <v>31</v>
      </c>
      <c r="BC24">
        <v>0</v>
      </c>
      <c r="BD24">
        <v>0</v>
      </c>
      <c r="BE24">
        <v>1</v>
      </c>
      <c r="BF24">
        <v>1</v>
      </c>
      <c r="BG24">
        <v>1</v>
      </c>
      <c r="BH24" t="s">
        <v>526</v>
      </c>
      <c r="BI24">
        <v>850</v>
      </c>
      <c r="BJ24">
        <v>0</v>
      </c>
      <c r="BK24">
        <v>1</v>
      </c>
      <c r="BL24" t="s">
        <v>2406</v>
      </c>
      <c r="BM24">
        <v>60</v>
      </c>
      <c r="BN24">
        <v>200</v>
      </c>
      <c r="BO24">
        <v>2</v>
      </c>
      <c r="BS24">
        <v>2025</v>
      </c>
      <c r="BT24">
        <v>50000</v>
      </c>
      <c r="BU24">
        <v>0</v>
      </c>
      <c r="BY24" t="s">
        <v>1395</v>
      </c>
      <c r="BZ24" s="106">
        <f t="shared" si="0"/>
        <v>223000</v>
      </c>
      <c r="CA24" s="106">
        <f t="shared" si="1"/>
        <v>223000</v>
      </c>
      <c r="CB24" s="107" t="str">
        <f t="shared" si="3"/>
        <v>同一</v>
      </c>
    </row>
    <row r="25" spans="1:80">
      <c r="A25" s="1" t="str">
        <f t="shared" si="2"/>
        <v>山形-14B</v>
      </c>
      <c r="B25" t="s">
        <v>2392</v>
      </c>
      <c r="C25">
        <v>201</v>
      </c>
      <c r="D25" t="s">
        <v>279</v>
      </c>
      <c r="E25" t="s">
        <v>2393</v>
      </c>
      <c r="F25">
        <v>14</v>
      </c>
      <c r="G25" t="s">
        <v>2405</v>
      </c>
      <c r="H25">
        <v>2</v>
      </c>
      <c r="I25">
        <v>59600</v>
      </c>
      <c r="J25">
        <v>59600</v>
      </c>
      <c r="K25">
        <v>59600</v>
      </c>
      <c r="L25">
        <v>1</v>
      </c>
      <c r="M25">
        <v>0</v>
      </c>
      <c r="N25">
        <v>0</v>
      </c>
      <c r="O25">
        <v>0</v>
      </c>
      <c r="P25">
        <v>1144</v>
      </c>
      <c r="R25">
        <v>1</v>
      </c>
      <c r="S25">
        <v>1142</v>
      </c>
      <c r="U25">
        <v>-6</v>
      </c>
      <c r="X25">
        <v>0</v>
      </c>
      <c r="AA25">
        <v>0</v>
      </c>
      <c r="AD25">
        <v>0</v>
      </c>
      <c r="AG25">
        <v>0</v>
      </c>
      <c r="AJ25">
        <v>0</v>
      </c>
      <c r="AK25">
        <v>94.9</v>
      </c>
      <c r="AL25" t="s">
        <v>554</v>
      </c>
      <c r="AM25" t="s">
        <v>555</v>
      </c>
      <c r="AO25">
        <v>303</v>
      </c>
      <c r="AP25">
        <v>0</v>
      </c>
      <c r="AQ25">
        <v>1</v>
      </c>
      <c r="AR25">
        <v>3</v>
      </c>
      <c r="AS25" t="s">
        <v>500</v>
      </c>
      <c r="AT25">
        <v>4</v>
      </c>
      <c r="AU25">
        <v>2</v>
      </c>
      <c r="AV25">
        <v>0</v>
      </c>
      <c r="AW25" t="s">
        <v>556</v>
      </c>
      <c r="AX25">
        <v>3</v>
      </c>
      <c r="AY25">
        <v>0</v>
      </c>
      <c r="AZ25">
        <v>7</v>
      </c>
      <c r="BA25">
        <v>1</v>
      </c>
      <c r="BB25">
        <v>31</v>
      </c>
      <c r="BC25">
        <v>0</v>
      </c>
      <c r="BD25">
        <v>0</v>
      </c>
      <c r="BE25">
        <v>1</v>
      </c>
      <c r="BF25">
        <v>1</v>
      </c>
      <c r="BG25">
        <v>1</v>
      </c>
      <c r="BH25" t="s">
        <v>526</v>
      </c>
      <c r="BI25">
        <v>850</v>
      </c>
      <c r="BJ25">
        <v>0</v>
      </c>
      <c r="BK25">
        <v>1</v>
      </c>
      <c r="BL25" t="s">
        <v>2406</v>
      </c>
      <c r="BM25">
        <v>60</v>
      </c>
      <c r="BN25">
        <v>200</v>
      </c>
      <c r="BO25">
        <v>2</v>
      </c>
      <c r="BS25">
        <v>2025</v>
      </c>
      <c r="BT25">
        <v>50000</v>
      </c>
      <c r="BU25">
        <v>0</v>
      </c>
      <c r="BY25" t="s">
        <v>1396</v>
      </c>
      <c r="BZ25" s="106">
        <f t="shared" si="0"/>
        <v>117000</v>
      </c>
      <c r="CA25" s="106">
        <f t="shared" si="1"/>
        <v>116000</v>
      </c>
      <c r="CB25" s="107" t="str">
        <f t="shared" si="3"/>
        <v>開差</v>
      </c>
    </row>
    <row r="26" spans="1:80">
      <c r="A26" s="1" t="str">
        <f t="shared" si="2"/>
        <v>山形-15</v>
      </c>
      <c r="B26" t="s">
        <v>2392</v>
      </c>
      <c r="C26">
        <v>201</v>
      </c>
      <c r="D26" t="s">
        <v>279</v>
      </c>
      <c r="E26" t="s">
        <v>2393</v>
      </c>
      <c r="F26">
        <v>15</v>
      </c>
      <c r="G26" t="s">
        <v>2404</v>
      </c>
      <c r="H26">
        <v>1</v>
      </c>
      <c r="I26">
        <v>58500</v>
      </c>
      <c r="J26">
        <v>58500</v>
      </c>
      <c r="K26">
        <v>58500</v>
      </c>
      <c r="L26">
        <v>1</v>
      </c>
      <c r="M26">
        <v>0</v>
      </c>
      <c r="N26">
        <v>0</v>
      </c>
      <c r="O26">
        <v>0</v>
      </c>
      <c r="P26">
        <v>1144</v>
      </c>
      <c r="R26">
        <v>3</v>
      </c>
      <c r="U26">
        <v>0</v>
      </c>
      <c r="X26">
        <v>0</v>
      </c>
      <c r="AA26">
        <v>0</v>
      </c>
      <c r="AD26">
        <v>0</v>
      </c>
      <c r="AG26">
        <v>0</v>
      </c>
      <c r="AJ26">
        <v>0</v>
      </c>
      <c r="AK26">
        <v>103</v>
      </c>
      <c r="AL26" t="s">
        <v>559</v>
      </c>
      <c r="AM26" t="s">
        <v>560</v>
      </c>
      <c r="AO26">
        <v>303</v>
      </c>
      <c r="AP26">
        <v>0</v>
      </c>
      <c r="AQ26">
        <v>1</v>
      </c>
      <c r="AR26">
        <v>2</v>
      </c>
      <c r="AS26" t="s">
        <v>500</v>
      </c>
      <c r="AT26">
        <v>4</v>
      </c>
      <c r="AU26">
        <v>2</v>
      </c>
      <c r="AV26">
        <v>0</v>
      </c>
      <c r="AW26" t="s">
        <v>561</v>
      </c>
      <c r="AX26">
        <v>2</v>
      </c>
      <c r="AY26">
        <v>0</v>
      </c>
      <c r="AZ26">
        <v>5.5</v>
      </c>
      <c r="BA26">
        <v>1</v>
      </c>
      <c r="BB26">
        <v>31</v>
      </c>
      <c r="BC26">
        <v>0</v>
      </c>
      <c r="BD26">
        <v>0</v>
      </c>
      <c r="BE26">
        <v>1</v>
      </c>
      <c r="BF26">
        <v>0</v>
      </c>
      <c r="BG26">
        <v>1</v>
      </c>
      <c r="BH26" t="s">
        <v>279</v>
      </c>
      <c r="BI26">
        <v>3100</v>
      </c>
      <c r="BJ26">
        <v>0</v>
      </c>
      <c r="BK26">
        <v>1</v>
      </c>
      <c r="BL26">
        <v>11</v>
      </c>
      <c r="BM26">
        <v>50</v>
      </c>
      <c r="BN26">
        <v>100</v>
      </c>
      <c r="BO26">
        <v>0</v>
      </c>
      <c r="BS26">
        <v>2025</v>
      </c>
      <c r="BT26">
        <v>45000</v>
      </c>
      <c r="BU26">
        <v>0</v>
      </c>
      <c r="BY26" t="s">
        <v>1397</v>
      </c>
      <c r="BZ26" s="106">
        <f t="shared" si="0"/>
        <v>77500</v>
      </c>
      <c r="CA26" s="106">
        <f t="shared" si="1"/>
        <v>77500</v>
      </c>
      <c r="CB26" s="107" t="str">
        <f t="shared" si="3"/>
        <v>同一</v>
      </c>
    </row>
    <row r="27" spans="1:80">
      <c r="A27" s="1" t="str">
        <f t="shared" si="2"/>
        <v>山形-15B</v>
      </c>
      <c r="B27" t="s">
        <v>2392</v>
      </c>
      <c r="C27">
        <v>201</v>
      </c>
      <c r="D27" t="s">
        <v>279</v>
      </c>
      <c r="E27" t="s">
        <v>2393</v>
      </c>
      <c r="F27">
        <v>15</v>
      </c>
      <c r="G27" t="s">
        <v>2397</v>
      </c>
      <c r="H27">
        <v>2</v>
      </c>
      <c r="I27">
        <v>58800</v>
      </c>
      <c r="J27">
        <v>58800</v>
      </c>
      <c r="K27">
        <v>58800</v>
      </c>
      <c r="L27">
        <v>1</v>
      </c>
      <c r="M27">
        <v>0</v>
      </c>
      <c r="N27">
        <v>0</v>
      </c>
      <c r="O27">
        <v>0</v>
      </c>
      <c r="P27">
        <v>1144</v>
      </c>
      <c r="R27">
        <v>3</v>
      </c>
      <c r="U27">
        <v>0</v>
      </c>
      <c r="X27">
        <v>0</v>
      </c>
      <c r="AA27">
        <v>0</v>
      </c>
      <c r="AD27">
        <v>0</v>
      </c>
      <c r="AG27">
        <v>0</v>
      </c>
      <c r="AJ27">
        <v>0</v>
      </c>
      <c r="AK27">
        <v>103</v>
      </c>
      <c r="AL27" t="s">
        <v>559</v>
      </c>
      <c r="AM27" t="s">
        <v>560</v>
      </c>
      <c r="AO27">
        <v>303</v>
      </c>
      <c r="AP27">
        <v>0</v>
      </c>
      <c r="AQ27">
        <v>1</v>
      </c>
      <c r="AR27">
        <v>2</v>
      </c>
      <c r="AS27" t="s">
        <v>500</v>
      </c>
      <c r="AT27">
        <v>4</v>
      </c>
      <c r="AU27">
        <v>2</v>
      </c>
      <c r="AV27">
        <v>0</v>
      </c>
      <c r="AW27" t="s">
        <v>561</v>
      </c>
      <c r="AX27">
        <v>2</v>
      </c>
      <c r="AY27">
        <v>0</v>
      </c>
      <c r="AZ27">
        <v>5.5</v>
      </c>
      <c r="BA27">
        <v>1</v>
      </c>
      <c r="BB27">
        <v>31</v>
      </c>
      <c r="BC27">
        <v>0</v>
      </c>
      <c r="BD27">
        <v>0</v>
      </c>
      <c r="BE27">
        <v>1</v>
      </c>
      <c r="BF27">
        <v>0</v>
      </c>
      <c r="BG27">
        <v>1</v>
      </c>
      <c r="BH27" t="s">
        <v>279</v>
      </c>
      <c r="BI27">
        <v>3100</v>
      </c>
      <c r="BJ27">
        <v>0</v>
      </c>
      <c r="BK27">
        <v>1</v>
      </c>
      <c r="BL27">
        <v>11</v>
      </c>
      <c r="BM27">
        <v>50</v>
      </c>
      <c r="BN27">
        <v>100</v>
      </c>
      <c r="BO27">
        <v>0</v>
      </c>
      <c r="BS27">
        <v>2025</v>
      </c>
      <c r="BT27">
        <v>45000</v>
      </c>
      <c r="BU27">
        <v>0</v>
      </c>
      <c r="BY27" t="s">
        <v>1398</v>
      </c>
      <c r="BZ27" s="106">
        <f t="shared" si="0"/>
        <v>221000</v>
      </c>
      <c r="CA27" s="106">
        <f t="shared" si="1"/>
        <v>219000</v>
      </c>
      <c r="CB27" s="107" t="str">
        <f t="shared" si="3"/>
        <v>開差</v>
      </c>
    </row>
    <row r="28" spans="1:80">
      <c r="A28" s="1" t="str">
        <f t="shared" si="2"/>
        <v>山形-16</v>
      </c>
      <c r="B28" t="s">
        <v>2392</v>
      </c>
      <c r="C28">
        <v>201</v>
      </c>
      <c r="D28" t="s">
        <v>279</v>
      </c>
      <c r="E28" t="s">
        <v>2393</v>
      </c>
      <c r="F28">
        <v>16</v>
      </c>
      <c r="G28" t="s">
        <v>2405</v>
      </c>
      <c r="H28">
        <v>1</v>
      </c>
      <c r="I28">
        <v>103000</v>
      </c>
      <c r="J28">
        <v>103000</v>
      </c>
      <c r="K28">
        <v>109000</v>
      </c>
      <c r="L28">
        <v>0</v>
      </c>
      <c r="M28">
        <v>0</v>
      </c>
      <c r="N28">
        <v>0</v>
      </c>
      <c r="O28">
        <v>0</v>
      </c>
      <c r="P28">
        <v>1144</v>
      </c>
      <c r="R28">
        <v>0</v>
      </c>
      <c r="S28">
        <v>1143</v>
      </c>
      <c r="U28">
        <v>-5</v>
      </c>
      <c r="X28">
        <v>0</v>
      </c>
      <c r="AA28">
        <v>0</v>
      </c>
      <c r="AD28">
        <v>0</v>
      </c>
      <c r="AG28">
        <v>0</v>
      </c>
      <c r="AJ28">
        <v>0</v>
      </c>
      <c r="AK28">
        <v>95</v>
      </c>
      <c r="AL28" t="s">
        <v>563</v>
      </c>
      <c r="AM28" t="s">
        <v>564</v>
      </c>
      <c r="AO28">
        <v>1109</v>
      </c>
      <c r="AP28">
        <v>0</v>
      </c>
      <c r="AQ28">
        <v>1</v>
      </c>
      <c r="AR28">
        <v>3</v>
      </c>
      <c r="AS28" t="s">
        <v>565</v>
      </c>
      <c r="AT28">
        <v>1</v>
      </c>
      <c r="AU28">
        <v>14</v>
      </c>
      <c r="AV28">
        <v>0</v>
      </c>
      <c r="AW28" t="s">
        <v>566</v>
      </c>
      <c r="AX28">
        <v>4</v>
      </c>
      <c r="AY28">
        <v>0</v>
      </c>
      <c r="AZ28">
        <v>8</v>
      </c>
      <c r="BA28">
        <v>1</v>
      </c>
      <c r="BB28">
        <v>31</v>
      </c>
      <c r="BC28">
        <v>0</v>
      </c>
      <c r="BD28">
        <v>0</v>
      </c>
      <c r="BE28">
        <v>1</v>
      </c>
      <c r="BF28">
        <v>1</v>
      </c>
      <c r="BG28">
        <v>1</v>
      </c>
      <c r="BH28" t="s">
        <v>279</v>
      </c>
      <c r="BI28">
        <v>800</v>
      </c>
      <c r="BJ28">
        <v>0</v>
      </c>
      <c r="BK28">
        <v>1</v>
      </c>
      <c r="BL28" t="s">
        <v>2407</v>
      </c>
      <c r="BM28">
        <v>80</v>
      </c>
      <c r="BN28">
        <v>400</v>
      </c>
      <c r="BO28">
        <v>2</v>
      </c>
      <c r="BS28">
        <v>2025</v>
      </c>
      <c r="BT28">
        <v>85000</v>
      </c>
      <c r="BU28">
        <v>0</v>
      </c>
      <c r="BY28" t="s">
        <v>1399</v>
      </c>
      <c r="BZ28" s="106">
        <f t="shared" si="0"/>
        <v>123000</v>
      </c>
      <c r="CA28" s="106">
        <f t="shared" si="1"/>
        <v>123000</v>
      </c>
      <c r="CB28" s="107" t="str">
        <f t="shared" si="3"/>
        <v>同一</v>
      </c>
    </row>
    <row r="29" spans="1:80">
      <c r="A29" s="1" t="str">
        <f t="shared" si="2"/>
        <v>山形-16B</v>
      </c>
      <c r="B29" t="s">
        <v>2392</v>
      </c>
      <c r="C29">
        <v>201</v>
      </c>
      <c r="D29" t="s">
        <v>279</v>
      </c>
      <c r="E29" t="s">
        <v>2393</v>
      </c>
      <c r="F29">
        <v>16</v>
      </c>
      <c r="G29" t="s">
        <v>2398</v>
      </c>
      <c r="H29">
        <v>2</v>
      </c>
      <c r="I29">
        <v>103000</v>
      </c>
      <c r="J29">
        <v>103000</v>
      </c>
      <c r="K29">
        <v>108000</v>
      </c>
      <c r="L29">
        <v>0</v>
      </c>
      <c r="M29">
        <v>0</v>
      </c>
      <c r="N29">
        <v>0</v>
      </c>
      <c r="O29">
        <v>0</v>
      </c>
      <c r="P29">
        <v>1144</v>
      </c>
      <c r="R29">
        <v>0</v>
      </c>
      <c r="S29">
        <v>1143</v>
      </c>
      <c r="U29">
        <v>-5</v>
      </c>
      <c r="X29">
        <v>0</v>
      </c>
      <c r="AA29">
        <v>0</v>
      </c>
      <c r="AD29">
        <v>0</v>
      </c>
      <c r="AG29">
        <v>0</v>
      </c>
      <c r="AJ29">
        <v>0</v>
      </c>
      <c r="AK29">
        <v>95</v>
      </c>
      <c r="AL29" t="s">
        <v>563</v>
      </c>
      <c r="AM29" t="s">
        <v>564</v>
      </c>
      <c r="AO29">
        <v>1109</v>
      </c>
      <c r="AP29">
        <v>0</v>
      </c>
      <c r="AQ29">
        <v>1</v>
      </c>
      <c r="AR29">
        <v>3</v>
      </c>
      <c r="AS29" t="s">
        <v>565</v>
      </c>
      <c r="AT29">
        <v>1</v>
      </c>
      <c r="AU29">
        <v>14</v>
      </c>
      <c r="AV29">
        <v>0</v>
      </c>
      <c r="AW29" t="s">
        <v>566</v>
      </c>
      <c r="AX29">
        <v>4</v>
      </c>
      <c r="AY29">
        <v>0</v>
      </c>
      <c r="AZ29">
        <v>8</v>
      </c>
      <c r="BA29">
        <v>1</v>
      </c>
      <c r="BB29">
        <v>31</v>
      </c>
      <c r="BC29">
        <v>0</v>
      </c>
      <c r="BD29">
        <v>0</v>
      </c>
      <c r="BE29">
        <v>1</v>
      </c>
      <c r="BF29">
        <v>1</v>
      </c>
      <c r="BG29">
        <v>1</v>
      </c>
      <c r="BH29" t="s">
        <v>279</v>
      </c>
      <c r="BI29">
        <v>800</v>
      </c>
      <c r="BJ29">
        <v>0</v>
      </c>
      <c r="BK29">
        <v>1</v>
      </c>
      <c r="BL29" t="s">
        <v>2407</v>
      </c>
      <c r="BM29">
        <v>80</v>
      </c>
      <c r="BN29">
        <v>400</v>
      </c>
      <c r="BO29">
        <v>2</v>
      </c>
      <c r="BS29">
        <v>2025</v>
      </c>
      <c r="BT29">
        <v>85000</v>
      </c>
      <c r="BU29">
        <v>0</v>
      </c>
      <c r="BY29" t="s">
        <v>1400</v>
      </c>
      <c r="BZ29" s="106">
        <f t="shared" si="0"/>
        <v>133000</v>
      </c>
      <c r="CA29" s="106">
        <f t="shared" si="1"/>
        <v>133000</v>
      </c>
      <c r="CB29" s="107" t="str">
        <f t="shared" si="3"/>
        <v>同一</v>
      </c>
    </row>
    <row r="30" spans="1:80">
      <c r="A30" s="1" t="str">
        <f t="shared" si="2"/>
        <v>山形-17</v>
      </c>
      <c r="B30" t="s">
        <v>2392</v>
      </c>
      <c r="C30">
        <v>201</v>
      </c>
      <c r="D30" t="s">
        <v>279</v>
      </c>
      <c r="E30" t="s">
        <v>2393</v>
      </c>
      <c r="F30">
        <v>17</v>
      </c>
      <c r="G30" t="s">
        <v>2400</v>
      </c>
      <c r="H30">
        <v>1</v>
      </c>
      <c r="I30">
        <v>51800</v>
      </c>
      <c r="J30">
        <v>51800</v>
      </c>
      <c r="K30">
        <v>51800</v>
      </c>
      <c r="L30">
        <v>0</v>
      </c>
      <c r="M30">
        <v>0</v>
      </c>
      <c r="N30">
        <v>0</v>
      </c>
      <c r="O30">
        <v>0</v>
      </c>
      <c r="P30">
        <v>1144</v>
      </c>
      <c r="R30">
        <v>2</v>
      </c>
      <c r="U30">
        <v>0</v>
      </c>
      <c r="X30">
        <v>0</v>
      </c>
      <c r="AA30">
        <v>0</v>
      </c>
      <c r="AD30">
        <v>0</v>
      </c>
      <c r="AG30">
        <v>0</v>
      </c>
      <c r="AJ30">
        <v>0</v>
      </c>
      <c r="AK30">
        <v>102</v>
      </c>
      <c r="AL30" t="s">
        <v>569</v>
      </c>
      <c r="AM30" t="s">
        <v>570</v>
      </c>
      <c r="AO30">
        <v>229</v>
      </c>
      <c r="AP30">
        <v>0</v>
      </c>
      <c r="AQ30">
        <v>1</v>
      </c>
      <c r="AR30">
        <v>1.2</v>
      </c>
      <c r="AS30" t="s">
        <v>500</v>
      </c>
      <c r="AT30">
        <v>4</v>
      </c>
      <c r="AU30">
        <v>2</v>
      </c>
      <c r="AV30">
        <v>0</v>
      </c>
      <c r="AW30" t="s">
        <v>571</v>
      </c>
      <c r="AX30">
        <v>1</v>
      </c>
      <c r="AY30">
        <v>0</v>
      </c>
      <c r="AZ30">
        <v>6</v>
      </c>
      <c r="BA30">
        <v>1</v>
      </c>
      <c r="BB30">
        <v>31</v>
      </c>
      <c r="BC30">
        <v>0</v>
      </c>
      <c r="BD30">
        <v>0</v>
      </c>
      <c r="BE30">
        <v>1</v>
      </c>
      <c r="BF30">
        <v>0</v>
      </c>
      <c r="BG30">
        <v>1</v>
      </c>
      <c r="BH30" t="s">
        <v>508</v>
      </c>
      <c r="BI30">
        <v>1300</v>
      </c>
      <c r="BJ30">
        <v>0</v>
      </c>
      <c r="BK30">
        <v>1</v>
      </c>
      <c r="BL30">
        <v>15</v>
      </c>
      <c r="BM30">
        <v>60</v>
      </c>
      <c r="BN30">
        <v>200</v>
      </c>
      <c r="BO30">
        <v>0</v>
      </c>
      <c r="BS30">
        <v>2025</v>
      </c>
      <c r="BT30">
        <v>40000</v>
      </c>
      <c r="BU30">
        <v>0</v>
      </c>
      <c r="BY30" t="s">
        <v>1401</v>
      </c>
      <c r="BZ30" s="106">
        <f t="shared" si="0"/>
        <v>138000</v>
      </c>
      <c r="CA30" s="106">
        <f t="shared" si="1"/>
        <v>139000</v>
      </c>
      <c r="CB30" s="107" t="str">
        <f t="shared" si="3"/>
        <v>開差</v>
      </c>
    </row>
    <row r="31" spans="1:80">
      <c r="A31" s="1" t="str">
        <f t="shared" si="2"/>
        <v>山形-17B</v>
      </c>
      <c r="B31" t="s">
        <v>2392</v>
      </c>
      <c r="C31">
        <v>201</v>
      </c>
      <c r="D31" t="s">
        <v>279</v>
      </c>
      <c r="E31" t="s">
        <v>2393</v>
      </c>
      <c r="F31">
        <v>17</v>
      </c>
      <c r="G31" t="s">
        <v>2396</v>
      </c>
      <c r="H31">
        <v>2</v>
      </c>
      <c r="I31">
        <v>51800</v>
      </c>
      <c r="J31">
        <v>51800</v>
      </c>
      <c r="K31">
        <v>51800</v>
      </c>
      <c r="L31">
        <v>0</v>
      </c>
      <c r="M31">
        <v>0</v>
      </c>
      <c r="N31">
        <v>0</v>
      </c>
      <c r="O31">
        <v>0</v>
      </c>
      <c r="P31">
        <v>1144</v>
      </c>
      <c r="R31">
        <v>2</v>
      </c>
      <c r="U31">
        <v>0</v>
      </c>
      <c r="X31">
        <v>0</v>
      </c>
      <c r="AA31">
        <v>0</v>
      </c>
      <c r="AD31">
        <v>0</v>
      </c>
      <c r="AG31">
        <v>0</v>
      </c>
      <c r="AJ31">
        <v>0</v>
      </c>
      <c r="AK31">
        <v>102</v>
      </c>
      <c r="AL31" t="s">
        <v>569</v>
      </c>
      <c r="AM31" t="s">
        <v>570</v>
      </c>
      <c r="AO31">
        <v>229</v>
      </c>
      <c r="AP31">
        <v>0</v>
      </c>
      <c r="AQ31">
        <v>1</v>
      </c>
      <c r="AR31">
        <v>1.2</v>
      </c>
      <c r="AS31" t="s">
        <v>500</v>
      </c>
      <c r="AT31">
        <v>4</v>
      </c>
      <c r="AU31">
        <v>2</v>
      </c>
      <c r="AV31">
        <v>0</v>
      </c>
      <c r="AW31" t="s">
        <v>571</v>
      </c>
      <c r="AX31">
        <v>1</v>
      </c>
      <c r="AY31">
        <v>0</v>
      </c>
      <c r="AZ31">
        <v>6</v>
      </c>
      <c r="BA31">
        <v>1</v>
      </c>
      <c r="BB31">
        <v>31</v>
      </c>
      <c r="BC31">
        <v>0</v>
      </c>
      <c r="BD31">
        <v>0</v>
      </c>
      <c r="BE31">
        <v>1</v>
      </c>
      <c r="BF31">
        <v>0</v>
      </c>
      <c r="BG31">
        <v>1</v>
      </c>
      <c r="BH31" t="s">
        <v>508</v>
      </c>
      <c r="BI31">
        <v>1300</v>
      </c>
      <c r="BJ31">
        <v>0</v>
      </c>
      <c r="BK31">
        <v>1</v>
      </c>
      <c r="BL31">
        <v>15</v>
      </c>
      <c r="BM31">
        <v>60</v>
      </c>
      <c r="BN31">
        <v>200</v>
      </c>
      <c r="BO31">
        <v>0</v>
      </c>
      <c r="BS31">
        <v>2025</v>
      </c>
      <c r="BT31">
        <v>40000</v>
      </c>
      <c r="BU31">
        <v>0</v>
      </c>
      <c r="BY31" t="s">
        <v>1402</v>
      </c>
      <c r="BZ31" s="106">
        <f t="shared" si="0"/>
        <v>63500</v>
      </c>
      <c r="CA31" s="106">
        <f t="shared" si="1"/>
        <v>63500</v>
      </c>
      <c r="CB31" s="107" t="str">
        <f t="shared" si="3"/>
        <v>同一</v>
      </c>
    </row>
    <row r="32" spans="1:80">
      <c r="A32" s="1" t="str">
        <f t="shared" si="2"/>
        <v>山形-18</v>
      </c>
      <c r="B32" t="s">
        <v>2392</v>
      </c>
      <c r="C32">
        <v>201</v>
      </c>
      <c r="D32" t="s">
        <v>279</v>
      </c>
      <c r="E32" t="s">
        <v>2393</v>
      </c>
      <c r="F32">
        <v>18</v>
      </c>
      <c r="G32" t="s">
        <v>2396</v>
      </c>
      <c r="H32">
        <v>1</v>
      </c>
      <c r="I32">
        <v>87000</v>
      </c>
      <c r="J32">
        <v>87000</v>
      </c>
      <c r="K32">
        <v>87000</v>
      </c>
      <c r="L32">
        <v>0</v>
      </c>
      <c r="M32">
        <v>0</v>
      </c>
      <c r="N32">
        <v>0</v>
      </c>
      <c r="O32">
        <v>0</v>
      </c>
      <c r="P32">
        <v>1144</v>
      </c>
      <c r="R32">
        <v>3</v>
      </c>
      <c r="U32">
        <v>0</v>
      </c>
      <c r="X32">
        <v>0</v>
      </c>
      <c r="AA32">
        <v>0</v>
      </c>
      <c r="AD32">
        <v>0</v>
      </c>
      <c r="AG32">
        <v>0</v>
      </c>
      <c r="AJ32">
        <v>0</v>
      </c>
      <c r="AK32">
        <v>103</v>
      </c>
      <c r="AL32" t="s">
        <v>573</v>
      </c>
      <c r="AM32" t="s">
        <v>574</v>
      </c>
      <c r="AO32">
        <v>200</v>
      </c>
      <c r="AP32">
        <v>0</v>
      </c>
      <c r="AQ32">
        <v>1</v>
      </c>
      <c r="AR32">
        <v>2.5</v>
      </c>
      <c r="AS32" t="s">
        <v>500</v>
      </c>
      <c r="AT32">
        <v>4</v>
      </c>
      <c r="AU32">
        <v>2</v>
      </c>
      <c r="AV32">
        <v>1</v>
      </c>
      <c r="AW32" t="s">
        <v>561</v>
      </c>
      <c r="AX32">
        <v>2</v>
      </c>
      <c r="AY32">
        <v>0</v>
      </c>
      <c r="AZ32">
        <v>6.5</v>
      </c>
      <c r="BA32">
        <v>1</v>
      </c>
      <c r="BB32">
        <v>31</v>
      </c>
      <c r="BC32">
        <v>0</v>
      </c>
      <c r="BD32">
        <v>0</v>
      </c>
      <c r="BE32">
        <v>1</v>
      </c>
      <c r="BF32">
        <v>0</v>
      </c>
      <c r="BG32">
        <v>1</v>
      </c>
      <c r="BH32" t="s">
        <v>279</v>
      </c>
      <c r="BI32">
        <v>750</v>
      </c>
      <c r="BJ32">
        <v>0</v>
      </c>
      <c r="BK32">
        <v>1</v>
      </c>
      <c r="BL32">
        <v>15</v>
      </c>
      <c r="BM32">
        <v>60</v>
      </c>
      <c r="BN32">
        <v>200</v>
      </c>
      <c r="BO32">
        <v>0</v>
      </c>
      <c r="BS32">
        <v>2025</v>
      </c>
      <c r="BT32">
        <v>68000</v>
      </c>
      <c r="BU32">
        <v>0</v>
      </c>
      <c r="BY32" t="s">
        <v>1403</v>
      </c>
      <c r="BZ32" s="106">
        <f t="shared" si="0"/>
        <v>68300</v>
      </c>
      <c r="CA32" s="106">
        <f t="shared" si="1"/>
        <v>67800</v>
      </c>
      <c r="CB32" s="107" t="str">
        <f t="shared" si="3"/>
        <v>開差</v>
      </c>
    </row>
    <row r="33" spans="1:80">
      <c r="A33" s="1" t="str">
        <f t="shared" si="2"/>
        <v>山形-18B</v>
      </c>
      <c r="B33" t="s">
        <v>2392</v>
      </c>
      <c r="C33">
        <v>201</v>
      </c>
      <c r="D33" t="s">
        <v>279</v>
      </c>
      <c r="E33" t="s">
        <v>2393</v>
      </c>
      <c r="F33">
        <v>18</v>
      </c>
      <c r="G33" t="s">
        <v>2397</v>
      </c>
      <c r="H33">
        <v>2</v>
      </c>
      <c r="I33">
        <v>87000</v>
      </c>
      <c r="J33">
        <v>87000</v>
      </c>
      <c r="K33">
        <v>87000</v>
      </c>
      <c r="L33">
        <v>0</v>
      </c>
      <c r="M33">
        <v>0</v>
      </c>
      <c r="N33">
        <v>0</v>
      </c>
      <c r="O33">
        <v>0</v>
      </c>
      <c r="P33">
        <v>1144</v>
      </c>
      <c r="R33">
        <v>3</v>
      </c>
      <c r="U33">
        <v>0</v>
      </c>
      <c r="X33">
        <v>0</v>
      </c>
      <c r="AA33">
        <v>0</v>
      </c>
      <c r="AD33">
        <v>0</v>
      </c>
      <c r="AG33">
        <v>0</v>
      </c>
      <c r="AJ33">
        <v>0</v>
      </c>
      <c r="AK33">
        <v>103</v>
      </c>
      <c r="AL33" t="s">
        <v>573</v>
      </c>
      <c r="AM33" t="s">
        <v>574</v>
      </c>
      <c r="AO33">
        <v>200</v>
      </c>
      <c r="AP33">
        <v>0</v>
      </c>
      <c r="AQ33">
        <v>1</v>
      </c>
      <c r="AR33">
        <v>2.5</v>
      </c>
      <c r="AS33" t="s">
        <v>500</v>
      </c>
      <c r="AT33">
        <v>4</v>
      </c>
      <c r="AU33">
        <v>2</v>
      </c>
      <c r="AV33">
        <v>1</v>
      </c>
      <c r="AW33" t="s">
        <v>561</v>
      </c>
      <c r="AX33">
        <v>2</v>
      </c>
      <c r="AY33">
        <v>0</v>
      </c>
      <c r="AZ33">
        <v>6.5</v>
      </c>
      <c r="BA33">
        <v>1</v>
      </c>
      <c r="BB33">
        <v>31</v>
      </c>
      <c r="BC33">
        <v>0</v>
      </c>
      <c r="BD33">
        <v>0</v>
      </c>
      <c r="BE33">
        <v>1</v>
      </c>
      <c r="BF33">
        <v>0</v>
      </c>
      <c r="BG33">
        <v>1</v>
      </c>
      <c r="BH33" t="s">
        <v>279</v>
      </c>
      <c r="BI33">
        <v>750</v>
      </c>
      <c r="BJ33">
        <v>0</v>
      </c>
      <c r="BK33">
        <v>1</v>
      </c>
      <c r="BL33">
        <v>15</v>
      </c>
      <c r="BM33">
        <v>60</v>
      </c>
      <c r="BN33">
        <v>200</v>
      </c>
      <c r="BO33">
        <v>0</v>
      </c>
      <c r="BS33">
        <v>2025</v>
      </c>
      <c r="BT33">
        <v>68000</v>
      </c>
      <c r="BU33">
        <v>0</v>
      </c>
      <c r="BY33" t="s">
        <v>1404</v>
      </c>
      <c r="BZ33" s="106">
        <f t="shared" si="0"/>
        <v>73200</v>
      </c>
      <c r="CA33" s="106">
        <f t="shared" si="1"/>
        <v>73200</v>
      </c>
      <c r="CB33" s="107" t="str">
        <f t="shared" si="3"/>
        <v>同一</v>
      </c>
    </row>
    <row r="34" spans="1:80">
      <c r="A34" s="1" t="str">
        <f t="shared" si="2"/>
        <v>山形-19</v>
      </c>
      <c r="B34" t="s">
        <v>2392</v>
      </c>
      <c r="C34">
        <v>201</v>
      </c>
      <c r="D34" t="s">
        <v>279</v>
      </c>
      <c r="E34" t="s">
        <v>2393</v>
      </c>
      <c r="F34">
        <v>19</v>
      </c>
      <c r="G34" t="s">
        <v>2405</v>
      </c>
      <c r="H34">
        <v>1</v>
      </c>
      <c r="I34">
        <v>28900</v>
      </c>
      <c r="J34">
        <v>28900</v>
      </c>
      <c r="K34">
        <v>28900</v>
      </c>
      <c r="L34">
        <v>0</v>
      </c>
      <c r="M34">
        <v>0</v>
      </c>
      <c r="N34">
        <v>0</v>
      </c>
      <c r="O34">
        <v>0</v>
      </c>
      <c r="P34">
        <v>1144</v>
      </c>
      <c r="R34">
        <v>2</v>
      </c>
      <c r="U34">
        <v>0</v>
      </c>
      <c r="X34">
        <v>0</v>
      </c>
      <c r="AA34">
        <v>0</v>
      </c>
      <c r="AD34">
        <v>0</v>
      </c>
      <c r="AG34">
        <v>0</v>
      </c>
      <c r="AJ34">
        <v>0</v>
      </c>
      <c r="AK34">
        <v>102</v>
      </c>
      <c r="AL34" t="s">
        <v>592</v>
      </c>
      <c r="AO34">
        <v>648</v>
      </c>
      <c r="AP34">
        <v>0</v>
      </c>
      <c r="AQ34">
        <v>1</v>
      </c>
      <c r="AR34">
        <v>1.5</v>
      </c>
      <c r="AS34" t="s">
        <v>500</v>
      </c>
      <c r="AT34">
        <v>4</v>
      </c>
      <c r="AU34">
        <v>2</v>
      </c>
      <c r="AV34">
        <v>0</v>
      </c>
      <c r="AW34" t="s">
        <v>586</v>
      </c>
      <c r="AX34">
        <v>1</v>
      </c>
      <c r="AY34">
        <v>0</v>
      </c>
      <c r="AZ34">
        <v>4</v>
      </c>
      <c r="BA34">
        <v>1</v>
      </c>
      <c r="BB34">
        <v>31</v>
      </c>
      <c r="BC34">
        <v>0</v>
      </c>
      <c r="BD34">
        <v>0</v>
      </c>
      <c r="BE34">
        <v>1</v>
      </c>
      <c r="BF34">
        <v>0</v>
      </c>
      <c r="BG34">
        <v>1</v>
      </c>
      <c r="BH34" t="s">
        <v>279</v>
      </c>
      <c r="BI34">
        <v>3000</v>
      </c>
      <c r="BJ34">
        <v>0</v>
      </c>
      <c r="BK34">
        <v>3</v>
      </c>
      <c r="BL34" t="s">
        <v>2393</v>
      </c>
      <c r="BM34">
        <v>70</v>
      </c>
      <c r="BN34">
        <v>200</v>
      </c>
      <c r="BO34">
        <v>0</v>
      </c>
      <c r="BS34">
        <v>0</v>
      </c>
      <c r="BT34">
        <v>0</v>
      </c>
      <c r="BU34">
        <v>0</v>
      </c>
      <c r="BY34" t="s">
        <v>1405</v>
      </c>
      <c r="BZ34" s="106">
        <f t="shared" ref="BZ34:BZ65" si="4">VLOOKUP(BY34,kanji003データ,9,FALSE)</f>
        <v>24000</v>
      </c>
      <c r="CA34" s="106">
        <f t="shared" ref="CA34:CA65" si="5">VLOOKUP(BY34&amp;"B",kanji003データ,9,FALSE)</f>
        <v>24100</v>
      </c>
      <c r="CB34" s="107" t="str">
        <f t="shared" si="3"/>
        <v>開差</v>
      </c>
    </row>
    <row r="35" spans="1:80">
      <c r="A35" s="1" t="str">
        <f t="shared" si="2"/>
        <v>山形-19B</v>
      </c>
      <c r="B35" t="s">
        <v>2392</v>
      </c>
      <c r="C35">
        <v>201</v>
      </c>
      <c r="D35" t="s">
        <v>279</v>
      </c>
      <c r="E35" t="s">
        <v>2393</v>
      </c>
      <c r="F35">
        <v>19</v>
      </c>
      <c r="G35" t="s">
        <v>2401</v>
      </c>
      <c r="H35">
        <v>2</v>
      </c>
      <c r="I35">
        <v>28900</v>
      </c>
      <c r="J35">
        <v>28900</v>
      </c>
      <c r="K35">
        <v>28900</v>
      </c>
      <c r="L35">
        <v>0</v>
      </c>
      <c r="M35">
        <v>0</v>
      </c>
      <c r="N35">
        <v>0</v>
      </c>
      <c r="O35">
        <v>0</v>
      </c>
      <c r="P35">
        <v>1144</v>
      </c>
      <c r="R35">
        <v>2</v>
      </c>
      <c r="U35">
        <v>0</v>
      </c>
      <c r="X35">
        <v>0</v>
      </c>
      <c r="AA35">
        <v>0</v>
      </c>
      <c r="AD35">
        <v>0</v>
      </c>
      <c r="AG35">
        <v>0</v>
      </c>
      <c r="AJ35">
        <v>0</v>
      </c>
      <c r="AK35">
        <v>102</v>
      </c>
      <c r="AL35" t="s">
        <v>592</v>
      </c>
      <c r="AO35">
        <v>648</v>
      </c>
      <c r="AP35">
        <v>0</v>
      </c>
      <c r="AQ35">
        <v>1</v>
      </c>
      <c r="AR35">
        <v>1.5</v>
      </c>
      <c r="AS35" t="s">
        <v>500</v>
      </c>
      <c r="AT35">
        <v>4</v>
      </c>
      <c r="AU35">
        <v>2</v>
      </c>
      <c r="AV35">
        <v>0</v>
      </c>
      <c r="AW35" t="s">
        <v>586</v>
      </c>
      <c r="AX35">
        <v>1</v>
      </c>
      <c r="AY35">
        <v>0</v>
      </c>
      <c r="AZ35">
        <v>4</v>
      </c>
      <c r="BA35">
        <v>1</v>
      </c>
      <c r="BB35">
        <v>31</v>
      </c>
      <c r="BC35">
        <v>0</v>
      </c>
      <c r="BD35">
        <v>0</v>
      </c>
      <c r="BE35">
        <v>1</v>
      </c>
      <c r="BF35">
        <v>0</v>
      </c>
      <c r="BG35">
        <v>1</v>
      </c>
      <c r="BH35" t="s">
        <v>279</v>
      </c>
      <c r="BI35">
        <v>3000</v>
      </c>
      <c r="BJ35">
        <v>0</v>
      </c>
      <c r="BK35">
        <v>3</v>
      </c>
      <c r="BL35" t="s">
        <v>2393</v>
      </c>
      <c r="BM35">
        <v>70</v>
      </c>
      <c r="BN35">
        <v>200</v>
      </c>
      <c r="BO35">
        <v>0</v>
      </c>
      <c r="BS35">
        <v>0</v>
      </c>
      <c r="BT35">
        <v>0</v>
      </c>
      <c r="BU35">
        <v>0</v>
      </c>
      <c r="BY35" t="s">
        <v>1406</v>
      </c>
      <c r="BZ35" s="106">
        <f t="shared" si="4"/>
        <v>82000</v>
      </c>
      <c r="CA35" s="106">
        <f t="shared" si="5"/>
        <v>82100</v>
      </c>
      <c r="CB35" s="107" t="str">
        <f t="shared" si="3"/>
        <v>開差</v>
      </c>
    </row>
    <row r="36" spans="1:80">
      <c r="A36" s="1" t="str">
        <f t="shared" si="2"/>
        <v>山形-20</v>
      </c>
      <c r="B36" t="s">
        <v>2392</v>
      </c>
      <c r="C36">
        <v>201</v>
      </c>
      <c r="D36" t="s">
        <v>279</v>
      </c>
      <c r="E36" t="s">
        <v>2393</v>
      </c>
      <c r="F36">
        <v>20</v>
      </c>
      <c r="G36" t="s">
        <v>2399</v>
      </c>
      <c r="H36">
        <v>1</v>
      </c>
      <c r="I36">
        <v>58700</v>
      </c>
      <c r="J36">
        <v>58700</v>
      </c>
      <c r="K36">
        <v>58700</v>
      </c>
      <c r="L36">
        <v>0</v>
      </c>
      <c r="M36">
        <v>0</v>
      </c>
      <c r="N36">
        <v>0</v>
      </c>
      <c r="O36">
        <v>0</v>
      </c>
      <c r="P36">
        <v>1144</v>
      </c>
      <c r="R36">
        <v>2</v>
      </c>
      <c r="U36">
        <v>0</v>
      </c>
      <c r="X36">
        <v>0</v>
      </c>
      <c r="AA36">
        <v>0</v>
      </c>
      <c r="AD36">
        <v>0</v>
      </c>
      <c r="AG36">
        <v>0</v>
      </c>
      <c r="AJ36">
        <v>0</v>
      </c>
      <c r="AK36">
        <v>102</v>
      </c>
      <c r="AL36" t="s">
        <v>577</v>
      </c>
      <c r="AM36" t="s">
        <v>578</v>
      </c>
      <c r="AO36">
        <v>214</v>
      </c>
      <c r="AP36">
        <v>0</v>
      </c>
      <c r="AQ36">
        <v>1</v>
      </c>
      <c r="AR36">
        <v>2</v>
      </c>
      <c r="AS36" t="s">
        <v>500</v>
      </c>
      <c r="AT36">
        <v>4</v>
      </c>
      <c r="AU36">
        <v>2</v>
      </c>
      <c r="AV36">
        <v>0</v>
      </c>
      <c r="AW36" t="s">
        <v>579</v>
      </c>
      <c r="AX36">
        <v>1</v>
      </c>
      <c r="AY36">
        <v>0</v>
      </c>
      <c r="AZ36">
        <v>6</v>
      </c>
      <c r="BA36">
        <v>1</v>
      </c>
      <c r="BB36">
        <v>31</v>
      </c>
      <c r="BC36">
        <v>0</v>
      </c>
      <c r="BD36">
        <v>0</v>
      </c>
      <c r="BE36">
        <v>1</v>
      </c>
      <c r="BF36">
        <v>0</v>
      </c>
      <c r="BG36">
        <v>1</v>
      </c>
      <c r="BH36" t="s">
        <v>526</v>
      </c>
      <c r="BI36">
        <v>1800</v>
      </c>
      <c r="BJ36">
        <v>0</v>
      </c>
      <c r="BK36">
        <v>1</v>
      </c>
      <c r="BL36">
        <v>12</v>
      </c>
      <c r="BM36">
        <v>60</v>
      </c>
      <c r="BN36">
        <v>150</v>
      </c>
      <c r="BO36">
        <v>0</v>
      </c>
      <c r="BS36">
        <v>2025</v>
      </c>
      <c r="BT36">
        <v>46000</v>
      </c>
      <c r="BU36">
        <v>0</v>
      </c>
      <c r="BY36" t="s">
        <v>1407</v>
      </c>
      <c r="BZ36" s="106">
        <f t="shared" si="4"/>
        <v>67800</v>
      </c>
      <c r="CA36" s="106">
        <f t="shared" si="5"/>
        <v>68000</v>
      </c>
      <c r="CB36" s="107" t="str">
        <f t="shared" si="3"/>
        <v>開差</v>
      </c>
    </row>
    <row r="37" spans="1:80">
      <c r="A37" s="1" t="str">
        <f t="shared" si="2"/>
        <v>山形-20B</v>
      </c>
      <c r="B37" t="s">
        <v>2392</v>
      </c>
      <c r="C37">
        <v>201</v>
      </c>
      <c r="D37" t="s">
        <v>279</v>
      </c>
      <c r="E37" t="s">
        <v>2393</v>
      </c>
      <c r="F37">
        <v>20</v>
      </c>
      <c r="G37" t="s">
        <v>2408</v>
      </c>
      <c r="H37">
        <v>2</v>
      </c>
      <c r="I37">
        <v>58800</v>
      </c>
      <c r="J37">
        <v>58800</v>
      </c>
      <c r="K37">
        <v>58800</v>
      </c>
      <c r="L37">
        <v>0</v>
      </c>
      <c r="M37">
        <v>0</v>
      </c>
      <c r="N37">
        <v>0</v>
      </c>
      <c r="O37">
        <v>0</v>
      </c>
      <c r="P37">
        <v>1144</v>
      </c>
      <c r="R37">
        <v>2</v>
      </c>
      <c r="U37">
        <v>0</v>
      </c>
      <c r="X37">
        <v>0</v>
      </c>
      <c r="AA37">
        <v>0</v>
      </c>
      <c r="AD37">
        <v>0</v>
      </c>
      <c r="AG37">
        <v>0</v>
      </c>
      <c r="AJ37">
        <v>0</v>
      </c>
      <c r="AK37">
        <v>102</v>
      </c>
      <c r="AL37" t="s">
        <v>577</v>
      </c>
      <c r="AM37" t="s">
        <v>578</v>
      </c>
      <c r="AO37">
        <v>214</v>
      </c>
      <c r="AP37">
        <v>0</v>
      </c>
      <c r="AQ37">
        <v>1</v>
      </c>
      <c r="AR37">
        <v>2</v>
      </c>
      <c r="AS37" t="s">
        <v>500</v>
      </c>
      <c r="AT37">
        <v>4</v>
      </c>
      <c r="AU37">
        <v>2</v>
      </c>
      <c r="AV37">
        <v>0</v>
      </c>
      <c r="AW37" t="s">
        <v>579</v>
      </c>
      <c r="AX37">
        <v>1</v>
      </c>
      <c r="AY37">
        <v>0</v>
      </c>
      <c r="AZ37">
        <v>6</v>
      </c>
      <c r="BA37">
        <v>1</v>
      </c>
      <c r="BB37">
        <v>31</v>
      </c>
      <c r="BC37">
        <v>0</v>
      </c>
      <c r="BD37">
        <v>0</v>
      </c>
      <c r="BE37">
        <v>1</v>
      </c>
      <c r="BF37">
        <v>0</v>
      </c>
      <c r="BG37">
        <v>1</v>
      </c>
      <c r="BH37" t="s">
        <v>526</v>
      </c>
      <c r="BI37">
        <v>1800</v>
      </c>
      <c r="BJ37">
        <v>0</v>
      </c>
      <c r="BK37">
        <v>1</v>
      </c>
      <c r="BL37">
        <v>12</v>
      </c>
      <c r="BM37">
        <v>60</v>
      </c>
      <c r="BN37">
        <v>150</v>
      </c>
      <c r="BO37">
        <v>0</v>
      </c>
      <c r="BS37">
        <v>2025</v>
      </c>
      <c r="BT37">
        <v>46000</v>
      </c>
      <c r="BU37">
        <v>0</v>
      </c>
      <c r="BY37" t="s">
        <v>1408</v>
      </c>
      <c r="BZ37" s="106">
        <f t="shared" si="4"/>
        <v>40600</v>
      </c>
      <c r="CA37" s="106">
        <f t="shared" si="5"/>
        <v>40700</v>
      </c>
      <c r="CB37" s="107" t="str">
        <f t="shared" si="3"/>
        <v>開差</v>
      </c>
    </row>
    <row r="38" spans="1:80">
      <c r="A38" s="1" t="str">
        <f t="shared" si="2"/>
        <v>山形-21</v>
      </c>
      <c r="B38" t="s">
        <v>2392</v>
      </c>
      <c r="C38">
        <v>201</v>
      </c>
      <c r="D38" t="s">
        <v>279</v>
      </c>
      <c r="E38" t="s">
        <v>2393</v>
      </c>
      <c r="F38">
        <v>21</v>
      </c>
      <c r="G38" t="s">
        <v>2402</v>
      </c>
      <c r="H38">
        <v>1</v>
      </c>
      <c r="I38">
        <v>78600</v>
      </c>
      <c r="J38">
        <v>78600</v>
      </c>
      <c r="K38">
        <v>78600</v>
      </c>
      <c r="L38">
        <v>0</v>
      </c>
      <c r="M38">
        <v>0</v>
      </c>
      <c r="N38">
        <v>0</v>
      </c>
      <c r="O38">
        <v>0</v>
      </c>
      <c r="P38">
        <v>1144</v>
      </c>
      <c r="R38">
        <v>1</v>
      </c>
      <c r="U38">
        <v>0</v>
      </c>
      <c r="X38">
        <v>0</v>
      </c>
      <c r="AA38">
        <v>0</v>
      </c>
      <c r="AD38">
        <v>0</v>
      </c>
      <c r="AG38">
        <v>0</v>
      </c>
      <c r="AJ38">
        <v>0</v>
      </c>
      <c r="AK38">
        <v>101</v>
      </c>
      <c r="AL38" t="s">
        <v>580</v>
      </c>
      <c r="AM38" t="s">
        <v>581</v>
      </c>
      <c r="AO38">
        <v>257</v>
      </c>
      <c r="AP38">
        <v>0</v>
      </c>
      <c r="AQ38">
        <v>1</v>
      </c>
      <c r="AR38">
        <v>2</v>
      </c>
      <c r="AS38" t="s">
        <v>500</v>
      </c>
      <c r="AT38">
        <v>3</v>
      </c>
      <c r="AU38">
        <v>3</v>
      </c>
      <c r="AV38">
        <v>0</v>
      </c>
      <c r="AW38" t="s">
        <v>582</v>
      </c>
      <c r="AX38">
        <v>3</v>
      </c>
      <c r="AY38">
        <v>0</v>
      </c>
      <c r="AZ38">
        <v>6</v>
      </c>
      <c r="BA38">
        <v>1</v>
      </c>
      <c r="BB38">
        <v>31</v>
      </c>
      <c r="BC38">
        <v>0</v>
      </c>
      <c r="BD38">
        <v>0</v>
      </c>
      <c r="BE38">
        <v>1</v>
      </c>
      <c r="BF38">
        <v>1</v>
      </c>
      <c r="BG38">
        <v>1</v>
      </c>
      <c r="BH38" t="s">
        <v>279</v>
      </c>
      <c r="BI38">
        <v>2700</v>
      </c>
      <c r="BJ38">
        <v>0</v>
      </c>
      <c r="BK38">
        <v>1</v>
      </c>
      <c r="BL38">
        <v>14</v>
      </c>
      <c r="BM38">
        <v>60</v>
      </c>
      <c r="BN38">
        <v>200</v>
      </c>
      <c r="BO38">
        <v>0</v>
      </c>
      <c r="BS38">
        <v>2025</v>
      </c>
      <c r="BT38">
        <v>62000</v>
      </c>
      <c r="BU38">
        <v>0</v>
      </c>
      <c r="BY38" t="s">
        <v>1409</v>
      </c>
      <c r="BZ38" s="106">
        <f t="shared" si="4"/>
        <v>68600</v>
      </c>
      <c r="CA38" s="106">
        <f t="shared" si="5"/>
        <v>68600</v>
      </c>
      <c r="CB38" s="107" t="str">
        <f t="shared" si="3"/>
        <v>同一</v>
      </c>
    </row>
    <row r="39" spans="1:80">
      <c r="A39" s="1" t="str">
        <f t="shared" si="2"/>
        <v>山形-21B</v>
      </c>
      <c r="B39" t="s">
        <v>2392</v>
      </c>
      <c r="C39">
        <v>201</v>
      </c>
      <c r="D39" t="s">
        <v>279</v>
      </c>
      <c r="E39" t="s">
        <v>2393</v>
      </c>
      <c r="F39">
        <v>21</v>
      </c>
      <c r="G39" t="s">
        <v>2404</v>
      </c>
      <c r="H39">
        <v>2</v>
      </c>
      <c r="I39">
        <v>78600</v>
      </c>
      <c r="J39">
        <v>78600</v>
      </c>
      <c r="K39">
        <v>78600</v>
      </c>
      <c r="L39">
        <v>0</v>
      </c>
      <c r="M39">
        <v>0</v>
      </c>
      <c r="N39">
        <v>0</v>
      </c>
      <c r="O39">
        <v>0</v>
      </c>
      <c r="P39">
        <v>1144</v>
      </c>
      <c r="R39">
        <v>1</v>
      </c>
      <c r="U39">
        <v>0</v>
      </c>
      <c r="X39">
        <v>0</v>
      </c>
      <c r="AA39">
        <v>0</v>
      </c>
      <c r="AD39">
        <v>0</v>
      </c>
      <c r="AG39">
        <v>0</v>
      </c>
      <c r="AJ39">
        <v>0</v>
      </c>
      <c r="AK39">
        <v>101</v>
      </c>
      <c r="AL39" t="s">
        <v>580</v>
      </c>
      <c r="AM39" t="s">
        <v>581</v>
      </c>
      <c r="AO39">
        <v>257</v>
      </c>
      <c r="AP39">
        <v>0</v>
      </c>
      <c r="AQ39">
        <v>1</v>
      </c>
      <c r="AR39">
        <v>2</v>
      </c>
      <c r="AS39" t="s">
        <v>500</v>
      </c>
      <c r="AT39">
        <v>3</v>
      </c>
      <c r="AU39">
        <v>3</v>
      </c>
      <c r="AV39">
        <v>0</v>
      </c>
      <c r="AW39" t="s">
        <v>582</v>
      </c>
      <c r="AX39">
        <v>3</v>
      </c>
      <c r="AY39">
        <v>0</v>
      </c>
      <c r="AZ39">
        <v>6</v>
      </c>
      <c r="BA39">
        <v>1</v>
      </c>
      <c r="BB39">
        <v>31</v>
      </c>
      <c r="BC39">
        <v>0</v>
      </c>
      <c r="BD39">
        <v>0</v>
      </c>
      <c r="BE39">
        <v>1</v>
      </c>
      <c r="BF39">
        <v>1</v>
      </c>
      <c r="BG39">
        <v>1</v>
      </c>
      <c r="BH39" t="s">
        <v>279</v>
      </c>
      <c r="BI39">
        <v>2700</v>
      </c>
      <c r="BJ39">
        <v>0</v>
      </c>
      <c r="BK39">
        <v>1</v>
      </c>
      <c r="BL39">
        <v>14</v>
      </c>
      <c r="BM39">
        <v>60</v>
      </c>
      <c r="BN39">
        <v>200</v>
      </c>
      <c r="BO39">
        <v>0</v>
      </c>
      <c r="BS39">
        <v>2025</v>
      </c>
      <c r="BT39">
        <v>62000</v>
      </c>
      <c r="BU39">
        <v>0</v>
      </c>
      <c r="BY39" t="s">
        <v>1410</v>
      </c>
      <c r="BZ39" s="106">
        <f t="shared" si="4"/>
        <v>64000</v>
      </c>
      <c r="CA39" s="106">
        <f t="shared" si="5"/>
        <v>63700</v>
      </c>
      <c r="CB39" s="107" t="str">
        <f t="shared" si="3"/>
        <v>開差</v>
      </c>
    </row>
    <row r="40" spans="1:80">
      <c r="A40" s="1" t="str">
        <f t="shared" si="2"/>
        <v>山形-22</v>
      </c>
      <c r="B40" t="s">
        <v>2392</v>
      </c>
      <c r="C40">
        <v>201</v>
      </c>
      <c r="D40" t="s">
        <v>279</v>
      </c>
      <c r="E40" t="s">
        <v>2393</v>
      </c>
      <c r="F40">
        <v>22</v>
      </c>
      <c r="G40" t="s">
        <v>2401</v>
      </c>
      <c r="H40">
        <v>1</v>
      </c>
      <c r="I40">
        <v>18000</v>
      </c>
      <c r="J40">
        <v>18000</v>
      </c>
      <c r="K40">
        <v>18000</v>
      </c>
      <c r="L40">
        <v>0</v>
      </c>
      <c r="M40">
        <v>0</v>
      </c>
      <c r="N40">
        <v>0</v>
      </c>
      <c r="O40">
        <v>0</v>
      </c>
      <c r="P40">
        <v>1144</v>
      </c>
      <c r="R40">
        <v>3</v>
      </c>
      <c r="U40">
        <v>0</v>
      </c>
      <c r="X40">
        <v>0</v>
      </c>
      <c r="AA40">
        <v>0</v>
      </c>
      <c r="AD40">
        <v>0</v>
      </c>
      <c r="AG40">
        <v>0</v>
      </c>
      <c r="AJ40">
        <v>0</v>
      </c>
      <c r="AK40">
        <v>103</v>
      </c>
      <c r="AL40" t="s">
        <v>585</v>
      </c>
      <c r="AO40">
        <v>1054</v>
      </c>
      <c r="AP40">
        <v>0</v>
      </c>
      <c r="AQ40">
        <v>1</v>
      </c>
      <c r="AR40">
        <v>2.5</v>
      </c>
      <c r="AS40" t="s">
        <v>500</v>
      </c>
      <c r="AT40">
        <v>4</v>
      </c>
      <c r="AU40">
        <v>2</v>
      </c>
      <c r="AV40">
        <v>0</v>
      </c>
      <c r="AW40" t="s">
        <v>586</v>
      </c>
      <c r="AX40">
        <v>2</v>
      </c>
      <c r="AY40">
        <v>0</v>
      </c>
      <c r="AZ40">
        <v>4</v>
      </c>
      <c r="BA40">
        <v>1</v>
      </c>
      <c r="BB40">
        <v>31</v>
      </c>
      <c r="BC40">
        <v>0</v>
      </c>
      <c r="BD40">
        <v>0</v>
      </c>
      <c r="BE40">
        <v>1</v>
      </c>
      <c r="BF40">
        <v>0</v>
      </c>
      <c r="BG40">
        <v>1</v>
      </c>
      <c r="BH40" t="s">
        <v>551</v>
      </c>
      <c r="BI40">
        <v>3800</v>
      </c>
      <c r="BJ40">
        <v>0</v>
      </c>
      <c r="BK40">
        <v>3</v>
      </c>
      <c r="BL40" t="s">
        <v>2393</v>
      </c>
      <c r="BM40">
        <v>70</v>
      </c>
      <c r="BN40">
        <v>200</v>
      </c>
      <c r="BO40">
        <v>0</v>
      </c>
      <c r="BS40">
        <v>0</v>
      </c>
      <c r="BT40">
        <v>0</v>
      </c>
      <c r="BU40">
        <v>0</v>
      </c>
      <c r="BY40" t="s">
        <v>1411</v>
      </c>
      <c r="BZ40" s="106">
        <f t="shared" si="4"/>
        <v>85100</v>
      </c>
      <c r="CA40" s="106">
        <f t="shared" si="5"/>
        <v>85000</v>
      </c>
      <c r="CB40" s="107" t="str">
        <f t="shared" si="3"/>
        <v>開差</v>
      </c>
    </row>
    <row r="41" spans="1:80">
      <c r="A41" s="1" t="str">
        <f t="shared" si="2"/>
        <v>山形-22B</v>
      </c>
      <c r="B41" t="s">
        <v>2392</v>
      </c>
      <c r="C41">
        <v>201</v>
      </c>
      <c r="D41" t="s">
        <v>279</v>
      </c>
      <c r="E41" t="s">
        <v>2393</v>
      </c>
      <c r="F41">
        <v>22</v>
      </c>
      <c r="G41" t="s">
        <v>2403</v>
      </c>
      <c r="H41">
        <v>2</v>
      </c>
      <c r="I41">
        <v>17900</v>
      </c>
      <c r="J41">
        <v>17900</v>
      </c>
      <c r="K41">
        <v>17900</v>
      </c>
      <c r="L41">
        <v>0</v>
      </c>
      <c r="M41">
        <v>0</v>
      </c>
      <c r="N41">
        <v>0</v>
      </c>
      <c r="O41">
        <v>0</v>
      </c>
      <c r="P41">
        <v>1144</v>
      </c>
      <c r="R41">
        <v>3</v>
      </c>
      <c r="U41">
        <v>0</v>
      </c>
      <c r="X41">
        <v>0</v>
      </c>
      <c r="AA41">
        <v>0</v>
      </c>
      <c r="AD41">
        <v>0</v>
      </c>
      <c r="AG41">
        <v>0</v>
      </c>
      <c r="AJ41">
        <v>0</v>
      </c>
      <c r="AK41">
        <v>103</v>
      </c>
      <c r="AL41" t="s">
        <v>585</v>
      </c>
      <c r="AO41">
        <v>1054</v>
      </c>
      <c r="AP41">
        <v>0</v>
      </c>
      <c r="AQ41">
        <v>1</v>
      </c>
      <c r="AR41">
        <v>2.5</v>
      </c>
      <c r="AS41" t="s">
        <v>500</v>
      </c>
      <c r="AT41">
        <v>4</v>
      </c>
      <c r="AU41">
        <v>2</v>
      </c>
      <c r="AV41">
        <v>0</v>
      </c>
      <c r="AW41" t="s">
        <v>586</v>
      </c>
      <c r="AX41">
        <v>2</v>
      </c>
      <c r="AY41">
        <v>0</v>
      </c>
      <c r="AZ41">
        <v>4</v>
      </c>
      <c r="BA41">
        <v>1</v>
      </c>
      <c r="BB41">
        <v>31</v>
      </c>
      <c r="BC41">
        <v>0</v>
      </c>
      <c r="BD41">
        <v>0</v>
      </c>
      <c r="BE41">
        <v>1</v>
      </c>
      <c r="BF41">
        <v>0</v>
      </c>
      <c r="BG41">
        <v>1</v>
      </c>
      <c r="BH41" t="s">
        <v>551</v>
      </c>
      <c r="BI41">
        <v>3800</v>
      </c>
      <c r="BJ41">
        <v>0</v>
      </c>
      <c r="BK41">
        <v>3</v>
      </c>
      <c r="BL41" t="s">
        <v>2393</v>
      </c>
      <c r="BM41">
        <v>70</v>
      </c>
      <c r="BN41">
        <v>200</v>
      </c>
      <c r="BO41">
        <v>0</v>
      </c>
      <c r="BS41">
        <v>2025</v>
      </c>
      <c r="BT41">
        <v>0</v>
      </c>
      <c r="BU41">
        <v>0</v>
      </c>
      <c r="BY41" t="s">
        <v>2512</v>
      </c>
      <c r="BZ41" s="106">
        <f t="shared" si="4"/>
        <v>66800</v>
      </c>
      <c r="CA41" s="106">
        <f t="shared" si="5"/>
        <v>66800</v>
      </c>
      <c r="CB41" s="107" t="str">
        <f t="shared" si="3"/>
        <v>同一</v>
      </c>
    </row>
    <row r="42" spans="1:80">
      <c r="A42" s="1" t="str">
        <f t="shared" si="2"/>
        <v>山形-23</v>
      </c>
      <c r="B42" t="s">
        <v>2392</v>
      </c>
      <c r="C42">
        <v>201</v>
      </c>
      <c r="D42" t="s">
        <v>279</v>
      </c>
      <c r="E42" t="s">
        <v>2393</v>
      </c>
      <c r="F42">
        <v>23</v>
      </c>
      <c r="G42" t="s">
        <v>2403</v>
      </c>
      <c r="H42">
        <v>1</v>
      </c>
      <c r="I42">
        <v>52000</v>
      </c>
      <c r="J42">
        <v>52000</v>
      </c>
      <c r="K42">
        <v>52000</v>
      </c>
      <c r="L42">
        <v>0</v>
      </c>
      <c r="M42">
        <v>0</v>
      </c>
      <c r="N42">
        <v>0</v>
      </c>
      <c r="O42">
        <v>0</v>
      </c>
      <c r="P42">
        <v>1144</v>
      </c>
      <c r="R42">
        <v>2</v>
      </c>
      <c r="U42">
        <v>0</v>
      </c>
      <c r="X42">
        <v>0</v>
      </c>
      <c r="AA42">
        <v>0</v>
      </c>
      <c r="AD42">
        <v>0</v>
      </c>
      <c r="AG42">
        <v>0</v>
      </c>
      <c r="AJ42">
        <v>0</v>
      </c>
      <c r="AK42">
        <v>102</v>
      </c>
      <c r="AL42" t="s">
        <v>588</v>
      </c>
      <c r="AM42" t="s">
        <v>589</v>
      </c>
      <c r="AO42">
        <v>291</v>
      </c>
      <c r="AP42">
        <v>0</v>
      </c>
      <c r="AQ42">
        <v>1</v>
      </c>
      <c r="AR42">
        <v>1.5</v>
      </c>
      <c r="AS42" t="s">
        <v>500</v>
      </c>
      <c r="AT42">
        <v>4</v>
      </c>
      <c r="AU42">
        <v>2</v>
      </c>
      <c r="AV42">
        <v>0</v>
      </c>
      <c r="AW42" t="s">
        <v>590</v>
      </c>
      <c r="AX42">
        <v>1</v>
      </c>
      <c r="AY42">
        <v>0</v>
      </c>
      <c r="AZ42">
        <v>6</v>
      </c>
      <c r="BA42">
        <v>1</v>
      </c>
      <c r="BB42">
        <v>31</v>
      </c>
      <c r="BC42">
        <v>0</v>
      </c>
      <c r="BD42">
        <v>0</v>
      </c>
      <c r="BE42">
        <v>1</v>
      </c>
      <c r="BF42">
        <v>0</v>
      </c>
      <c r="BG42">
        <v>1</v>
      </c>
      <c r="BH42" t="s">
        <v>506</v>
      </c>
      <c r="BI42">
        <v>850</v>
      </c>
      <c r="BJ42">
        <v>0</v>
      </c>
      <c r="BK42">
        <v>1</v>
      </c>
      <c r="BL42">
        <v>15</v>
      </c>
      <c r="BM42">
        <v>60</v>
      </c>
      <c r="BN42">
        <v>200</v>
      </c>
      <c r="BO42">
        <v>0</v>
      </c>
      <c r="BS42">
        <v>2025</v>
      </c>
      <c r="BT42">
        <v>0</v>
      </c>
      <c r="BU42">
        <v>0</v>
      </c>
      <c r="BY42" t="s">
        <v>1412</v>
      </c>
      <c r="BZ42" s="106">
        <f t="shared" si="4"/>
        <v>37800</v>
      </c>
      <c r="CA42" s="106">
        <f t="shared" si="5"/>
        <v>37800</v>
      </c>
      <c r="CB42" s="107" t="str">
        <f t="shared" si="3"/>
        <v>同一</v>
      </c>
    </row>
    <row r="43" spans="1:80">
      <c r="A43" s="1" t="str">
        <f t="shared" si="2"/>
        <v>山形-23B</v>
      </c>
      <c r="B43" t="s">
        <v>2392</v>
      </c>
      <c r="C43">
        <v>201</v>
      </c>
      <c r="D43" t="s">
        <v>279</v>
      </c>
      <c r="E43" t="s">
        <v>2393</v>
      </c>
      <c r="F43">
        <v>23</v>
      </c>
      <c r="G43" t="s">
        <v>2398</v>
      </c>
      <c r="H43">
        <v>2</v>
      </c>
      <c r="I43">
        <v>51500</v>
      </c>
      <c r="J43">
        <v>51500</v>
      </c>
      <c r="K43">
        <v>51500</v>
      </c>
      <c r="L43">
        <v>0</v>
      </c>
      <c r="M43">
        <v>0</v>
      </c>
      <c r="N43">
        <v>0</v>
      </c>
      <c r="O43">
        <v>0</v>
      </c>
      <c r="P43">
        <v>1144</v>
      </c>
      <c r="R43">
        <v>2</v>
      </c>
      <c r="U43">
        <v>0</v>
      </c>
      <c r="X43">
        <v>0</v>
      </c>
      <c r="AA43">
        <v>0</v>
      </c>
      <c r="AD43">
        <v>0</v>
      </c>
      <c r="AG43">
        <v>0</v>
      </c>
      <c r="AJ43">
        <v>0</v>
      </c>
      <c r="AK43">
        <v>102</v>
      </c>
      <c r="AL43" t="s">
        <v>588</v>
      </c>
      <c r="AM43" t="s">
        <v>589</v>
      </c>
      <c r="AO43">
        <v>291</v>
      </c>
      <c r="AP43">
        <v>0</v>
      </c>
      <c r="AQ43">
        <v>1</v>
      </c>
      <c r="AR43">
        <v>1.5</v>
      </c>
      <c r="AS43" t="s">
        <v>500</v>
      </c>
      <c r="AT43">
        <v>4</v>
      </c>
      <c r="AU43">
        <v>2</v>
      </c>
      <c r="AV43">
        <v>0</v>
      </c>
      <c r="AW43" t="s">
        <v>590</v>
      </c>
      <c r="AX43">
        <v>1</v>
      </c>
      <c r="AY43">
        <v>0</v>
      </c>
      <c r="AZ43">
        <v>6</v>
      </c>
      <c r="BA43">
        <v>1</v>
      </c>
      <c r="BB43">
        <v>31</v>
      </c>
      <c r="BC43">
        <v>0</v>
      </c>
      <c r="BD43">
        <v>0</v>
      </c>
      <c r="BE43">
        <v>1</v>
      </c>
      <c r="BF43">
        <v>0</v>
      </c>
      <c r="BG43">
        <v>1</v>
      </c>
      <c r="BH43" t="s">
        <v>506</v>
      </c>
      <c r="BI43">
        <v>850</v>
      </c>
      <c r="BJ43">
        <v>0</v>
      </c>
      <c r="BK43">
        <v>1</v>
      </c>
      <c r="BL43">
        <v>15</v>
      </c>
      <c r="BM43">
        <v>60</v>
      </c>
      <c r="BN43">
        <v>200</v>
      </c>
      <c r="BO43">
        <v>0</v>
      </c>
      <c r="BS43">
        <v>0</v>
      </c>
      <c r="BT43">
        <v>0</v>
      </c>
      <c r="BU43">
        <v>0</v>
      </c>
      <c r="BY43" t="s">
        <v>1413</v>
      </c>
      <c r="BZ43" s="106">
        <f t="shared" si="4"/>
        <v>16000</v>
      </c>
      <c r="CA43" s="106">
        <f t="shared" si="5"/>
        <v>16000</v>
      </c>
      <c r="CB43" s="107" t="str">
        <f t="shared" si="3"/>
        <v>同一</v>
      </c>
    </row>
    <row r="44" spans="1:80">
      <c r="A44" s="1" t="str">
        <f t="shared" si="2"/>
        <v>山形3-1</v>
      </c>
      <c r="B44" t="s">
        <v>2392</v>
      </c>
      <c r="C44">
        <v>201</v>
      </c>
      <c r="D44" t="s">
        <v>279</v>
      </c>
      <c r="E44" t="s">
        <v>2409</v>
      </c>
      <c r="F44">
        <v>1</v>
      </c>
      <c r="G44">
        <v>10357</v>
      </c>
      <c r="H44">
        <v>1</v>
      </c>
      <c r="I44">
        <v>41300</v>
      </c>
      <c r="J44">
        <v>41300</v>
      </c>
      <c r="K44">
        <v>41300</v>
      </c>
      <c r="M44">
        <v>0</v>
      </c>
      <c r="N44">
        <v>37300</v>
      </c>
      <c r="O44">
        <v>0</v>
      </c>
      <c r="R44">
        <v>0</v>
      </c>
      <c r="U44">
        <v>0</v>
      </c>
      <c r="X44">
        <v>0</v>
      </c>
      <c r="AA44">
        <v>0</v>
      </c>
      <c r="AD44">
        <v>0</v>
      </c>
      <c r="AG44">
        <v>0</v>
      </c>
      <c r="AJ44">
        <v>0</v>
      </c>
      <c r="AK44">
        <v>100</v>
      </c>
      <c r="AL44" t="s">
        <v>595</v>
      </c>
      <c r="AO44">
        <v>2041</v>
      </c>
      <c r="AP44">
        <v>0</v>
      </c>
      <c r="AQ44">
        <v>1</v>
      </c>
      <c r="AR44">
        <v>3</v>
      </c>
      <c r="AS44" t="s">
        <v>596</v>
      </c>
      <c r="AU44">
        <v>0</v>
      </c>
      <c r="AV44">
        <v>0</v>
      </c>
      <c r="AW44" t="s">
        <v>597</v>
      </c>
      <c r="AX44">
        <v>2</v>
      </c>
      <c r="AY44">
        <v>0</v>
      </c>
      <c r="AZ44">
        <v>5.2</v>
      </c>
      <c r="BA44">
        <v>1</v>
      </c>
      <c r="BB44">
        <v>31</v>
      </c>
      <c r="BC44">
        <v>0</v>
      </c>
      <c r="BD44">
        <v>0</v>
      </c>
      <c r="BE44">
        <v>1</v>
      </c>
      <c r="BF44">
        <v>0</v>
      </c>
      <c r="BG44">
        <v>1</v>
      </c>
      <c r="BH44" t="s">
        <v>279</v>
      </c>
      <c r="BI44">
        <v>2800</v>
      </c>
      <c r="BJ44">
        <v>0</v>
      </c>
      <c r="BK44">
        <v>1</v>
      </c>
      <c r="BL44">
        <v>12</v>
      </c>
      <c r="BM44">
        <v>60</v>
      </c>
      <c r="BN44">
        <v>150</v>
      </c>
      <c r="BO44">
        <v>0</v>
      </c>
      <c r="BS44">
        <v>2025</v>
      </c>
      <c r="BT44">
        <v>50000</v>
      </c>
      <c r="BU44">
        <v>0</v>
      </c>
      <c r="BY44" t="s">
        <v>1414</v>
      </c>
      <c r="BZ44" s="106">
        <f t="shared" si="4"/>
        <v>18600</v>
      </c>
      <c r="CA44" s="106">
        <f t="shared" si="5"/>
        <v>18500</v>
      </c>
      <c r="CB44" s="107" t="str">
        <f t="shared" si="3"/>
        <v>開差</v>
      </c>
    </row>
    <row r="45" spans="1:80">
      <c r="A45" s="1" t="str">
        <f t="shared" si="2"/>
        <v>山形3-1B</v>
      </c>
      <c r="B45" t="s">
        <v>2392</v>
      </c>
      <c r="C45">
        <v>201</v>
      </c>
      <c r="D45" t="s">
        <v>279</v>
      </c>
      <c r="E45" t="s">
        <v>2409</v>
      </c>
      <c r="F45">
        <v>1</v>
      </c>
      <c r="G45" t="s">
        <v>2402</v>
      </c>
      <c r="H45">
        <v>2</v>
      </c>
      <c r="I45">
        <v>41400</v>
      </c>
      <c r="J45">
        <v>41400</v>
      </c>
      <c r="K45">
        <v>41400</v>
      </c>
      <c r="M45">
        <v>0</v>
      </c>
      <c r="N45">
        <v>38300</v>
      </c>
      <c r="O45">
        <v>0</v>
      </c>
      <c r="R45">
        <v>0</v>
      </c>
      <c r="U45">
        <v>0</v>
      </c>
      <c r="X45">
        <v>0</v>
      </c>
      <c r="AA45">
        <v>0</v>
      </c>
      <c r="AD45">
        <v>0</v>
      </c>
      <c r="AG45">
        <v>0</v>
      </c>
      <c r="AJ45">
        <v>0</v>
      </c>
      <c r="AK45">
        <v>100</v>
      </c>
      <c r="AL45" t="s">
        <v>595</v>
      </c>
      <c r="AO45">
        <v>2041</v>
      </c>
      <c r="AP45">
        <v>0</v>
      </c>
      <c r="AQ45">
        <v>1</v>
      </c>
      <c r="AR45">
        <v>3</v>
      </c>
      <c r="AS45" t="s">
        <v>596</v>
      </c>
      <c r="AU45">
        <v>0</v>
      </c>
      <c r="AV45">
        <v>0</v>
      </c>
      <c r="AW45" t="s">
        <v>597</v>
      </c>
      <c r="AX45">
        <v>2</v>
      </c>
      <c r="AY45">
        <v>0</v>
      </c>
      <c r="AZ45">
        <v>5.2</v>
      </c>
      <c r="BA45">
        <v>1</v>
      </c>
      <c r="BB45">
        <v>31</v>
      </c>
      <c r="BC45">
        <v>0</v>
      </c>
      <c r="BD45">
        <v>0</v>
      </c>
      <c r="BE45">
        <v>1</v>
      </c>
      <c r="BF45">
        <v>0</v>
      </c>
      <c r="BG45">
        <v>1</v>
      </c>
      <c r="BH45" t="s">
        <v>279</v>
      </c>
      <c r="BI45">
        <v>2800</v>
      </c>
      <c r="BJ45">
        <v>0</v>
      </c>
      <c r="BK45">
        <v>1</v>
      </c>
      <c r="BL45">
        <v>12</v>
      </c>
      <c r="BM45">
        <v>60</v>
      </c>
      <c r="BN45">
        <v>150</v>
      </c>
      <c r="BO45">
        <v>0</v>
      </c>
      <c r="BS45">
        <v>2025</v>
      </c>
      <c r="BT45">
        <v>50000</v>
      </c>
      <c r="BU45">
        <v>0</v>
      </c>
      <c r="BY45" t="s">
        <v>1415</v>
      </c>
      <c r="BZ45" s="106">
        <f t="shared" si="4"/>
        <v>26300</v>
      </c>
      <c r="CA45" s="106">
        <f t="shared" si="5"/>
        <v>26500</v>
      </c>
      <c r="CB45" s="107" t="str">
        <f t="shared" si="3"/>
        <v>開差</v>
      </c>
    </row>
    <row r="46" spans="1:80">
      <c r="A46" s="1" t="str">
        <f t="shared" si="2"/>
        <v>山形5-1</v>
      </c>
      <c r="B46" t="s">
        <v>2392</v>
      </c>
      <c r="C46">
        <v>201</v>
      </c>
      <c r="D46" t="s">
        <v>279</v>
      </c>
      <c r="E46" t="s">
        <v>2407</v>
      </c>
      <c r="F46">
        <v>1</v>
      </c>
      <c r="G46" t="s">
        <v>2404</v>
      </c>
      <c r="H46">
        <v>1</v>
      </c>
      <c r="I46">
        <v>223000</v>
      </c>
      <c r="J46">
        <v>223000</v>
      </c>
      <c r="K46">
        <v>235000</v>
      </c>
      <c r="L46">
        <v>1</v>
      </c>
      <c r="M46">
        <v>139000</v>
      </c>
      <c r="N46">
        <v>0</v>
      </c>
      <c r="O46">
        <v>0</v>
      </c>
      <c r="P46">
        <v>1148</v>
      </c>
      <c r="R46">
        <v>2</v>
      </c>
      <c r="U46">
        <v>0</v>
      </c>
      <c r="X46">
        <v>0</v>
      </c>
      <c r="AA46">
        <v>0</v>
      </c>
      <c r="AD46">
        <v>0</v>
      </c>
      <c r="AG46">
        <v>0</v>
      </c>
      <c r="AJ46">
        <v>0</v>
      </c>
      <c r="AK46">
        <v>102</v>
      </c>
      <c r="AL46" t="s">
        <v>599</v>
      </c>
      <c r="AM46" t="s">
        <v>600</v>
      </c>
      <c r="AO46">
        <v>2476</v>
      </c>
      <c r="AP46">
        <v>0</v>
      </c>
      <c r="AQ46">
        <v>1</v>
      </c>
      <c r="AR46">
        <v>1.5</v>
      </c>
      <c r="AS46" t="s">
        <v>601</v>
      </c>
      <c r="AT46">
        <v>1</v>
      </c>
      <c r="AU46">
        <v>8</v>
      </c>
      <c r="AV46">
        <v>2</v>
      </c>
      <c r="AW46" t="s">
        <v>602</v>
      </c>
      <c r="AX46">
        <v>1</v>
      </c>
      <c r="AY46">
        <v>0</v>
      </c>
      <c r="AZ46">
        <v>15</v>
      </c>
      <c r="BA46">
        <v>1</v>
      </c>
      <c r="BB46">
        <v>10</v>
      </c>
      <c r="BC46">
        <v>0</v>
      </c>
      <c r="BD46">
        <v>5</v>
      </c>
      <c r="BE46">
        <v>1</v>
      </c>
      <c r="BF46">
        <v>1</v>
      </c>
      <c r="BG46">
        <v>1</v>
      </c>
      <c r="BH46" t="s">
        <v>279</v>
      </c>
      <c r="BI46">
        <v>1400</v>
      </c>
      <c r="BJ46">
        <v>0</v>
      </c>
      <c r="BK46">
        <v>1</v>
      </c>
      <c r="BL46" t="s">
        <v>2407</v>
      </c>
      <c r="BM46">
        <v>80</v>
      </c>
      <c r="BN46">
        <v>600</v>
      </c>
      <c r="BO46">
        <v>1</v>
      </c>
      <c r="BS46">
        <v>2025</v>
      </c>
      <c r="BT46">
        <v>175000</v>
      </c>
      <c r="BU46">
        <v>0</v>
      </c>
      <c r="BY46" t="s">
        <v>1487</v>
      </c>
      <c r="BZ46" s="106">
        <f t="shared" si="4"/>
        <v>23400</v>
      </c>
      <c r="CA46" s="106">
        <f t="shared" si="5"/>
        <v>23400</v>
      </c>
      <c r="CB46" s="107" t="str">
        <f t="shared" si="3"/>
        <v>同一</v>
      </c>
    </row>
    <row r="47" spans="1:80">
      <c r="A47" s="1" t="str">
        <f t="shared" si="2"/>
        <v>山形5-1B</v>
      </c>
      <c r="B47" t="s">
        <v>2392</v>
      </c>
      <c r="C47">
        <v>201</v>
      </c>
      <c r="D47" t="s">
        <v>279</v>
      </c>
      <c r="E47" t="s">
        <v>2407</v>
      </c>
      <c r="F47">
        <v>1</v>
      </c>
      <c r="G47" t="s">
        <v>2396</v>
      </c>
      <c r="H47">
        <v>2</v>
      </c>
      <c r="I47">
        <v>223000</v>
      </c>
      <c r="J47">
        <v>223000</v>
      </c>
      <c r="K47">
        <v>245000</v>
      </c>
      <c r="L47">
        <v>1</v>
      </c>
      <c r="M47">
        <v>128000</v>
      </c>
      <c r="N47">
        <v>0</v>
      </c>
      <c r="O47">
        <v>0</v>
      </c>
      <c r="P47">
        <v>1148</v>
      </c>
      <c r="R47">
        <v>2</v>
      </c>
      <c r="U47">
        <v>0</v>
      </c>
      <c r="X47">
        <v>0</v>
      </c>
      <c r="AA47">
        <v>0</v>
      </c>
      <c r="AD47">
        <v>0</v>
      </c>
      <c r="AG47">
        <v>0</v>
      </c>
      <c r="AJ47">
        <v>0</v>
      </c>
      <c r="AK47">
        <v>102</v>
      </c>
      <c r="AL47" t="s">
        <v>599</v>
      </c>
      <c r="AM47" t="s">
        <v>600</v>
      </c>
      <c r="AO47">
        <v>2476</v>
      </c>
      <c r="AP47">
        <v>0</v>
      </c>
      <c r="AQ47">
        <v>1</v>
      </c>
      <c r="AR47">
        <v>1.5</v>
      </c>
      <c r="AS47" t="s">
        <v>601</v>
      </c>
      <c r="AT47">
        <v>1</v>
      </c>
      <c r="AU47">
        <v>8</v>
      </c>
      <c r="AV47">
        <v>2</v>
      </c>
      <c r="AW47" t="s">
        <v>602</v>
      </c>
      <c r="AX47">
        <v>1</v>
      </c>
      <c r="AY47">
        <v>0</v>
      </c>
      <c r="AZ47">
        <v>15</v>
      </c>
      <c r="BA47">
        <v>1</v>
      </c>
      <c r="BB47">
        <v>10</v>
      </c>
      <c r="BC47">
        <v>0</v>
      </c>
      <c r="BD47">
        <v>5</v>
      </c>
      <c r="BE47">
        <v>1</v>
      </c>
      <c r="BF47">
        <v>1</v>
      </c>
      <c r="BG47">
        <v>1</v>
      </c>
      <c r="BH47" t="s">
        <v>279</v>
      </c>
      <c r="BI47">
        <v>1400</v>
      </c>
      <c r="BJ47">
        <v>0</v>
      </c>
      <c r="BK47">
        <v>1</v>
      </c>
      <c r="BL47" t="s">
        <v>2407</v>
      </c>
      <c r="BM47">
        <v>80</v>
      </c>
      <c r="BN47">
        <v>600</v>
      </c>
      <c r="BO47">
        <v>1</v>
      </c>
      <c r="BS47">
        <v>2025</v>
      </c>
      <c r="BT47">
        <v>175000</v>
      </c>
      <c r="BU47">
        <v>0</v>
      </c>
      <c r="BY47" t="s">
        <v>1488</v>
      </c>
      <c r="BZ47" s="106">
        <f t="shared" si="4"/>
        <v>17500</v>
      </c>
      <c r="CA47" s="106">
        <f t="shared" si="5"/>
        <v>17600</v>
      </c>
      <c r="CB47" s="107" t="str">
        <f t="shared" si="3"/>
        <v>開差</v>
      </c>
    </row>
    <row r="48" spans="1:80">
      <c r="A48" s="1" t="str">
        <f t="shared" si="2"/>
        <v>山形5-2</v>
      </c>
      <c r="B48" t="s">
        <v>2392</v>
      </c>
      <c r="C48">
        <v>201</v>
      </c>
      <c r="D48" t="s">
        <v>279</v>
      </c>
      <c r="E48" t="s">
        <v>2407</v>
      </c>
      <c r="F48">
        <v>2</v>
      </c>
      <c r="G48" t="s">
        <v>2404</v>
      </c>
      <c r="H48">
        <v>1</v>
      </c>
      <c r="I48">
        <v>117000</v>
      </c>
      <c r="J48">
        <v>117000</v>
      </c>
      <c r="K48">
        <v>120000</v>
      </c>
      <c r="L48">
        <v>1</v>
      </c>
      <c r="M48">
        <v>38700</v>
      </c>
      <c r="N48">
        <v>0</v>
      </c>
      <c r="O48">
        <v>0</v>
      </c>
      <c r="R48">
        <v>0</v>
      </c>
      <c r="U48">
        <v>0</v>
      </c>
      <c r="X48">
        <v>0</v>
      </c>
      <c r="AA48">
        <v>0</v>
      </c>
      <c r="AD48">
        <v>0</v>
      </c>
      <c r="AG48">
        <v>0</v>
      </c>
      <c r="AJ48">
        <v>0</v>
      </c>
      <c r="AK48">
        <v>100</v>
      </c>
      <c r="AL48" t="s">
        <v>605</v>
      </c>
      <c r="AM48" t="s">
        <v>606</v>
      </c>
      <c r="AO48">
        <v>217</v>
      </c>
      <c r="AP48">
        <v>0</v>
      </c>
      <c r="AQ48">
        <v>1</v>
      </c>
      <c r="AR48">
        <v>1.2</v>
      </c>
      <c r="AS48" t="s">
        <v>607</v>
      </c>
      <c r="AT48">
        <v>2</v>
      </c>
      <c r="AU48">
        <v>3</v>
      </c>
      <c r="AV48">
        <v>0</v>
      </c>
      <c r="AW48" t="s">
        <v>608</v>
      </c>
      <c r="AX48">
        <v>2</v>
      </c>
      <c r="AY48">
        <v>0</v>
      </c>
      <c r="AZ48">
        <v>30</v>
      </c>
      <c r="BA48">
        <v>1</v>
      </c>
      <c r="BB48">
        <v>24</v>
      </c>
      <c r="BC48">
        <v>0</v>
      </c>
      <c r="BD48">
        <v>0</v>
      </c>
      <c r="BE48">
        <v>1</v>
      </c>
      <c r="BF48">
        <v>1</v>
      </c>
      <c r="BG48">
        <v>1</v>
      </c>
      <c r="BH48" t="s">
        <v>279</v>
      </c>
      <c r="BI48">
        <v>600</v>
      </c>
      <c r="BJ48">
        <v>0</v>
      </c>
      <c r="BK48">
        <v>1</v>
      </c>
      <c r="BL48" t="s">
        <v>2410</v>
      </c>
      <c r="BM48">
        <v>80</v>
      </c>
      <c r="BN48">
        <v>300</v>
      </c>
      <c r="BO48">
        <v>2</v>
      </c>
      <c r="BS48">
        <v>2025</v>
      </c>
      <c r="BT48">
        <v>93000</v>
      </c>
      <c r="BU48">
        <v>0</v>
      </c>
      <c r="BY48" t="s">
        <v>1489</v>
      </c>
      <c r="BZ48" s="106">
        <f t="shared" si="4"/>
        <v>26900</v>
      </c>
      <c r="CA48" s="106">
        <f t="shared" si="5"/>
        <v>26900</v>
      </c>
      <c r="CB48" s="107" t="str">
        <f t="shared" si="3"/>
        <v>同一</v>
      </c>
    </row>
    <row r="49" spans="1:80">
      <c r="A49" s="1" t="str">
        <f t="shared" si="2"/>
        <v>山形5-2B</v>
      </c>
      <c r="B49" t="s">
        <v>2392</v>
      </c>
      <c r="C49">
        <v>201</v>
      </c>
      <c r="D49" t="s">
        <v>279</v>
      </c>
      <c r="E49" t="s">
        <v>2407</v>
      </c>
      <c r="F49">
        <v>2</v>
      </c>
      <c r="G49" t="s">
        <v>2399</v>
      </c>
      <c r="H49">
        <v>2</v>
      </c>
      <c r="I49">
        <v>116000</v>
      </c>
      <c r="J49">
        <v>116000</v>
      </c>
      <c r="K49">
        <v>116000</v>
      </c>
      <c r="L49">
        <v>1</v>
      </c>
      <c r="M49">
        <v>32100</v>
      </c>
      <c r="N49">
        <v>0</v>
      </c>
      <c r="O49">
        <v>0</v>
      </c>
      <c r="R49">
        <v>0</v>
      </c>
      <c r="U49">
        <v>0</v>
      </c>
      <c r="X49">
        <v>0</v>
      </c>
      <c r="AA49">
        <v>0</v>
      </c>
      <c r="AD49">
        <v>0</v>
      </c>
      <c r="AG49">
        <v>0</v>
      </c>
      <c r="AJ49">
        <v>0</v>
      </c>
      <c r="AK49">
        <v>100</v>
      </c>
      <c r="AL49" t="s">
        <v>605</v>
      </c>
      <c r="AM49" t="s">
        <v>606</v>
      </c>
      <c r="AO49">
        <v>217</v>
      </c>
      <c r="AP49">
        <v>0</v>
      </c>
      <c r="AQ49">
        <v>1</v>
      </c>
      <c r="AR49">
        <v>1.2</v>
      </c>
      <c r="AS49" t="s">
        <v>607</v>
      </c>
      <c r="AT49">
        <v>2</v>
      </c>
      <c r="AU49">
        <v>3</v>
      </c>
      <c r="AV49">
        <v>0</v>
      </c>
      <c r="AW49" t="s">
        <v>608</v>
      </c>
      <c r="AX49">
        <v>2</v>
      </c>
      <c r="AY49">
        <v>0</v>
      </c>
      <c r="AZ49">
        <v>30</v>
      </c>
      <c r="BA49">
        <v>1</v>
      </c>
      <c r="BB49">
        <v>24</v>
      </c>
      <c r="BC49">
        <v>0</v>
      </c>
      <c r="BD49">
        <v>0</v>
      </c>
      <c r="BE49">
        <v>1</v>
      </c>
      <c r="BF49">
        <v>1</v>
      </c>
      <c r="BG49">
        <v>1</v>
      </c>
      <c r="BH49" t="s">
        <v>279</v>
      </c>
      <c r="BI49">
        <v>600</v>
      </c>
      <c r="BJ49">
        <v>0</v>
      </c>
      <c r="BK49">
        <v>1</v>
      </c>
      <c r="BL49" t="s">
        <v>2410</v>
      </c>
      <c r="BM49">
        <v>80</v>
      </c>
      <c r="BN49">
        <v>300</v>
      </c>
      <c r="BO49">
        <v>2</v>
      </c>
      <c r="BS49">
        <v>2025</v>
      </c>
      <c r="BT49">
        <v>93000</v>
      </c>
      <c r="BU49">
        <v>0</v>
      </c>
      <c r="BY49" t="s">
        <v>1490</v>
      </c>
      <c r="BZ49" s="106">
        <f t="shared" si="4"/>
        <v>14300</v>
      </c>
      <c r="CA49" s="106">
        <f t="shared" si="5"/>
        <v>14300</v>
      </c>
      <c r="CB49" s="107" t="str">
        <f t="shared" si="3"/>
        <v>同一</v>
      </c>
    </row>
    <row r="50" spans="1:80">
      <c r="A50" s="1" t="str">
        <f t="shared" si="2"/>
        <v>山形5-3</v>
      </c>
      <c r="B50" t="s">
        <v>2392</v>
      </c>
      <c r="C50">
        <v>201</v>
      </c>
      <c r="D50" t="s">
        <v>279</v>
      </c>
      <c r="E50" t="s">
        <v>2407</v>
      </c>
      <c r="F50">
        <v>3</v>
      </c>
      <c r="G50" t="s">
        <v>2401</v>
      </c>
      <c r="H50">
        <v>1</v>
      </c>
      <c r="I50">
        <v>77500</v>
      </c>
      <c r="J50">
        <v>77500</v>
      </c>
      <c r="K50">
        <v>79100</v>
      </c>
      <c r="L50">
        <v>1</v>
      </c>
      <c r="M50">
        <v>25900</v>
      </c>
      <c r="N50">
        <v>0</v>
      </c>
      <c r="O50">
        <v>0</v>
      </c>
      <c r="R50">
        <v>0</v>
      </c>
      <c r="U50">
        <v>0</v>
      </c>
      <c r="X50">
        <v>0</v>
      </c>
      <c r="AA50">
        <v>0</v>
      </c>
      <c r="AD50">
        <v>0</v>
      </c>
      <c r="AG50">
        <v>0</v>
      </c>
      <c r="AJ50">
        <v>0</v>
      </c>
      <c r="AK50">
        <v>100</v>
      </c>
      <c r="AL50" t="s">
        <v>611</v>
      </c>
      <c r="AM50" t="s">
        <v>612</v>
      </c>
      <c r="AO50">
        <v>270</v>
      </c>
      <c r="AP50">
        <v>0</v>
      </c>
      <c r="AQ50">
        <v>1</v>
      </c>
      <c r="AR50">
        <v>3</v>
      </c>
      <c r="AS50" t="s">
        <v>613</v>
      </c>
      <c r="AT50">
        <v>3</v>
      </c>
      <c r="AU50">
        <v>3</v>
      </c>
      <c r="AV50">
        <v>0</v>
      </c>
      <c r="AW50" t="s">
        <v>614</v>
      </c>
      <c r="AX50">
        <v>3</v>
      </c>
      <c r="AY50">
        <v>0</v>
      </c>
      <c r="AZ50">
        <v>22</v>
      </c>
      <c r="BA50">
        <v>1</v>
      </c>
      <c r="BB50">
        <v>31</v>
      </c>
      <c r="BC50">
        <v>0</v>
      </c>
      <c r="BD50">
        <v>0</v>
      </c>
      <c r="BE50">
        <v>1</v>
      </c>
      <c r="BF50">
        <v>1</v>
      </c>
      <c r="BG50">
        <v>1</v>
      </c>
      <c r="BH50" t="s">
        <v>526</v>
      </c>
      <c r="BI50">
        <v>750</v>
      </c>
      <c r="BJ50">
        <v>0</v>
      </c>
      <c r="BK50">
        <v>1</v>
      </c>
      <c r="BL50" t="s">
        <v>2410</v>
      </c>
      <c r="BM50">
        <v>80</v>
      </c>
      <c r="BN50">
        <v>300</v>
      </c>
      <c r="BO50">
        <v>2</v>
      </c>
      <c r="BS50">
        <v>2025</v>
      </c>
      <c r="BT50">
        <v>61000</v>
      </c>
      <c r="BU50">
        <v>0</v>
      </c>
      <c r="BY50" t="s">
        <v>1491</v>
      </c>
      <c r="BZ50" s="106">
        <f t="shared" si="4"/>
        <v>12200</v>
      </c>
      <c r="CA50" s="106">
        <f t="shared" si="5"/>
        <v>12200</v>
      </c>
      <c r="CB50" s="107" t="str">
        <f t="shared" si="3"/>
        <v>同一</v>
      </c>
    </row>
    <row r="51" spans="1:80">
      <c r="A51" s="1" t="str">
        <f t="shared" si="2"/>
        <v>山形5-3B</v>
      </c>
      <c r="B51" t="s">
        <v>2392</v>
      </c>
      <c r="C51">
        <v>201</v>
      </c>
      <c r="D51" t="s">
        <v>279</v>
      </c>
      <c r="E51" t="s">
        <v>2407</v>
      </c>
      <c r="F51">
        <v>3</v>
      </c>
      <c r="G51" t="s">
        <v>2403</v>
      </c>
      <c r="H51">
        <v>2</v>
      </c>
      <c r="I51">
        <v>77500</v>
      </c>
      <c r="J51">
        <v>77500</v>
      </c>
      <c r="K51">
        <v>77500</v>
      </c>
      <c r="L51">
        <v>1</v>
      </c>
      <c r="M51">
        <v>27100</v>
      </c>
      <c r="N51">
        <v>0</v>
      </c>
      <c r="O51">
        <v>0</v>
      </c>
      <c r="R51">
        <v>0</v>
      </c>
      <c r="U51">
        <v>0</v>
      </c>
      <c r="X51">
        <v>0</v>
      </c>
      <c r="AA51">
        <v>0</v>
      </c>
      <c r="AD51">
        <v>0</v>
      </c>
      <c r="AG51">
        <v>0</v>
      </c>
      <c r="AJ51">
        <v>0</v>
      </c>
      <c r="AK51">
        <v>100</v>
      </c>
      <c r="AL51" t="s">
        <v>611</v>
      </c>
      <c r="AM51" t="s">
        <v>612</v>
      </c>
      <c r="AO51">
        <v>270</v>
      </c>
      <c r="AP51">
        <v>0</v>
      </c>
      <c r="AQ51">
        <v>1</v>
      </c>
      <c r="AR51">
        <v>3</v>
      </c>
      <c r="AS51" t="s">
        <v>613</v>
      </c>
      <c r="AT51">
        <v>3</v>
      </c>
      <c r="AU51">
        <v>3</v>
      </c>
      <c r="AV51">
        <v>0</v>
      </c>
      <c r="AW51" t="s">
        <v>614</v>
      </c>
      <c r="AX51">
        <v>3</v>
      </c>
      <c r="AY51">
        <v>0</v>
      </c>
      <c r="AZ51">
        <v>22</v>
      </c>
      <c r="BA51">
        <v>1</v>
      </c>
      <c r="BB51">
        <v>31</v>
      </c>
      <c r="BC51">
        <v>0</v>
      </c>
      <c r="BD51">
        <v>0</v>
      </c>
      <c r="BE51">
        <v>1</v>
      </c>
      <c r="BF51">
        <v>1</v>
      </c>
      <c r="BG51">
        <v>1</v>
      </c>
      <c r="BH51" t="s">
        <v>526</v>
      </c>
      <c r="BI51">
        <v>750</v>
      </c>
      <c r="BJ51">
        <v>0</v>
      </c>
      <c r="BK51">
        <v>1</v>
      </c>
      <c r="BL51" t="s">
        <v>2410</v>
      </c>
      <c r="BM51">
        <v>80</v>
      </c>
      <c r="BN51">
        <v>300</v>
      </c>
      <c r="BO51">
        <v>2</v>
      </c>
      <c r="BS51">
        <v>2025</v>
      </c>
      <c r="BT51">
        <v>61000</v>
      </c>
      <c r="BU51">
        <v>0</v>
      </c>
      <c r="BY51" t="s">
        <v>1416</v>
      </c>
      <c r="BZ51" s="106">
        <f t="shared" si="4"/>
        <v>45900</v>
      </c>
      <c r="CA51" s="106">
        <f t="shared" si="5"/>
        <v>45900</v>
      </c>
      <c r="CB51" s="107" t="str">
        <f t="shared" si="3"/>
        <v>同一</v>
      </c>
    </row>
    <row r="52" spans="1:80">
      <c r="A52" s="1" t="str">
        <f t="shared" si="2"/>
        <v>山形5-4</v>
      </c>
      <c r="B52" t="s">
        <v>2392</v>
      </c>
      <c r="C52">
        <v>201</v>
      </c>
      <c r="D52" t="s">
        <v>279</v>
      </c>
      <c r="E52" t="s">
        <v>2407</v>
      </c>
      <c r="F52">
        <v>4</v>
      </c>
      <c r="G52" t="s">
        <v>2403</v>
      </c>
      <c r="H52">
        <v>1</v>
      </c>
      <c r="I52">
        <v>221000</v>
      </c>
      <c r="J52">
        <v>221000</v>
      </c>
      <c r="K52">
        <v>231000</v>
      </c>
      <c r="L52">
        <v>1</v>
      </c>
      <c r="M52">
        <v>147000</v>
      </c>
      <c r="N52">
        <v>0</v>
      </c>
      <c r="O52">
        <v>0</v>
      </c>
      <c r="P52">
        <v>1148</v>
      </c>
      <c r="R52">
        <v>2</v>
      </c>
      <c r="U52">
        <v>0</v>
      </c>
      <c r="X52">
        <v>0</v>
      </c>
      <c r="AA52">
        <v>0</v>
      </c>
      <c r="AD52">
        <v>0</v>
      </c>
      <c r="AG52">
        <v>0</v>
      </c>
      <c r="AJ52">
        <v>0</v>
      </c>
      <c r="AK52">
        <v>102</v>
      </c>
      <c r="AL52" t="s">
        <v>617</v>
      </c>
      <c r="AM52" t="s">
        <v>618</v>
      </c>
      <c r="AO52">
        <v>1424</v>
      </c>
      <c r="AP52">
        <v>0</v>
      </c>
      <c r="AQ52">
        <v>1</v>
      </c>
      <c r="AR52">
        <v>1.5</v>
      </c>
      <c r="AS52" t="s">
        <v>619</v>
      </c>
      <c r="AT52">
        <v>1</v>
      </c>
      <c r="AU52">
        <v>12</v>
      </c>
      <c r="AV52">
        <v>1</v>
      </c>
      <c r="AW52" t="s">
        <v>620</v>
      </c>
      <c r="AX52">
        <v>4</v>
      </c>
      <c r="AY52">
        <v>0</v>
      </c>
      <c r="AZ52">
        <v>27</v>
      </c>
      <c r="BA52">
        <v>1</v>
      </c>
      <c r="BB52">
        <v>24</v>
      </c>
      <c r="BC52">
        <v>0</v>
      </c>
      <c r="BD52">
        <v>5</v>
      </c>
      <c r="BE52">
        <v>1</v>
      </c>
      <c r="BF52">
        <v>1</v>
      </c>
      <c r="BG52">
        <v>1</v>
      </c>
      <c r="BH52" t="s">
        <v>279</v>
      </c>
      <c r="BI52">
        <v>400</v>
      </c>
      <c r="BJ52">
        <v>0</v>
      </c>
      <c r="BK52">
        <v>1</v>
      </c>
      <c r="BL52" t="s">
        <v>2407</v>
      </c>
      <c r="BM52">
        <v>80</v>
      </c>
      <c r="BN52">
        <v>600</v>
      </c>
      <c r="BO52">
        <v>1</v>
      </c>
      <c r="BS52">
        <v>2025</v>
      </c>
      <c r="BT52">
        <v>170000</v>
      </c>
      <c r="BU52">
        <v>0</v>
      </c>
      <c r="BY52" t="s">
        <v>1417</v>
      </c>
      <c r="BZ52" s="106">
        <f t="shared" si="4"/>
        <v>32400</v>
      </c>
      <c r="CA52" s="106">
        <f t="shared" si="5"/>
        <v>32400</v>
      </c>
      <c r="CB52" s="107" t="str">
        <f t="shared" si="3"/>
        <v>同一</v>
      </c>
    </row>
    <row r="53" spans="1:80">
      <c r="A53" s="1" t="str">
        <f t="shared" si="2"/>
        <v>山形5-4B</v>
      </c>
      <c r="B53" t="s">
        <v>2392</v>
      </c>
      <c r="C53">
        <v>201</v>
      </c>
      <c r="D53" t="s">
        <v>279</v>
      </c>
      <c r="E53" t="s">
        <v>2407</v>
      </c>
      <c r="F53">
        <v>4</v>
      </c>
      <c r="G53" t="s">
        <v>2401</v>
      </c>
      <c r="H53">
        <v>2</v>
      </c>
      <c r="I53">
        <v>219000</v>
      </c>
      <c r="J53">
        <v>219000</v>
      </c>
      <c r="K53">
        <v>227000</v>
      </c>
      <c r="L53">
        <v>1</v>
      </c>
      <c r="M53">
        <v>146000</v>
      </c>
      <c r="N53">
        <v>0</v>
      </c>
      <c r="O53">
        <v>0</v>
      </c>
      <c r="P53">
        <v>1148</v>
      </c>
      <c r="R53">
        <v>2</v>
      </c>
      <c r="U53">
        <v>0</v>
      </c>
      <c r="X53">
        <v>0</v>
      </c>
      <c r="AA53">
        <v>0</v>
      </c>
      <c r="AD53">
        <v>0</v>
      </c>
      <c r="AG53">
        <v>0</v>
      </c>
      <c r="AJ53">
        <v>0</v>
      </c>
      <c r="AK53">
        <v>102</v>
      </c>
      <c r="AL53" t="s">
        <v>617</v>
      </c>
      <c r="AM53" t="s">
        <v>618</v>
      </c>
      <c r="AO53">
        <v>1424</v>
      </c>
      <c r="AP53">
        <v>0</v>
      </c>
      <c r="AQ53">
        <v>1</v>
      </c>
      <c r="AR53">
        <v>1.5</v>
      </c>
      <c r="AS53" t="s">
        <v>619</v>
      </c>
      <c r="AT53">
        <v>1</v>
      </c>
      <c r="AU53">
        <v>12</v>
      </c>
      <c r="AV53">
        <v>1</v>
      </c>
      <c r="AW53" t="s">
        <v>620</v>
      </c>
      <c r="AX53">
        <v>4</v>
      </c>
      <c r="AY53">
        <v>0</v>
      </c>
      <c r="AZ53">
        <v>27</v>
      </c>
      <c r="BA53">
        <v>1</v>
      </c>
      <c r="BB53">
        <v>24</v>
      </c>
      <c r="BC53">
        <v>0</v>
      </c>
      <c r="BD53">
        <v>5</v>
      </c>
      <c r="BE53">
        <v>1</v>
      </c>
      <c r="BF53">
        <v>1</v>
      </c>
      <c r="BG53">
        <v>1</v>
      </c>
      <c r="BH53" t="s">
        <v>279</v>
      </c>
      <c r="BI53">
        <v>400</v>
      </c>
      <c r="BJ53">
        <v>0</v>
      </c>
      <c r="BK53">
        <v>1</v>
      </c>
      <c r="BL53" t="s">
        <v>2407</v>
      </c>
      <c r="BM53">
        <v>80</v>
      </c>
      <c r="BN53">
        <v>600</v>
      </c>
      <c r="BO53">
        <v>1</v>
      </c>
      <c r="BS53">
        <v>2025</v>
      </c>
      <c r="BT53">
        <v>170000</v>
      </c>
      <c r="BU53">
        <v>0</v>
      </c>
      <c r="BY53" t="s">
        <v>1418</v>
      </c>
      <c r="BZ53" s="106">
        <f t="shared" si="4"/>
        <v>25200</v>
      </c>
      <c r="CA53" s="106">
        <f t="shared" si="5"/>
        <v>25300</v>
      </c>
      <c r="CB53" s="107" t="str">
        <f t="shared" si="3"/>
        <v>開差</v>
      </c>
    </row>
    <row r="54" spans="1:80">
      <c r="A54" s="1" t="str">
        <f t="shared" si="2"/>
        <v>山形5-5</v>
      </c>
      <c r="B54" t="s">
        <v>2392</v>
      </c>
      <c r="C54">
        <v>201</v>
      </c>
      <c r="D54" t="s">
        <v>279</v>
      </c>
      <c r="E54" t="s">
        <v>2407</v>
      </c>
      <c r="F54">
        <v>5</v>
      </c>
      <c r="G54" t="s">
        <v>2400</v>
      </c>
      <c r="H54">
        <v>1</v>
      </c>
      <c r="I54">
        <v>123000</v>
      </c>
      <c r="J54">
        <v>123000</v>
      </c>
      <c r="K54">
        <v>126000</v>
      </c>
      <c r="L54">
        <v>1</v>
      </c>
      <c r="M54">
        <v>63800</v>
      </c>
      <c r="N54">
        <v>0</v>
      </c>
      <c r="O54">
        <v>0</v>
      </c>
      <c r="P54">
        <v>1146</v>
      </c>
      <c r="R54">
        <v>5</v>
      </c>
      <c r="U54">
        <v>0</v>
      </c>
      <c r="X54">
        <v>0</v>
      </c>
      <c r="AA54">
        <v>0</v>
      </c>
      <c r="AD54">
        <v>0</v>
      </c>
      <c r="AG54">
        <v>0</v>
      </c>
      <c r="AJ54">
        <v>0</v>
      </c>
      <c r="AK54">
        <v>105</v>
      </c>
      <c r="AL54" t="s">
        <v>624</v>
      </c>
      <c r="AM54" t="s">
        <v>625</v>
      </c>
      <c r="AO54">
        <v>499</v>
      </c>
      <c r="AP54">
        <v>0</v>
      </c>
      <c r="AQ54">
        <v>1</v>
      </c>
      <c r="AR54">
        <v>3</v>
      </c>
      <c r="AS54" t="s">
        <v>619</v>
      </c>
      <c r="AT54">
        <v>2</v>
      </c>
      <c r="AU54">
        <v>6</v>
      </c>
      <c r="AV54">
        <v>0</v>
      </c>
      <c r="AW54" t="s">
        <v>626</v>
      </c>
      <c r="AX54">
        <v>1</v>
      </c>
      <c r="AY54">
        <v>0</v>
      </c>
      <c r="AZ54">
        <v>15</v>
      </c>
      <c r="BA54">
        <v>1</v>
      </c>
      <c r="BB54">
        <v>10</v>
      </c>
      <c r="BC54">
        <v>2</v>
      </c>
      <c r="BD54">
        <v>1</v>
      </c>
      <c r="BE54">
        <v>1</v>
      </c>
      <c r="BF54">
        <v>1</v>
      </c>
      <c r="BG54">
        <v>1</v>
      </c>
      <c r="BH54" t="s">
        <v>279</v>
      </c>
      <c r="BI54">
        <v>1000</v>
      </c>
      <c r="BJ54">
        <v>0</v>
      </c>
      <c r="BK54">
        <v>1</v>
      </c>
      <c r="BL54" t="s">
        <v>2407</v>
      </c>
      <c r="BM54">
        <v>80</v>
      </c>
      <c r="BN54">
        <v>400</v>
      </c>
      <c r="BO54">
        <v>2</v>
      </c>
      <c r="BS54">
        <v>2025</v>
      </c>
      <c r="BT54">
        <v>93000</v>
      </c>
      <c r="BU54">
        <v>0</v>
      </c>
      <c r="BY54" t="s">
        <v>1492</v>
      </c>
      <c r="BZ54" s="106">
        <f t="shared" si="4"/>
        <v>31000</v>
      </c>
      <c r="CA54" s="106">
        <f t="shared" si="5"/>
        <v>31000</v>
      </c>
      <c r="CB54" s="107" t="str">
        <f t="shared" si="3"/>
        <v>同一</v>
      </c>
    </row>
    <row r="55" spans="1:80">
      <c r="A55" s="1" t="str">
        <f t="shared" si="2"/>
        <v>山形5-5B</v>
      </c>
      <c r="B55" t="s">
        <v>2392</v>
      </c>
      <c r="C55">
        <v>201</v>
      </c>
      <c r="D55" t="s">
        <v>279</v>
      </c>
      <c r="E55" t="s">
        <v>2407</v>
      </c>
      <c r="F55">
        <v>5</v>
      </c>
      <c r="G55" t="s">
        <v>2395</v>
      </c>
      <c r="H55">
        <v>2</v>
      </c>
      <c r="I55">
        <v>123000</v>
      </c>
      <c r="J55">
        <v>123000</v>
      </c>
      <c r="K55">
        <v>128000</v>
      </c>
      <c r="L55">
        <v>1</v>
      </c>
      <c r="M55">
        <v>64500</v>
      </c>
      <c r="N55">
        <v>0</v>
      </c>
      <c r="O55">
        <v>0</v>
      </c>
      <c r="P55">
        <v>1146</v>
      </c>
      <c r="R55">
        <v>5</v>
      </c>
      <c r="U55">
        <v>0</v>
      </c>
      <c r="X55">
        <v>0</v>
      </c>
      <c r="AA55">
        <v>0</v>
      </c>
      <c r="AD55">
        <v>0</v>
      </c>
      <c r="AG55">
        <v>0</v>
      </c>
      <c r="AJ55">
        <v>0</v>
      </c>
      <c r="AK55">
        <v>105</v>
      </c>
      <c r="AL55" t="s">
        <v>624</v>
      </c>
      <c r="AM55" t="s">
        <v>625</v>
      </c>
      <c r="AO55">
        <v>499</v>
      </c>
      <c r="AP55">
        <v>0</v>
      </c>
      <c r="AQ55">
        <v>1</v>
      </c>
      <c r="AR55">
        <v>3</v>
      </c>
      <c r="AS55" t="s">
        <v>619</v>
      </c>
      <c r="AT55">
        <v>2</v>
      </c>
      <c r="AU55">
        <v>6</v>
      </c>
      <c r="AV55">
        <v>0</v>
      </c>
      <c r="AW55" t="s">
        <v>626</v>
      </c>
      <c r="AX55">
        <v>1</v>
      </c>
      <c r="AY55">
        <v>0</v>
      </c>
      <c r="AZ55">
        <v>15</v>
      </c>
      <c r="BA55">
        <v>1</v>
      </c>
      <c r="BB55">
        <v>10</v>
      </c>
      <c r="BC55">
        <v>2</v>
      </c>
      <c r="BD55">
        <v>1</v>
      </c>
      <c r="BE55">
        <v>1</v>
      </c>
      <c r="BF55">
        <v>1</v>
      </c>
      <c r="BG55">
        <v>1</v>
      </c>
      <c r="BH55" t="s">
        <v>279</v>
      </c>
      <c r="BI55">
        <v>1000</v>
      </c>
      <c r="BJ55">
        <v>0</v>
      </c>
      <c r="BK55">
        <v>1</v>
      </c>
      <c r="BL55" t="s">
        <v>2407</v>
      </c>
      <c r="BM55">
        <v>80</v>
      </c>
      <c r="BN55">
        <v>400</v>
      </c>
      <c r="BO55">
        <v>2</v>
      </c>
      <c r="BS55">
        <v>2025</v>
      </c>
      <c r="BT55">
        <v>93000</v>
      </c>
      <c r="BU55">
        <v>0</v>
      </c>
      <c r="BY55" t="s">
        <v>1493</v>
      </c>
      <c r="BZ55" s="106">
        <f t="shared" si="4"/>
        <v>29200</v>
      </c>
      <c r="CA55" s="106">
        <f t="shared" si="5"/>
        <v>29100</v>
      </c>
      <c r="CB55" s="107" t="str">
        <f t="shared" si="3"/>
        <v>開差</v>
      </c>
    </row>
    <row r="56" spans="1:80">
      <c r="A56" s="1" t="str">
        <f t="shared" si="2"/>
        <v>山形5-6</v>
      </c>
      <c r="B56" t="s">
        <v>2392</v>
      </c>
      <c r="C56">
        <v>201</v>
      </c>
      <c r="D56" t="s">
        <v>279</v>
      </c>
      <c r="E56" t="s">
        <v>2407</v>
      </c>
      <c r="F56">
        <v>6</v>
      </c>
      <c r="G56" t="s">
        <v>2397</v>
      </c>
      <c r="H56">
        <v>1</v>
      </c>
      <c r="I56">
        <v>133000</v>
      </c>
      <c r="J56">
        <v>133000</v>
      </c>
      <c r="K56">
        <v>137000</v>
      </c>
      <c r="L56">
        <v>1</v>
      </c>
      <c r="M56">
        <v>42400</v>
      </c>
      <c r="N56">
        <v>0</v>
      </c>
      <c r="O56">
        <v>0</v>
      </c>
      <c r="R56">
        <v>0</v>
      </c>
      <c r="U56">
        <v>0</v>
      </c>
      <c r="X56">
        <v>0</v>
      </c>
      <c r="AA56">
        <v>0</v>
      </c>
      <c r="AD56">
        <v>0</v>
      </c>
      <c r="AG56">
        <v>0</v>
      </c>
      <c r="AJ56">
        <v>0</v>
      </c>
      <c r="AK56">
        <v>100</v>
      </c>
      <c r="AL56" t="s">
        <v>629</v>
      </c>
      <c r="AM56" t="s">
        <v>630</v>
      </c>
      <c r="AO56">
        <v>330</v>
      </c>
      <c r="AP56">
        <v>0</v>
      </c>
      <c r="AQ56">
        <v>1</v>
      </c>
      <c r="AR56">
        <v>2.5</v>
      </c>
      <c r="AS56" t="s">
        <v>631</v>
      </c>
      <c r="AT56">
        <v>3</v>
      </c>
      <c r="AU56">
        <v>2</v>
      </c>
      <c r="AV56">
        <v>0</v>
      </c>
      <c r="AW56" t="s">
        <v>626</v>
      </c>
      <c r="AX56">
        <v>5</v>
      </c>
      <c r="AY56">
        <v>0</v>
      </c>
      <c r="AZ56">
        <v>18</v>
      </c>
      <c r="BA56">
        <v>1</v>
      </c>
      <c r="BB56">
        <v>31</v>
      </c>
      <c r="BC56">
        <v>0</v>
      </c>
      <c r="BD56">
        <v>0</v>
      </c>
      <c r="BE56">
        <v>1</v>
      </c>
      <c r="BF56">
        <v>1</v>
      </c>
      <c r="BG56">
        <v>1</v>
      </c>
      <c r="BH56" t="s">
        <v>279</v>
      </c>
      <c r="BI56">
        <v>800</v>
      </c>
      <c r="BJ56">
        <v>0</v>
      </c>
      <c r="BK56">
        <v>1</v>
      </c>
      <c r="BL56" t="s">
        <v>2407</v>
      </c>
      <c r="BM56">
        <v>80</v>
      </c>
      <c r="BN56">
        <v>600</v>
      </c>
      <c r="BO56">
        <v>1</v>
      </c>
      <c r="BS56">
        <v>2025</v>
      </c>
      <c r="BT56">
        <v>105000</v>
      </c>
      <c r="BU56">
        <v>0</v>
      </c>
      <c r="BY56" t="s">
        <v>1494</v>
      </c>
      <c r="BZ56" s="106">
        <f t="shared" si="4"/>
        <v>27000</v>
      </c>
      <c r="CA56" s="106">
        <f t="shared" si="5"/>
        <v>27000</v>
      </c>
      <c r="CB56" s="107" t="str">
        <f t="shared" si="3"/>
        <v>同一</v>
      </c>
    </row>
    <row r="57" spans="1:80">
      <c r="A57" s="1" t="str">
        <f t="shared" si="2"/>
        <v>山形5-6B</v>
      </c>
      <c r="B57" t="s">
        <v>2392</v>
      </c>
      <c r="C57">
        <v>201</v>
      </c>
      <c r="D57" t="s">
        <v>279</v>
      </c>
      <c r="E57" t="s">
        <v>2407</v>
      </c>
      <c r="F57">
        <v>6</v>
      </c>
      <c r="G57" t="s">
        <v>2395</v>
      </c>
      <c r="H57">
        <v>2</v>
      </c>
      <c r="I57">
        <v>133000</v>
      </c>
      <c r="J57">
        <v>133000</v>
      </c>
      <c r="K57">
        <v>136000</v>
      </c>
      <c r="L57">
        <v>1</v>
      </c>
      <c r="M57">
        <v>37600</v>
      </c>
      <c r="N57">
        <v>0</v>
      </c>
      <c r="O57">
        <v>0</v>
      </c>
      <c r="R57">
        <v>0</v>
      </c>
      <c r="U57">
        <v>0</v>
      </c>
      <c r="X57">
        <v>0</v>
      </c>
      <c r="AA57">
        <v>0</v>
      </c>
      <c r="AD57">
        <v>0</v>
      </c>
      <c r="AG57">
        <v>0</v>
      </c>
      <c r="AJ57">
        <v>0</v>
      </c>
      <c r="AK57">
        <v>100</v>
      </c>
      <c r="AL57" t="s">
        <v>629</v>
      </c>
      <c r="AM57" t="s">
        <v>630</v>
      </c>
      <c r="AO57">
        <v>330</v>
      </c>
      <c r="AP57">
        <v>0</v>
      </c>
      <c r="AQ57">
        <v>1</v>
      </c>
      <c r="AR57">
        <v>2.5</v>
      </c>
      <c r="AS57" t="s">
        <v>631</v>
      </c>
      <c r="AT57">
        <v>3</v>
      </c>
      <c r="AU57">
        <v>2</v>
      </c>
      <c r="AV57">
        <v>0</v>
      </c>
      <c r="AW57" t="s">
        <v>626</v>
      </c>
      <c r="AX57">
        <v>5</v>
      </c>
      <c r="AY57">
        <v>0</v>
      </c>
      <c r="AZ57">
        <v>18</v>
      </c>
      <c r="BA57">
        <v>1</v>
      </c>
      <c r="BB57">
        <v>31</v>
      </c>
      <c r="BC57">
        <v>0</v>
      </c>
      <c r="BD57">
        <v>0</v>
      </c>
      <c r="BE57">
        <v>1</v>
      </c>
      <c r="BF57">
        <v>1</v>
      </c>
      <c r="BG57">
        <v>1</v>
      </c>
      <c r="BH57" t="s">
        <v>279</v>
      </c>
      <c r="BI57">
        <v>800</v>
      </c>
      <c r="BJ57">
        <v>0</v>
      </c>
      <c r="BK57">
        <v>1</v>
      </c>
      <c r="BL57" t="s">
        <v>2407</v>
      </c>
      <c r="BM57">
        <v>80</v>
      </c>
      <c r="BN57">
        <v>600</v>
      </c>
      <c r="BO57">
        <v>1</v>
      </c>
      <c r="BS57">
        <v>2025</v>
      </c>
      <c r="BT57">
        <v>105000</v>
      </c>
      <c r="BU57">
        <v>0</v>
      </c>
      <c r="BY57" t="s">
        <v>1495</v>
      </c>
      <c r="BZ57" s="106">
        <f t="shared" si="4"/>
        <v>17100</v>
      </c>
      <c r="CA57" s="106">
        <f t="shared" si="5"/>
        <v>17100</v>
      </c>
      <c r="CB57" s="107" t="str">
        <f t="shared" si="3"/>
        <v>同一</v>
      </c>
    </row>
    <row r="58" spans="1:80">
      <c r="A58" s="1" t="str">
        <f t="shared" si="2"/>
        <v>山形5-7</v>
      </c>
      <c r="B58" t="s">
        <v>2392</v>
      </c>
      <c r="C58">
        <v>201</v>
      </c>
      <c r="D58" t="s">
        <v>279</v>
      </c>
      <c r="E58" t="s">
        <v>2407</v>
      </c>
      <c r="F58">
        <v>7</v>
      </c>
      <c r="G58" t="s">
        <v>2399</v>
      </c>
      <c r="H58">
        <v>1</v>
      </c>
      <c r="I58">
        <v>138000</v>
      </c>
      <c r="J58">
        <v>138000</v>
      </c>
      <c r="K58">
        <v>138000</v>
      </c>
      <c r="L58">
        <v>1</v>
      </c>
      <c r="M58">
        <v>59600</v>
      </c>
      <c r="N58">
        <v>0</v>
      </c>
      <c r="O58">
        <v>0</v>
      </c>
      <c r="R58">
        <v>0</v>
      </c>
      <c r="U58">
        <v>0</v>
      </c>
      <c r="X58">
        <v>0</v>
      </c>
      <c r="AA58">
        <v>0</v>
      </c>
      <c r="AD58">
        <v>0</v>
      </c>
      <c r="AG58">
        <v>0</v>
      </c>
      <c r="AJ58">
        <v>0</v>
      </c>
      <c r="AK58">
        <v>100</v>
      </c>
      <c r="AL58" t="s">
        <v>634</v>
      </c>
      <c r="AM58" t="s">
        <v>635</v>
      </c>
      <c r="AO58">
        <v>357</v>
      </c>
      <c r="AP58">
        <v>0</v>
      </c>
      <c r="AQ58">
        <v>1</v>
      </c>
      <c r="AR58">
        <v>1</v>
      </c>
      <c r="AS58" t="s">
        <v>636</v>
      </c>
      <c r="AT58">
        <v>3</v>
      </c>
      <c r="AU58">
        <v>3</v>
      </c>
      <c r="AV58">
        <v>0</v>
      </c>
      <c r="AW58" t="s">
        <v>637</v>
      </c>
      <c r="AX58">
        <v>4</v>
      </c>
      <c r="AY58">
        <v>0</v>
      </c>
      <c r="AZ58">
        <v>27</v>
      </c>
      <c r="BA58">
        <v>1</v>
      </c>
      <c r="BB58">
        <v>24</v>
      </c>
      <c r="BC58">
        <v>0</v>
      </c>
      <c r="BD58">
        <v>0</v>
      </c>
      <c r="BE58">
        <v>1</v>
      </c>
      <c r="BF58">
        <v>1</v>
      </c>
      <c r="BG58">
        <v>1</v>
      </c>
      <c r="BH58" t="s">
        <v>279</v>
      </c>
      <c r="BI58">
        <v>1600</v>
      </c>
      <c r="BJ58">
        <v>0</v>
      </c>
      <c r="BK58">
        <v>1</v>
      </c>
      <c r="BL58" t="s">
        <v>2410</v>
      </c>
      <c r="BM58">
        <v>80</v>
      </c>
      <c r="BN58">
        <v>300</v>
      </c>
      <c r="BO58">
        <v>2</v>
      </c>
      <c r="BS58">
        <v>2025</v>
      </c>
      <c r="BT58">
        <v>110000</v>
      </c>
      <c r="BU58">
        <v>0</v>
      </c>
      <c r="BY58" t="s">
        <v>1496</v>
      </c>
      <c r="BZ58" s="106">
        <f t="shared" si="4"/>
        <v>27200</v>
      </c>
      <c r="CA58" s="106">
        <f t="shared" si="5"/>
        <v>27200</v>
      </c>
      <c r="CB58" s="107" t="str">
        <f t="shared" si="3"/>
        <v>同一</v>
      </c>
    </row>
    <row r="59" spans="1:80">
      <c r="A59" s="1" t="str">
        <f t="shared" si="2"/>
        <v>山形5-7B</v>
      </c>
      <c r="B59" t="s">
        <v>2392</v>
      </c>
      <c r="C59">
        <v>201</v>
      </c>
      <c r="D59" t="s">
        <v>279</v>
      </c>
      <c r="E59" t="s">
        <v>2407</v>
      </c>
      <c r="F59">
        <v>7</v>
      </c>
      <c r="G59" t="s">
        <v>2402</v>
      </c>
      <c r="H59">
        <v>2</v>
      </c>
      <c r="I59">
        <v>139000</v>
      </c>
      <c r="J59">
        <v>139000</v>
      </c>
      <c r="K59">
        <v>141000</v>
      </c>
      <c r="L59">
        <v>1</v>
      </c>
      <c r="M59">
        <v>54100</v>
      </c>
      <c r="N59">
        <v>0</v>
      </c>
      <c r="O59">
        <v>0</v>
      </c>
      <c r="R59">
        <v>0</v>
      </c>
      <c r="U59">
        <v>0</v>
      </c>
      <c r="X59">
        <v>0</v>
      </c>
      <c r="AA59">
        <v>0</v>
      </c>
      <c r="AD59">
        <v>0</v>
      </c>
      <c r="AG59">
        <v>0</v>
      </c>
      <c r="AJ59">
        <v>0</v>
      </c>
      <c r="AK59">
        <v>100</v>
      </c>
      <c r="AL59" t="s">
        <v>634</v>
      </c>
      <c r="AM59" t="s">
        <v>635</v>
      </c>
      <c r="AO59">
        <v>357</v>
      </c>
      <c r="AP59">
        <v>0</v>
      </c>
      <c r="AQ59">
        <v>1</v>
      </c>
      <c r="AR59">
        <v>1</v>
      </c>
      <c r="AS59" t="s">
        <v>636</v>
      </c>
      <c r="AT59">
        <v>3</v>
      </c>
      <c r="AU59">
        <v>3</v>
      </c>
      <c r="AV59">
        <v>0</v>
      </c>
      <c r="AW59" t="s">
        <v>637</v>
      </c>
      <c r="AX59">
        <v>4</v>
      </c>
      <c r="AY59">
        <v>0</v>
      </c>
      <c r="AZ59">
        <v>27</v>
      </c>
      <c r="BA59">
        <v>1</v>
      </c>
      <c r="BB59">
        <v>24</v>
      </c>
      <c r="BC59">
        <v>0</v>
      </c>
      <c r="BD59">
        <v>0</v>
      </c>
      <c r="BE59">
        <v>1</v>
      </c>
      <c r="BF59">
        <v>1</v>
      </c>
      <c r="BG59">
        <v>1</v>
      </c>
      <c r="BH59" t="s">
        <v>279</v>
      </c>
      <c r="BI59">
        <v>1600</v>
      </c>
      <c r="BJ59">
        <v>0</v>
      </c>
      <c r="BK59">
        <v>1</v>
      </c>
      <c r="BL59" t="s">
        <v>2410</v>
      </c>
      <c r="BM59">
        <v>80</v>
      </c>
      <c r="BN59">
        <v>300</v>
      </c>
      <c r="BO59">
        <v>2</v>
      </c>
      <c r="BS59">
        <v>2025</v>
      </c>
      <c r="BT59">
        <v>110000</v>
      </c>
      <c r="BU59">
        <v>0</v>
      </c>
      <c r="BY59" t="s">
        <v>1497</v>
      </c>
      <c r="BZ59" s="106">
        <f t="shared" si="4"/>
        <v>4170</v>
      </c>
      <c r="CA59" s="106">
        <f t="shared" si="5"/>
        <v>4170</v>
      </c>
      <c r="CB59" s="107" t="str">
        <f t="shared" si="3"/>
        <v>同一</v>
      </c>
    </row>
    <row r="60" spans="1:80">
      <c r="A60" s="1" t="str">
        <f t="shared" si="2"/>
        <v>山形5-8</v>
      </c>
      <c r="B60" t="s">
        <v>2392</v>
      </c>
      <c r="C60">
        <v>201</v>
      </c>
      <c r="D60" t="s">
        <v>279</v>
      </c>
      <c r="E60" t="s">
        <v>2407</v>
      </c>
      <c r="F60">
        <v>8</v>
      </c>
      <c r="G60">
        <v>10357</v>
      </c>
      <c r="H60">
        <v>1</v>
      </c>
      <c r="I60">
        <v>63500</v>
      </c>
      <c r="J60">
        <v>63500</v>
      </c>
      <c r="K60">
        <v>64200</v>
      </c>
      <c r="L60">
        <v>1</v>
      </c>
      <c r="M60">
        <v>23600</v>
      </c>
      <c r="N60">
        <v>0</v>
      </c>
      <c r="O60">
        <v>0</v>
      </c>
      <c r="R60">
        <v>0</v>
      </c>
      <c r="U60">
        <v>0</v>
      </c>
      <c r="X60">
        <v>0</v>
      </c>
      <c r="AA60">
        <v>0</v>
      </c>
      <c r="AD60">
        <v>0</v>
      </c>
      <c r="AG60">
        <v>0</v>
      </c>
      <c r="AJ60">
        <v>0</v>
      </c>
      <c r="AK60">
        <v>100</v>
      </c>
      <c r="AL60" t="s">
        <v>640</v>
      </c>
      <c r="AM60" t="s">
        <v>641</v>
      </c>
      <c r="AO60">
        <v>610</v>
      </c>
      <c r="AP60">
        <v>0</v>
      </c>
      <c r="AQ60">
        <v>1</v>
      </c>
      <c r="AR60">
        <v>1.2</v>
      </c>
      <c r="AS60" t="s">
        <v>642</v>
      </c>
      <c r="AT60">
        <v>4</v>
      </c>
      <c r="AU60">
        <v>1</v>
      </c>
      <c r="AV60">
        <v>0</v>
      </c>
      <c r="AW60" t="s">
        <v>643</v>
      </c>
      <c r="AX60">
        <v>4</v>
      </c>
      <c r="AY60">
        <v>0</v>
      </c>
      <c r="AZ60">
        <v>32</v>
      </c>
      <c r="BA60">
        <v>1</v>
      </c>
      <c r="BB60">
        <v>10</v>
      </c>
      <c r="BC60">
        <v>0</v>
      </c>
      <c r="BD60">
        <v>0</v>
      </c>
      <c r="BE60">
        <v>1</v>
      </c>
      <c r="BF60">
        <v>1</v>
      </c>
      <c r="BG60">
        <v>1</v>
      </c>
      <c r="BH60" t="s">
        <v>279</v>
      </c>
      <c r="BI60">
        <v>3900</v>
      </c>
      <c r="BJ60">
        <v>0</v>
      </c>
      <c r="BK60">
        <v>1</v>
      </c>
      <c r="BL60">
        <v>17</v>
      </c>
      <c r="BM60">
        <v>60</v>
      </c>
      <c r="BN60">
        <v>200</v>
      </c>
      <c r="BO60">
        <v>0</v>
      </c>
      <c r="BS60">
        <v>2025</v>
      </c>
      <c r="BT60">
        <v>51000</v>
      </c>
      <c r="BU60">
        <v>0</v>
      </c>
      <c r="BY60" t="s">
        <v>1498</v>
      </c>
      <c r="BZ60" s="106">
        <f t="shared" si="4"/>
        <v>23600</v>
      </c>
      <c r="CA60" s="106">
        <f t="shared" si="5"/>
        <v>23600</v>
      </c>
      <c r="CB60" s="107" t="str">
        <f t="shared" si="3"/>
        <v>同一</v>
      </c>
    </row>
    <row r="61" spans="1:80">
      <c r="A61" s="1" t="str">
        <f t="shared" si="2"/>
        <v>山形5-8B</v>
      </c>
      <c r="B61" t="s">
        <v>2392</v>
      </c>
      <c r="C61">
        <v>201</v>
      </c>
      <c r="D61" t="s">
        <v>279</v>
      </c>
      <c r="E61" t="s">
        <v>2407</v>
      </c>
      <c r="F61">
        <v>8</v>
      </c>
      <c r="G61" t="s">
        <v>2397</v>
      </c>
      <c r="H61">
        <v>2</v>
      </c>
      <c r="I61">
        <v>63500</v>
      </c>
      <c r="J61">
        <v>63500</v>
      </c>
      <c r="K61">
        <v>63500</v>
      </c>
      <c r="L61">
        <v>1</v>
      </c>
      <c r="M61">
        <v>19700</v>
      </c>
      <c r="N61">
        <v>0</v>
      </c>
      <c r="O61">
        <v>0</v>
      </c>
      <c r="R61">
        <v>0</v>
      </c>
      <c r="U61">
        <v>0</v>
      </c>
      <c r="X61">
        <v>0</v>
      </c>
      <c r="AA61">
        <v>0</v>
      </c>
      <c r="AD61">
        <v>0</v>
      </c>
      <c r="AG61">
        <v>0</v>
      </c>
      <c r="AJ61">
        <v>0</v>
      </c>
      <c r="AK61">
        <v>100</v>
      </c>
      <c r="AL61" t="s">
        <v>640</v>
      </c>
      <c r="AM61" t="s">
        <v>641</v>
      </c>
      <c r="AO61">
        <v>610</v>
      </c>
      <c r="AP61">
        <v>0</v>
      </c>
      <c r="AQ61">
        <v>1</v>
      </c>
      <c r="AR61">
        <v>1.2</v>
      </c>
      <c r="AS61" t="s">
        <v>642</v>
      </c>
      <c r="AT61">
        <v>4</v>
      </c>
      <c r="AU61">
        <v>1</v>
      </c>
      <c r="AV61">
        <v>0</v>
      </c>
      <c r="AW61" t="s">
        <v>643</v>
      </c>
      <c r="AX61">
        <v>4</v>
      </c>
      <c r="AY61">
        <v>0</v>
      </c>
      <c r="AZ61">
        <v>32</v>
      </c>
      <c r="BA61">
        <v>1</v>
      </c>
      <c r="BB61">
        <v>10</v>
      </c>
      <c r="BC61">
        <v>0</v>
      </c>
      <c r="BD61">
        <v>0</v>
      </c>
      <c r="BE61">
        <v>1</v>
      </c>
      <c r="BF61">
        <v>1</v>
      </c>
      <c r="BG61">
        <v>1</v>
      </c>
      <c r="BH61" t="s">
        <v>279</v>
      </c>
      <c r="BI61">
        <v>3900</v>
      </c>
      <c r="BJ61">
        <v>0</v>
      </c>
      <c r="BK61">
        <v>1</v>
      </c>
      <c r="BL61">
        <v>17</v>
      </c>
      <c r="BM61">
        <v>60</v>
      </c>
      <c r="BN61">
        <v>200</v>
      </c>
      <c r="BO61">
        <v>0</v>
      </c>
      <c r="BS61">
        <v>2025</v>
      </c>
      <c r="BT61">
        <v>51000</v>
      </c>
      <c r="BU61">
        <v>0</v>
      </c>
      <c r="BY61" t="s">
        <v>1499</v>
      </c>
      <c r="BZ61" s="106">
        <f t="shared" si="4"/>
        <v>38300</v>
      </c>
      <c r="CA61" s="106">
        <f t="shared" si="5"/>
        <v>38500</v>
      </c>
      <c r="CB61" s="107" t="str">
        <f t="shared" si="3"/>
        <v>開差</v>
      </c>
    </row>
    <row r="62" spans="1:80">
      <c r="A62" s="1" t="str">
        <f t="shared" si="2"/>
        <v>山形5-9</v>
      </c>
      <c r="B62" t="s">
        <v>2392</v>
      </c>
      <c r="C62">
        <v>201</v>
      </c>
      <c r="D62" t="s">
        <v>279</v>
      </c>
      <c r="E62" t="s">
        <v>2407</v>
      </c>
      <c r="F62">
        <v>9</v>
      </c>
      <c r="G62" t="s">
        <v>2396</v>
      </c>
      <c r="H62">
        <v>1</v>
      </c>
      <c r="I62">
        <v>68300</v>
      </c>
      <c r="J62">
        <v>68300</v>
      </c>
      <c r="K62">
        <v>69100</v>
      </c>
      <c r="L62">
        <v>1</v>
      </c>
      <c r="M62">
        <v>26900</v>
      </c>
      <c r="N62">
        <v>0</v>
      </c>
      <c r="O62">
        <v>0</v>
      </c>
      <c r="P62">
        <v>1149</v>
      </c>
      <c r="R62">
        <v>4</v>
      </c>
      <c r="U62">
        <v>0</v>
      </c>
      <c r="X62">
        <v>0</v>
      </c>
      <c r="AA62">
        <v>0</v>
      </c>
      <c r="AD62">
        <v>0</v>
      </c>
      <c r="AG62">
        <v>0</v>
      </c>
      <c r="AJ62">
        <v>0</v>
      </c>
      <c r="AK62">
        <v>104</v>
      </c>
      <c r="AL62" t="s">
        <v>646</v>
      </c>
      <c r="AM62" t="s">
        <v>647</v>
      </c>
      <c r="AO62">
        <v>3050</v>
      </c>
      <c r="AP62">
        <v>0</v>
      </c>
      <c r="AQ62">
        <v>1.2</v>
      </c>
      <c r="AR62">
        <v>1</v>
      </c>
      <c r="AS62" t="s">
        <v>642</v>
      </c>
      <c r="AT62">
        <v>3</v>
      </c>
      <c r="AU62">
        <v>1</v>
      </c>
      <c r="AV62">
        <v>0</v>
      </c>
      <c r="AW62" t="s">
        <v>648</v>
      </c>
      <c r="AX62">
        <v>4</v>
      </c>
      <c r="AY62">
        <v>0</v>
      </c>
      <c r="AZ62">
        <v>30</v>
      </c>
      <c r="BA62">
        <v>1</v>
      </c>
      <c r="BB62">
        <v>31</v>
      </c>
      <c r="BC62">
        <v>0</v>
      </c>
      <c r="BD62">
        <v>2</v>
      </c>
      <c r="BE62">
        <v>1</v>
      </c>
      <c r="BF62">
        <v>1</v>
      </c>
      <c r="BG62">
        <v>1</v>
      </c>
      <c r="BH62" t="s">
        <v>279</v>
      </c>
      <c r="BI62">
        <v>3500</v>
      </c>
      <c r="BJ62">
        <v>0</v>
      </c>
      <c r="BK62">
        <v>1</v>
      </c>
      <c r="BL62">
        <v>17</v>
      </c>
      <c r="BM62">
        <v>60</v>
      </c>
      <c r="BN62">
        <v>200</v>
      </c>
      <c r="BO62">
        <v>0</v>
      </c>
      <c r="BS62">
        <v>2025</v>
      </c>
      <c r="BT62">
        <v>52000</v>
      </c>
      <c r="BU62">
        <v>0</v>
      </c>
      <c r="BY62" t="s">
        <v>1500</v>
      </c>
      <c r="BZ62" s="106">
        <f t="shared" si="4"/>
        <v>14600</v>
      </c>
      <c r="CA62" s="106">
        <f t="shared" si="5"/>
        <v>14600</v>
      </c>
      <c r="CB62" s="107" t="str">
        <f t="shared" si="3"/>
        <v>同一</v>
      </c>
    </row>
    <row r="63" spans="1:80">
      <c r="A63" s="1" t="str">
        <f t="shared" si="2"/>
        <v>山形5-9B</v>
      </c>
      <c r="B63" t="s">
        <v>2392</v>
      </c>
      <c r="C63">
        <v>201</v>
      </c>
      <c r="D63" t="s">
        <v>279</v>
      </c>
      <c r="E63" t="s">
        <v>2407</v>
      </c>
      <c r="F63">
        <v>9</v>
      </c>
      <c r="G63" t="s">
        <v>2404</v>
      </c>
      <c r="H63">
        <v>2</v>
      </c>
      <c r="I63">
        <v>67800</v>
      </c>
      <c r="J63">
        <v>67800</v>
      </c>
      <c r="K63">
        <v>68300</v>
      </c>
      <c r="L63">
        <v>1</v>
      </c>
      <c r="M63">
        <v>20700</v>
      </c>
      <c r="N63">
        <v>0</v>
      </c>
      <c r="O63">
        <v>0</v>
      </c>
      <c r="P63">
        <v>1149</v>
      </c>
      <c r="R63">
        <v>4</v>
      </c>
      <c r="U63">
        <v>0</v>
      </c>
      <c r="X63">
        <v>0</v>
      </c>
      <c r="AA63">
        <v>0</v>
      </c>
      <c r="AD63">
        <v>0</v>
      </c>
      <c r="AG63">
        <v>0</v>
      </c>
      <c r="AJ63">
        <v>0</v>
      </c>
      <c r="AK63">
        <v>104</v>
      </c>
      <c r="AL63" t="s">
        <v>646</v>
      </c>
      <c r="AM63" t="s">
        <v>647</v>
      </c>
      <c r="AO63">
        <v>3050</v>
      </c>
      <c r="AP63">
        <v>0</v>
      </c>
      <c r="AQ63">
        <v>1.2</v>
      </c>
      <c r="AR63">
        <v>1</v>
      </c>
      <c r="AS63" t="s">
        <v>642</v>
      </c>
      <c r="AT63">
        <v>3</v>
      </c>
      <c r="AU63">
        <v>1</v>
      </c>
      <c r="AV63">
        <v>0</v>
      </c>
      <c r="AW63" t="s">
        <v>648</v>
      </c>
      <c r="AX63">
        <v>4</v>
      </c>
      <c r="AY63">
        <v>0</v>
      </c>
      <c r="AZ63">
        <v>30</v>
      </c>
      <c r="BA63">
        <v>1</v>
      </c>
      <c r="BB63">
        <v>31</v>
      </c>
      <c r="BC63">
        <v>0</v>
      </c>
      <c r="BD63">
        <v>2</v>
      </c>
      <c r="BE63">
        <v>1</v>
      </c>
      <c r="BF63">
        <v>1</v>
      </c>
      <c r="BG63">
        <v>1</v>
      </c>
      <c r="BH63" t="s">
        <v>279</v>
      </c>
      <c r="BI63">
        <v>3500</v>
      </c>
      <c r="BJ63">
        <v>0</v>
      </c>
      <c r="BK63">
        <v>1</v>
      </c>
      <c r="BL63">
        <v>17</v>
      </c>
      <c r="BM63">
        <v>60</v>
      </c>
      <c r="BN63">
        <v>200</v>
      </c>
      <c r="BO63">
        <v>0</v>
      </c>
      <c r="BS63">
        <v>2025</v>
      </c>
      <c r="BT63">
        <v>52000</v>
      </c>
      <c r="BU63">
        <v>0</v>
      </c>
      <c r="BY63" t="s">
        <v>1501</v>
      </c>
      <c r="BZ63" s="106">
        <f t="shared" si="4"/>
        <v>10700</v>
      </c>
      <c r="CA63" s="106">
        <f t="shared" si="5"/>
        <v>10700</v>
      </c>
      <c r="CB63" s="107" t="str">
        <f t="shared" si="3"/>
        <v>同一</v>
      </c>
    </row>
    <row r="64" spans="1:80">
      <c r="A64" s="1" t="str">
        <f t="shared" si="2"/>
        <v>山形5-10</v>
      </c>
      <c r="B64" t="s">
        <v>2392</v>
      </c>
      <c r="C64">
        <v>201</v>
      </c>
      <c r="D64" t="s">
        <v>279</v>
      </c>
      <c r="E64" t="s">
        <v>2407</v>
      </c>
      <c r="F64">
        <v>10</v>
      </c>
      <c r="G64" t="s">
        <v>2405</v>
      </c>
      <c r="H64">
        <v>1</v>
      </c>
      <c r="I64">
        <v>73200</v>
      </c>
      <c r="J64">
        <v>73200</v>
      </c>
      <c r="K64">
        <v>73700</v>
      </c>
      <c r="L64">
        <v>1</v>
      </c>
      <c r="M64">
        <v>32500</v>
      </c>
      <c r="N64">
        <v>0</v>
      </c>
      <c r="O64">
        <v>0</v>
      </c>
      <c r="R64">
        <v>0</v>
      </c>
      <c r="U64">
        <v>0</v>
      </c>
      <c r="X64">
        <v>0</v>
      </c>
      <c r="AA64">
        <v>0</v>
      </c>
      <c r="AD64">
        <v>0</v>
      </c>
      <c r="AG64">
        <v>0</v>
      </c>
      <c r="AJ64">
        <v>0</v>
      </c>
      <c r="AK64">
        <v>100</v>
      </c>
      <c r="AL64" t="s">
        <v>650</v>
      </c>
      <c r="AM64" t="s">
        <v>651</v>
      </c>
      <c r="AO64">
        <v>213</v>
      </c>
      <c r="AP64">
        <v>0</v>
      </c>
      <c r="AQ64">
        <v>1</v>
      </c>
      <c r="AR64">
        <v>2</v>
      </c>
      <c r="AS64" t="s">
        <v>631</v>
      </c>
      <c r="AT64">
        <v>4</v>
      </c>
      <c r="AU64">
        <v>2</v>
      </c>
      <c r="AV64">
        <v>0</v>
      </c>
      <c r="AW64" t="s">
        <v>652</v>
      </c>
      <c r="AX64">
        <v>1</v>
      </c>
      <c r="AY64">
        <v>0</v>
      </c>
      <c r="AZ64">
        <v>15</v>
      </c>
      <c r="BA64">
        <v>1</v>
      </c>
      <c r="BB64">
        <v>10</v>
      </c>
      <c r="BC64">
        <v>0</v>
      </c>
      <c r="BD64">
        <v>0</v>
      </c>
      <c r="BE64">
        <v>1</v>
      </c>
      <c r="BF64">
        <v>1</v>
      </c>
      <c r="BG64">
        <v>1</v>
      </c>
      <c r="BH64" t="s">
        <v>279</v>
      </c>
      <c r="BI64">
        <v>1600</v>
      </c>
      <c r="BJ64">
        <v>0</v>
      </c>
      <c r="BK64">
        <v>1</v>
      </c>
      <c r="BL64" t="s">
        <v>2410</v>
      </c>
      <c r="BM64">
        <v>80</v>
      </c>
      <c r="BN64">
        <v>200</v>
      </c>
      <c r="BO64">
        <v>2</v>
      </c>
      <c r="BS64">
        <v>2025</v>
      </c>
      <c r="BT64">
        <v>58000</v>
      </c>
      <c r="BU64">
        <v>0</v>
      </c>
      <c r="BY64" t="s">
        <v>1502</v>
      </c>
      <c r="BZ64" s="106">
        <f t="shared" si="4"/>
        <v>15100</v>
      </c>
      <c r="CA64" s="106">
        <f t="shared" si="5"/>
        <v>15100</v>
      </c>
      <c r="CB64" s="107" t="str">
        <f t="shared" si="3"/>
        <v>同一</v>
      </c>
    </row>
    <row r="65" spans="1:80">
      <c r="A65" s="1" t="str">
        <f t="shared" si="2"/>
        <v>山形5-10B</v>
      </c>
      <c r="B65" t="s">
        <v>2392</v>
      </c>
      <c r="C65">
        <v>201</v>
      </c>
      <c r="D65" t="s">
        <v>279</v>
      </c>
      <c r="E65" t="s">
        <v>2407</v>
      </c>
      <c r="F65">
        <v>10</v>
      </c>
      <c r="G65" t="s">
        <v>2408</v>
      </c>
      <c r="H65">
        <v>2</v>
      </c>
      <c r="I65">
        <v>73200</v>
      </c>
      <c r="J65">
        <v>73200</v>
      </c>
      <c r="K65">
        <v>74300</v>
      </c>
      <c r="L65">
        <v>1</v>
      </c>
      <c r="M65">
        <v>35900</v>
      </c>
      <c r="N65">
        <v>0</v>
      </c>
      <c r="O65">
        <v>0</v>
      </c>
      <c r="R65">
        <v>0</v>
      </c>
      <c r="U65">
        <v>0</v>
      </c>
      <c r="X65">
        <v>0</v>
      </c>
      <c r="AA65">
        <v>0</v>
      </c>
      <c r="AD65">
        <v>0</v>
      </c>
      <c r="AG65">
        <v>0</v>
      </c>
      <c r="AJ65">
        <v>0</v>
      </c>
      <c r="AK65">
        <v>100</v>
      </c>
      <c r="AL65" t="s">
        <v>650</v>
      </c>
      <c r="AM65" t="s">
        <v>651</v>
      </c>
      <c r="AO65">
        <v>213</v>
      </c>
      <c r="AP65">
        <v>0</v>
      </c>
      <c r="AQ65">
        <v>1</v>
      </c>
      <c r="AR65">
        <v>2</v>
      </c>
      <c r="AS65" t="s">
        <v>631</v>
      </c>
      <c r="AT65">
        <v>4</v>
      </c>
      <c r="AU65">
        <v>2</v>
      </c>
      <c r="AV65">
        <v>0</v>
      </c>
      <c r="AW65" t="s">
        <v>652</v>
      </c>
      <c r="AX65">
        <v>1</v>
      </c>
      <c r="AY65">
        <v>0</v>
      </c>
      <c r="AZ65">
        <v>15</v>
      </c>
      <c r="BA65">
        <v>1</v>
      </c>
      <c r="BB65">
        <v>10</v>
      </c>
      <c r="BC65">
        <v>0</v>
      </c>
      <c r="BD65">
        <v>0</v>
      </c>
      <c r="BE65">
        <v>1</v>
      </c>
      <c r="BF65">
        <v>1</v>
      </c>
      <c r="BG65">
        <v>1</v>
      </c>
      <c r="BH65" t="s">
        <v>279</v>
      </c>
      <c r="BI65">
        <v>1600</v>
      </c>
      <c r="BJ65">
        <v>0</v>
      </c>
      <c r="BK65">
        <v>1</v>
      </c>
      <c r="BL65" t="s">
        <v>2410</v>
      </c>
      <c r="BM65">
        <v>80</v>
      </c>
      <c r="BN65">
        <v>200</v>
      </c>
      <c r="BO65">
        <v>2</v>
      </c>
      <c r="BS65">
        <v>2025</v>
      </c>
      <c r="BT65">
        <v>58000</v>
      </c>
      <c r="BU65">
        <v>0</v>
      </c>
      <c r="BY65" t="s">
        <v>1419</v>
      </c>
      <c r="BZ65" s="106">
        <f t="shared" si="4"/>
        <v>46500</v>
      </c>
      <c r="CA65" s="106">
        <f t="shared" si="5"/>
        <v>46300</v>
      </c>
      <c r="CB65" s="107" t="str">
        <f t="shared" si="3"/>
        <v>開差</v>
      </c>
    </row>
    <row r="66" spans="1:80">
      <c r="A66" s="1" t="str">
        <f t="shared" si="2"/>
        <v>山形5-11</v>
      </c>
      <c r="B66" t="s">
        <v>2392</v>
      </c>
      <c r="C66">
        <v>201</v>
      </c>
      <c r="D66" t="s">
        <v>279</v>
      </c>
      <c r="E66" t="s">
        <v>2407</v>
      </c>
      <c r="F66">
        <v>11</v>
      </c>
      <c r="G66">
        <v>10357</v>
      </c>
      <c r="H66">
        <v>1</v>
      </c>
      <c r="I66">
        <v>24000</v>
      </c>
      <c r="J66">
        <v>24000</v>
      </c>
      <c r="K66">
        <v>24000</v>
      </c>
      <c r="L66">
        <v>0</v>
      </c>
      <c r="M66">
        <v>0</v>
      </c>
      <c r="N66">
        <v>0</v>
      </c>
      <c r="O66">
        <v>0</v>
      </c>
      <c r="P66">
        <v>1143</v>
      </c>
      <c r="R66">
        <v>-1</v>
      </c>
      <c r="U66">
        <v>0</v>
      </c>
      <c r="X66">
        <v>0</v>
      </c>
      <c r="AA66">
        <v>0</v>
      </c>
      <c r="AD66">
        <v>0</v>
      </c>
      <c r="AG66">
        <v>0</v>
      </c>
      <c r="AJ66">
        <v>0</v>
      </c>
      <c r="AK66">
        <v>99</v>
      </c>
      <c r="AL66" t="s">
        <v>655</v>
      </c>
      <c r="AO66">
        <v>403</v>
      </c>
      <c r="AP66">
        <v>0</v>
      </c>
      <c r="AQ66">
        <v>2</v>
      </c>
      <c r="AR66">
        <v>1</v>
      </c>
      <c r="AS66" t="s">
        <v>656</v>
      </c>
      <c r="AT66">
        <v>4</v>
      </c>
      <c r="AU66">
        <v>2</v>
      </c>
      <c r="AV66">
        <v>0</v>
      </c>
      <c r="AW66" t="s">
        <v>657</v>
      </c>
      <c r="AX66">
        <v>3</v>
      </c>
      <c r="AY66">
        <v>0</v>
      </c>
      <c r="AZ66">
        <v>9</v>
      </c>
      <c r="BA66">
        <v>1</v>
      </c>
      <c r="BB66">
        <v>24</v>
      </c>
      <c r="BC66">
        <v>0</v>
      </c>
      <c r="BD66">
        <v>0</v>
      </c>
      <c r="BE66">
        <v>1</v>
      </c>
      <c r="BF66">
        <v>1</v>
      </c>
      <c r="BG66">
        <v>1</v>
      </c>
      <c r="BH66" t="s">
        <v>508</v>
      </c>
      <c r="BI66">
        <v>12000</v>
      </c>
      <c r="BJ66">
        <v>0</v>
      </c>
      <c r="BK66">
        <v>3</v>
      </c>
      <c r="BL66" t="s">
        <v>2393</v>
      </c>
      <c r="BM66">
        <v>70</v>
      </c>
      <c r="BN66">
        <v>400</v>
      </c>
      <c r="BO66">
        <v>0</v>
      </c>
      <c r="BQ66">
        <v>24</v>
      </c>
      <c r="BS66">
        <v>0</v>
      </c>
      <c r="BT66">
        <v>0</v>
      </c>
      <c r="BU66">
        <v>0</v>
      </c>
      <c r="BY66" t="s">
        <v>1420</v>
      </c>
      <c r="BZ66" s="106">
        <f t="shared" ref="BZ66:BZ97" si="6">VLOOKUP(BY66,kanji003データ,9,FALSE)</f>
        <v>24500</v>
      </c>
      <c r="CA66" s="106">
        <f t="shared" ref="CA66:CA97" si="7">VLOOKUP(BY66&amp;"B",kanji003データ,9,FALSE)</f>
        <v>24400</v>
      </c>
      <c r="CB66" s="107" t="str">
        <f t="shared" si="3"/>
        <v>開差</v>
      </c>
    </row>
    <row r="67" spans="1:80">
      <c r="A67" s="1" t="str">
        <f t="shared" ref="A67:A130" si="8">D67&amp;IF(OR(E67="00",E67=0),"",IF(OR(E67="03",E67=3),3,IF(OR(E67="05",E67=5),5,IF(OR(E67="09",E67=9),9))))&amp;"-"&amp;F67&amp;IF(H67=1,"",IF(H67=2,"B"))</f>
        <v>山形5-11B</v>
      </c>
      <c r="B67" t="s">
        <v>2392</v>
      </c>
      <c r="C67">
        <v>201</v>
      </c>
      <c r="D67" t="s">
        <v>279</v>
      </c>
      <c r="E67" t="s">
        <v>2407</v>
      </c>
      <c r="F67">
        <v>11</v>
      </c>
      <c r="G67" t="s">
        <v>2401</v>
      </c>
      <c r="H67">
        <v>2</v>
      </c>
      <c r="I67">
        <v>24100</v>
      </c>
      <c r="J67">
        <v>24100</v>
      </c>
      <c r="K67">
        <v>24100</v>
      </c>
      <c r="L67">
        <v>0</v>
      </c>
      <c r="M67">
        <v>0</v>
      </c>
      <c r="N67">
        <v>0</v>
      </c>
      <c r="O67">
        <v>0</v>
      </c>
      <c r="P67">
        <v>1143</v>
      </c>
      <c r="R67">
        <v>-1</v>
      </c>
      <c r="U67">
        <v>0</v>
      </c>
      <c r="X67">
        <v>0</v>
      </c>
      <c r="AA67">
        <v>0</v>
      </c>
      <c r="AD67">
        <v>0</v>
      </c>
      <c r="AG67">
        <v>0</v>
      </c>
      <c r="AJ67">
        <v>0</v>
      </c>
      <c r="AK67">
        <v>99</v>
      </c>
      <c r="AL67" t="s">
        <v>655</v>
      </c>
      <c r="AO67">
        <v>403</v>
      </c>
      <c r="AP67">
        <v>0</v>
      </c>
      <c r="AQ67">
        <v>2</v>
      </c>
      <c r="AR67">
        <v>1</v>
      </c>
      <c r="AS67" t="s">
        <v>656</v>
      </c>
      <c r="AT67">
        <v>4</v>
      </c>
      <c r="AU67">
        <v>2</v>
      </c>
      <c r="AV67">
        <v>0</v>
      </c>
      <c r="AW67" t="s">
        <v>657</v>
      </c>
      <c r="AX67">
        <v>3</v>
      </c>
      <c r="AY67">
        <v>0</v>
      </c>
      <c r="AZ67">
        <v>9</v>
      </c>
      <c r="BA67">
        <v>1</v>
      </c>
      <c r="BB67">
        <v>24</v>
      </c>
      <c r="BC67">
        <v>0</v>
      </c>
      <c r="BD67">
        <v>0</v>
      </c>
      <c r="BE67">
        <v>1</v>
      </c>
      <c r="BF67">
        <v>1</v>
      </c>
      <c r="BG67">
        <v>1</v>
      </c>
      <c r="BH67" t="s">
        <v>508</v>
      </c>
      <c r="BI67">
        <v>12000</v>
      </c>
      <c r="BJ67">
        <v>0</v>
      </c>
      <c r="BK67">
        <v>3</v>
      </c>
      <c r="BL67" t="s">
        <v>2393</v>
      </c>
      <c r="BM67">
        <v>70</v>
      </c>
      <c r="BN67">
        <v>400</v>
      </c>
      <c r="BO67">
        <v>0</v>
      </c>
      <c r="BQ67">
        <v>24</v>
      </c>
      <c r="BS67">
        <v>0</v>
      </c>
      <c r="BT67">
        <v>0</v>
      </c>
      <c r="BU67">
        <v>0</v>
      </c>
      <c r="BY67" t="s">
        <v>1421</v>
      </c>
      <c r="BZ67" s="106">
        <f t="shared" si="6"/>
        <v>40300</v>
      </c>
      <c r="CA67" s="106">
        <f t="shared" si="7"/>
        <v>40300</v>
      </c>
      <c r="CB67" s="107" t="str">
        <f t="shared" ref="CB67:CB130" si="9">IF(BZ67=CA67,"同一","開差")</f>
        <v>同一</v>
      </c>
    </row>
    <row r="68" spans="1:80">
      <c r="A68" s="1" t="str">
        <f t="shared" si="8"/>
        <v>山形5-12</v>
      </c>
      <c r="B68" t="s">
        <v>2392</v>
      </c>
      <c r="C68">
        <v>201</v>
      </c>
      <c r="D68" t="s">
        <v>279</v>
      </c>
      <c r="E68" t="s">
        <v>2407</v>
      </c>
      <c r="F68">
        <v>12</v>
      </c>
      <c r="G68" t="s">
        <v>2401</v>
      </c>
      <c r="H68">
        <v>1</v>
      </c>
      <c r="I68">
        <v>82000</v>
      </c>
      <c r="J68">
        <v>82000</v>
      </c>
      <c r="K68">
        <v>83300</v>
      </c>
      <c r="L68">
        <v>1</v>
      </c>
      <c r="M68">
        <v>39500</v>
      </c>
      <c r="N68">
        <v>0</v>
      </c>
      <c r="O68">
        <v>0</v>
      </c>
      <c r="R68">
        <v>0</v>
      </c>
      <c r="U68">
        <v>0</v>
      </c>
      <c r="X68">
        <v>0</v>
      </c>
      <c r="AA68">
        <v>0</v>
      </c>
      <c r="AD68">
        <v>0</v>
      </c>
      <c r="AG68">
        <v>0</v>
      </c>
      <c r="AJ68">
        <v>0</v>
      </c>
      <c r="AK68">
        <v>100</v>
      </c>
      <c r="AL68" t="s">
        <v>660</v>
      </c>
      <c r="AM68" t="s">
        <v>661</v>
      </c>
      <c r="AO68">
        <v>253</v>
      </c>
      <c r="AP68">
        <v>0</v>
      </c>
      <c r="AQ68">
        <v>1</v>
      </c>
      <c r="AR68">
        <v>2.5</v>
      </c>
      <c r="AS68" t="s">
        <v>631</v>
      </c>
      <c r="AT68">
        <v>4</v>
      </c>
      <c r="AU68">
        <v>2</v>
      </c>
      <c r="AV68">
        <v>0</v>
      </c>
      <c r="AW68" t="s">
        <v>662</v>
      </c>
      <c r="AX68">
        <v>1</v>
      </c>
      <c r="AY68">
        <v>0</v>
      </c>
      <c r="AZ68">
        <v>18</v>
      </c>
      <c r="BA68">
        <v>1</v>
      </c>
      <c r="BB68">
        <v>31</v>
      </c>
      <c r="BC68">
        <v>0</v>
      </c>
      <c r="BD68">
        <v>0</v>
      </c>
      <c r="BE68">
        <v>1</v>
      </c>
      <c r="BF68">
        <v>1</v>
      </c>
      <c r="BG68">
        <v>1</v>
      </c>
      <c r="BH68" t="s">
        <v>279</v>
      </c>
      <c r="BI68">
        <v>1600</v>
      </c>
      <c r="BJ68">
        <v>0</v>
      </c>
      <c r="BK68">
        <v>1</v>
      </c>
      <c r="BL68" t="s">
        <v>2407</v>
      </c>
      <c r="BM68">
        <v>80</v>
      </c>
      <c r="BN68">
        <v>400</v>
      </c>
      <c r="BO68">
        <v>2</v>
      </c>
      <c r="BS68">
        <v>2025</v>
      </c>
      <c r="BT68">
        <v>65000</v>
      </c>
      <c r="BU68">
        <v>0</v>
      </c>
      <c r="BY68" t="s">
        <v>1422</v>
      </c>
      <c r="BZ68" s="106">
        <f t="shared" si="6"/>
        <v>16300</v>
      </c>
      <c r="CA68" s="106">
        <f t="shared" si="7"/>
        <v>16300</v>
      </c>
      <c r="CB68" s="107" t="str">
        <f t="shared" si="9"/>
        <v>同一</v>
      </c>
    </row>
    <row r="69" spans="1:80">
      <c r="A69" s="1" t="str">
        <f t="shared" si="8"/>
        <v>山形5-12B</v>
      </c>
      <c r="B69" t="s">
        <v>2392</v>
      </c>
      <c r="C69">
        <v>201</v>
      </c>
      <c r="D69" t="s">
        <v>279</v>
      </c>
      <c r="E69" t="s">
        <v>2407</v>
      </c>
      <c r="F69">
        <v>12</v>
      </c>
      <c r="G69" t="s">
        <v>2405</v>
      </c>
      <c r="H69">
        <v>2</v>
      </c>
      <c r="I69">
        <v>82100</v>
      </c>
      <c r="J69">
        <v>82100</v>
      </c>
      <c r="K69">
        <v>82600</v>
      </c>
      <c r="L69">
        <v>1</v>
      </c>
      <c r="M69">
        <v>40000</v>
      </c>
      <c r="N69">
        <v>0</v>
      </c>
      <c r="O69">
        <v>0</v>
      </c>
      <c r="R69">
        <v>0</v>
      </c>
      <c r="U69">
        <v>0</v>
      </c>
      <c r="X69">
        <v>0</v>
      </c>
      <c r="AA69">
        <v>0</v>
      </c>
      <c r="AD69">
        <v>0</v>
      </c>
      <c r="AG69">
        <v>0</v>
      </c>
      <c r="AJ69">
        <v>0</v>
      </c>
      <c r="AK69">
        <v>100</v>
      </c>
      <c r="AL69" t="s">
        <v>660</v>
      </c>
      <c r="AM69" t="s">
        <v>661</v>
      </c>
      <c r="AO69">
        <v>253</v>
      </c>
      <c r="AP69">
        <v>0</v>
      </c>
      <c r="AQ69">
        <v>1</v>
      </c>
      <c r="AR69">
        <v>2.5</v>
      </c>
      <c r="AS69" t="s">
        <v>631</v>
      </c>
      <c r="AT69">
        <v>4</v>
      </c>
      <c r="AU69">
        <v>2</v>
      </c>
      <c r="AV69">
        <v>0</v>
      </c>
      <c r="AW69" t="s">
        <v>662</v>
      </c>
      <c r="AX69">
        <v>1</v>
      </c>
      <c r="AY69">
        <v>0</v>
      </c>
      <c r="AZ69">
        <v>18</v>
      </c>
      <c r="BA69">
        <v>1</v>
      </c>
      <c r="BB69">
        <v>31</v>
      </c>
      <c r="BC69">
        <v>0</v>
      </c>
      <c r="BD69">
        <v>0</v>
      </c>
      <c r="BE69">
        <v>1</v>
      </c>
      <c r="BF69">
        <v>1</v>
      </c>
      <c r="BG69">
        <v>1</v>
      </c>
      <c r="BH69" t="s">
        <v>279</v>
      </c>
      <c r="BI69">
        <v>1600</v>
      </c>
      <c r="BJ69">
        <v>0</v>
      </c>
      <c r="BK69">
        <v>1</v>
      </c>
      <c r="BL69" t="s">
        <v>2407</v>
      </c>
      <c r="BM69">
        <v>80</v>
      </c>
      <c r="BN69">
        <v>400</v>
      </c>
      <c r="BO69">
        <v>2</v>
      </c>
      <c r="BS69">
        <v>2025</v>
      </c>
      <c r="BT69">
        <v>65000</v>
      </c>
      <c r="BU69">
        <v>0</v>
      </c>
      <c r="BY69" t="s">
        <v>1423</v>
      </c>
      <c r="BZ69" s="106">
        <f t="shared" si="6"/>
        <v>14000</v>
      </c>
      <c r="CA69" s="106">
        <f t="shared" si="7"/>
        <v>14000</v>
      </c>
      <c r="CB69" s="107" t="str">
        <f t="shared" si="9"/>
        <v>同一</v>
      </c>
    </row>
    <row r="70" spans="1:80">
      <c r="A70" s="1" t="str">
        <f t="shared" si="8"/>
        <v>山形5-13</v>
      </c>
      <c r="B70" t="s">
        <v>2392</v>
      </c>
      <c r="C70">
        <v>201</v>
      </c>
      <c r="D70" t="s">
        <v>279</v>
      </c>
      <c r="E70" t="s">
        <v>2407</v>
      </c>
      <c r="F70">
        <v>13</v>
      </c>
      <c r="G70" t="s">
        <v>2399</v>
      </c>
      <c r="H70">
        <v>1</v>
      </c>
      <c r="I70">
        <v>67800</v>
      </c>
      <c r="J70">
        <v>67800</v>
      </c>
      <c r="K70">
        <v>67800</v>
      </c>
      <c r="L70">
        <v>1</v>
      </c>
      <c r="M70">
        <v>27700</v>
      </c>
      <c r="N70">
        <v>0</v>
      </c>
      <c r="O70">
        <v>0</v>
      </c>
      <c r="P70">
        <v>1148</v>
      </c>
      <c r="R70">
        <v>2</v>
      </c>
      <c r="U70">
        <v>0</v>
      </c>
      <c r="X70">
        <v>0</v>
      </c>
      <c r="AA70">
        <v>0</v>
      </c>
      <c r="AD70">
        <v>0</v>
      </c>
      <c r="AG70">
        <v>0</v>
      </c>
      <c r="AJ70">
        <v>0</v>
      </c>
      <c r="AK70">
        <v>102</v>
      </c>
      <c r="AL70" t="s">
        <v>665</v>
      </c>
      <c r="AM70" t="s">
        <v>666</v>
      </c>
      <c r="AO70">
        <v>567</v>
      </c>
      <c r="AP70">
        <v>0</v>
      </c>
      <c r="AQ70">
        <v>1</v>
      </c>
      <c r="AR70">
        <v>1.5</v>
      </c>
      <c r="AS70" t="s">
        <v>642</v>
      </c>
      <c r="AT70">
        <v>3</v>
      </c>
      <c r="AU70">
        <v>1</v>
      </c>
      <c r="AV70">
        <v>0</v>
      </c>
      <c r="AW70" t="s">
        <v>667</v>
      </c>
      <c r="AX70">
        <v>1</v>
      </c>
      <c r="AY70">
        <v>0</v>
      </c>
      <c r="AZ70">
        <v>25</v>
      </c>
      <c r="BA70">
        <v>1</v>
      </c>
      <c r="BB70">
        <v>31</v>
      </c>
      <c r="BC70">
        <v>0</v>
      </c>
      <c r="BD70">
        <v>5</v>
      </c>
      <c r="BE70">
        <v>1</v>
      </c>
      <c r="BF70">
        <v>1</v>
      </c>
      <c r="BG70">
        <v>1</v>
      </c>
      <c r="BH70" t="s">
        <v>279</v>
      </c>
      <c r="BI70">
        <v>3300</v>
      </c>
      <c r="BJ70">
        <v>0</v>
      </c>
      <c r="BK70">
        <v>1</v>
      </c>
      <c r="BL70">
        <v>17</v>
      </c>
      <c r="BM70">
        <v>60</v>
      </c>
      <c r="BN70">
        <v>200</v>
      </c>
      <c r="BO70">
        <v>0</v>
      </c>
      <c r="BS70">
        <v>2025</v>
      </c>
      <c r="BT70">
        <v>53000</v>
      </c>
      <c r="BU70">
        <v>0</v>
      </c>
      <c r="BY70" t="s">
        <v>1424</v>
      </c>
      <c r="BZ70" s="106">
        <f t="shared" si="6"/>
        <v>38500</v>
      </c>
      <c r="CA70" s="106">
        <f t="shared" si="7"/>
        <v>38500</v>
      </c>
      <c r="CB70" s="107" t="str">
        <f t="shared" si="9"/>
        <v>同一</v>
      </c>
    </row>
    <row r="71" spans="1:80">
      <c r="A71" s="1" t="str">
        <f t="shared" si="8"/>
        <v>山形5-13B</v>
      </c>
      <c r="B71" t="s">
        <v>2392</v>
      </c>
      <c r="C71">
        <v>201</v>
      </c>
      <c r="D71" t="s">
        <v>279</v>
      </c>
      <c r="E71" t="s">
        <v>2407</v>
      </c>
      <c r="F71">
        <v>13</v>
      </c>
      <c r="G71" t="s">
        <v>2398</v>
      </c>
      <c r="H71">
        <v>2</v>
      </c>
      <c r="I71">
        <v>68000</v>
      </c>
      <c r="J71">
        <v>68000</v>
      </c>
      <c r="K71">
        <v>68000</v>
      </c>
      <c r="L71">
        <v>1</v>
      </c>
      <c r="M71">
        <v>27800</v>
      </c>
      <c r="N71">
        <v>0</v>
      </c>
      <c r="O71">
        <v>0</v>
      </c>
      <c r="P71">
        <v>1148</v>
      </c>
      <c r="R71">
        <v>2</v>
      </c>
      <c r="U71">
        <v>0</v>
      </c>
      <c r="X71">
        <v>0</v>
      </c>
      <c r="AA71">
        <v>0</v>
      </c>
      <c r="AD71">
        <v>0</v>
      </c>
      <c r="AG71">
        <v>0</v>
      </c>
      <c r="AJ71">
        <v>0</v>
      </c>
      <c r="AK71">
        <v>102</v>
      </c>
      <c r="AL71" t="s">
        <v>665</v>
      </c>
      <c r="AM71" t="s">
        <v>666</v>
      </c>
      <c r="AO71">
        <v>567</v>
      </c>
      <c r="AP71">
        <v>0</v>
      </c>
      <c r="AQ71">
        <v>1</v>
      </c>
      <c r="AR71">
        <v>1.5</v>
      </c>
      <c r="AS71" t="s">
        <v>642</v>
      </c>
      <c r="AT71">
        <v>3</v>
      </c>
      <c r="AU71">
        <v>1</v>
      </c>
      <c r="AV71">
        <v>0</v>
      </c>
      <c r="AW71" t="s">
        <v>667</v>
      </c>
      <c r="AX71">
        <v>1</v>
      </c>
      <c r="AY71">
        <v>0</v>
      </c>
      <c r="AZ71">
        <v>25</v>
      </c>
      <c r="BA71">
        <v>1</v>
      </c>
      <c r="BB71">
        <v>31</v>
      </c>
      <c r="BC71">
        <v>0</v>
      </c>
      <c r="BD71">
        <v>5</v>
      </c>
      <c r="BE71">
        <v>1</v>
      </c>
      <c r="BF71">
        <v>1</v>
      </c>
      <c r="BG71">
        <v>1</v>
      </c>
      <c r="BH71" t="s">
        <v>279</v>
      </c>
      <c r="BI71">
        <v>3300</v>
      </c>
      <c r="BJ71">
        <v>0</v>
      </c>
      <c r="BK71">
        <v>1</v>
      </c>
      <c r="BL71">
        <v>17</v>
      </c>
      <c r="BM71">
        <v>60</v>
      </c>
      <c r="BN71">
        <v>200</v>
      </c>
      <c r="BO71">
        <v>0</v>
      </c>
      <c r="BS71">
        <v>2025</v>
      </c>
      <c r="BT71">
        <v>53000</v>
      </c>
      <c r="BU71">
        <v>0</v>
      </c>
      <c r="BY71" t="s">
        <v>1503</v>
      </c>
      <c r="BZ71" s="106">
        <f t="shared" si="6"/>
        <v>31600</v>
      </c>
      <c r="CA71" s="106">
        <f t="shared" si="7"/>
        <v>31500</v>
      </c>
      <c r="CB71" s="107" t="str">
        <f t="shared" si="9"/>
        <v>開差</v>
      </c>
    </row>
    <row r="72" spans="1:80">
      <c r="A72" s="1" t="str">
        <f t="shared" si="8"/>
        <v>山形5-14</v>
      </c>
      <c r="B72" t="s">
        <v>2392</v>
      </c>
      <c r="C72">
        <v>201</v>
      </c>
      <c r="D72" t="s">
        <v>279</v>
      </c>
      <c r="E72" t="s">
        <v>2407</v>
      </c>
      <c r="F72">
        <v>14</v>
      </c>
      <c r="G72" t="s">
        <v>2400</v>
      </c>
      <c r="H72">
        <v>1</v>
      </c>
      <c r="I72">
        <v>40600</v>
      </c>
      <c r="J72">
        <v>40600</v>
      </c>
      <c r="K72">
        <v>41000</v>
      </c>
      <c r="L72">
        <v>1</v>
      </c>
      <c r="M72">
        <v>13000</v>
      </c>
      <c r="N72">
        <v>0</v>
      </c>
      <c r="O72">
        <v>0</v>
      </c>
      <c r="P72">
        <v>1143</v>
      </c>
      <c r="R72">
        <v>-1</v>
      </c>
      <c r="U72">
        <v>0</v>
      </c>
      <c r="X72">
        <v>0</v>
      </c>
      <c r="AA72">
        <v>0</v>
      </c>
      <c r="AD72">
        <v>0</v>
      </c>
      <c r="AG72">
        <v>0</v>
      </c>
      <c r="AJ72">
        <v>0</v>
      </c>
      <c r="AK72">
        <v>99</v>
      </c>
      <c r="AL72" t="s">
        <v>670</v>
      </c>
      <c r="AM72" t="s">
        <v>671</v>
      </c>
      <c r="AO72">
        <v>1316</v>
      </c>
      <c r="AP72">
        <v>0</v>
      </c>
      <c r="AQ72">
        <v>1</v>
      </c>
      <c r="AR72">
        <v>1</v>
      </c>
      <c r="AS72" t="s">
        <v>619</v>
      </c>
      <c r="AT72">
        <v>4</v>
      </c>
      <c r="AU72">
        <v>1</v>
      </c>
      <c r="AV72">
        <v>0</v>
      </c>
      <c r="AW72" t="s">
        <v>672</v>
      </c>
      <c r="AX72">
        <v>1</v>
      </c>
      <c r="AY72">
        <v>0</v>
      </c>
      <c r="AZ72">
        <v>27.5</v>
      </c>
      <c r="BA72">
        <v>1</v>
      </c>
      <c r="BB72">
        <v>10</v>
      </c>
      <c r="BC72">
        <v>0</v>
      </c>
      <c r="BD72">
        <v>0</v>
      </c>
      <c r="BE72">
        <v>1</v>
      </c>
      <c r="BF72">
        <v>0</v>
      </c>
      <c r="BG72">
        <v>1</v>
      </c>
      <c r="BH72" t="s">
        <v>526</v>
      </c>
      <c r="BI72">
        <v>3100</v>
      </c>
      <c r="BJ72">
        <v>0</v>
      </c>
      <c r="BK72">
        <v>1</v>
      </c>
      <c r="BL72">
        <v>17</v>
      </c>
      <c r="BM72">
        <v>60</v>
      </c>
      <c r="BN72">
        <v>200</v>
      </c>
      <c r="BO72">
        <v>0</v>
      </c>
      <c r="BS72">
        <v>2025</v>
      </c>
      <c r="BT72">
        <v>0</v>
      </c>
      <c r="BU72">
        <v>0</v>
      </c>
      <c r="BY72" t="s">
        <v>1504</v>
      </c>
      <c r="BZ72" s="106">
        <f t="shared" si="6"/>
        <v>24800</v>
      </c>
      <c r="CA72" s="106">
        <f t="shared" si="7"/>
        <v>24800</v>
      </c>
      <c r="CB72" s="107" t="str">
        <f t="shared" si="9"/>
        <v>同一</v>
      </c>
    </row>
    <row r="73" spans="1:80">
      <c r="A73" s="1" t="str">
        <f t="shared" si="8"/>
        <v>山形5-14B</v>
      </c>
      <c r="B73" t="s">
        <v>2392</v>
      </c>
      <c r="C73">
        <v>201</v>
      </c>
      <c r="D73" t="s">
        <v>279</v>
      </c>
      <c r="E73" t="s">
        <v>2407</v>
      </c>
      <c r="F73">
        <v>14</v>
      </c>
      <c r="G73" t="s">
        <v>2401</v>
      </c>
      <c r="H73">
        <v>2</v>
      </c>
      <c r="I73">
        <v>40700</v>
      </c>
      <c r="J73">
        <v>40700</v>
      </c>
      <c r="K73">
        <v>41500</v>
      </c>
      <c r="L73">
        <v>1</v>
      </c>
      <c r="M73">
        <v>14300</v>
      </c>
      <c r="N73">
        <v>0</v>
      </c>
      <c r="O73">
        <v>0</v>
      </c>
      <c r="P73">
        <v>1143</v>
      </c>
      <c r="R73">
        <v>-1</v>
      </c>
      <c r="U73">
        <v>0</v>
      </c>
      <c r="X73">
        <v>0</v>
      </c>
      <c r="AA73">
        <v>0</v>
      </c>
      <c r="AD73">
        <v>0</v>
      </c>
      <c r="AG73">
        <v>0</v>
      </c>
      <c r="AJ73">
        <v>0</v>
      </c>
      <c r="AK73">
        <v>99</v>
      </c>
      <c r="AL73" t="s">
        <v>670</v>
      </c>
      <c r="AM73" t="s">
        <v>671</v>
      </c>
      <c r="AO73">
        <v>1316</v>
      </c>
      <c r="AP73">
        <v>0</v>
      </c>
      <c r="AQ73">
        <v>1</v>
      </c>
      <c r="AR73">
        <v>1</v>
      </c>
      <c r="AS73" t="s">
        <v>619</v>
      </c>
      <c r="AT73">
        <v>4</v>
      </c>
      <c r="AU73">
        <v>1</v>
      </c>
      <c r="AV73">
        <v>0</v>
      </c>
      <c r="AW73" t="s">
        <v>672</v>
      </c>
      <c r="AX73">
        <v>1</v>
      </c>
      <c r="AY73">
        <v>0</v>
      </c>
      <c r="AZ73">
        <v>27.5</v>
      </c>
      <c r="BA73">
        <v>1</v>
      </c>
      <c r="BB73">
        <v>10</v>
      </c>
      <c r="BC73">
        <v>0</v>
      </c>
      <c r="BD73">
        <v>0</v>
      </c>
      <c r="BE73">
        <v>1</v>
      </c>
      <c r="BF73">
        <v>0</v>
      </c>
      <c r="BG73">
        <v>1</v>
      </c>
      <c r="BH73" t="s">
        <v>526</v>
      </c>
      <c r="BI73">
        <v>3100</v>
      </c>
      <c r="BJ73">
        <v>0</v>
      </c>
      <c r="BK73">
        <v>1</v>
      </c>
      <c r="BL73">
        <v>17</v>
      </c>
      <c r="BM73">
        <v>60</v>
      </c>
      <c r="BN73">
        <v>200</v>
      </c>
      <c r="BO73">
        <v>0</v>
      </c>
      <c r="BS73">
        <v>0</v>
      </c>
      <c r="BT73">
        <v>0</v>
      </c>
      <c r="BU73">
        <v>0</v>
      </c>
      <c r="BY73" t="s">
        <v>1506</v>
      </c>
      <c r="BZ73" s="106">
        <f t="shared" si="6"/>
        <v>29100</v>
      </c>
      <c r="CA73" s="106">
        <f t="shared" si="7"/>
        <v>29200</v>
      </c>
      <c r="CB73" s="107" t="str">
        <f t="shared" si="9"/>
        <v>開差</v>
      </c>
    </row>
    <row r="74" spans="1:80">
      <c r="A74" s="1" t="str">
        <f t="shared" si="8"/>
        <v>山形5-15</v>
      </c>
      <c r="B74" t="s">
        <v>2392</v>
      </c>
      <c r="C74">
        <v>201</v>
      </c>
      <c r="D74" t="s">
        <v>279</v>
      </c>
      <c r="E74" t="s">
        <v>2407</v>
      </c>
      <c r="F74">
        <v>15</v>
      </c>
      <c r="G74" t="s">
        <v>2396</v>
      </c>
      <c r="H74">
        <v>1</v>
      </c>
      <c r="I74">
        <v>68600</v>
      </c>
      <c r="J74">
        <v>68600</v>
      </c>
      <c r="K74">
        <v>68800</v>
      </c>
      <c r="L74">
        <v>1</v>
      </c>
      <c r="M74">
        <v>27500</v>
      </c>
      <c r="N74">
        <v>0</v>
      </c>
      <c r="O74">
        <v>0</v>
      </c>
      <c r="R74">
        <v>0</v>
      </c>
      <c r="U74">
        <v>0</v>
      </c>
      <c r="X74">
        <v>0</v>
      </c>
      <c r="AA74">
        <v>0</v>
      </c>
      <c r="AD74">
        <v>0</v>
      </c>
      <c r="AG74">
        <v>0</v>
      </c>
      <c r="AJ74">
        <v>0</v>
      </c>
      <c r="AK74">
        <v>100</v>
      </c>
      <c r="AL74" t="s">
        <v>674</v>
      </c>
      <c r="AM74" t="s">
        <v>675</v>
      </c>
      <c r="AO74">
        <v>495</v>
      </c>
      <c r="AP74">
        <v>0</v>
      </c>
      <c r="AQ74">
        <v>1</v>
      </c>
      <c r="AR74">
        <v>1.5</v>
      </c>
      <c r="AS74" t="s">
        <v>676</v>
      </c>
      <c r="AT74">
        <v>3</v>
      </c>
      <c r="AU74">
        <v>3</v>
      </c>
      <c r="AV74">
        <v>0</v>
      </c>
      <c r="AW74" t="s">
        <v>677</v>
      </c>
      <c r="AX74">
        <v>2</v>
      </c>
      <c r="AY74">
        <v>0</v>
      </c>
      <c r="AZ74">
        <v>14.5</v>
      </c>
      <c r="BA74">
        <v>1</v>
      </c>
      <c r="BB74">
        <v>31</v>
      </c>
      <c r="BC74">
        <v>0</v>
      </c>
      <c r="BD74">
        <v>0</v>
      </c>
      <c r="BE74">
        <v>1</v>
      </c>
      <c r="BF74">
        <v>1</v>
      </c>
      <c r="BG74">
        <v>1</v>
      </c>
      <c r="BH74" t="s">
        <v>526</v>
      </c>
      <c r="BI74">
        <v>1600</v>
      </c>
      <c r="BJ74">
        <v>0</v>
      </c>
      <c r="BK74">
        <v>1</v>
      </c>
      <c r="BL74" t="s">
        <v>2406</v>
      </c>
      <c r="BM74">
        <v>60</v>
      </c>
      <c r="BN74">
        <v>200</v>
      </c>
      <c r="BO74">
        <v>2</v>
      </c>
      <c r="BS74">
        <v>2025</v>
      </c>
      <c r="BT74">
        <v>54000</v>
      </c>
      <c r="BU74">
        <v>0</v>
      </c>
      <c r="BY74" t="s">
        <v>1507</v>
      </c>
      <c r="BZ74" s="106">
        <f t="shared" si="6"/>
        <v>21200</v>
      </c>
      <c r="CA74" s="106">
        <f t="shared" si="7"/>
        <v>21200</v>
      </c>
      <c r="CB74" s="107" t="str">
        <f t="shared" si="9"/>
        <v>同一</v>
      </c>
    </row>
    <row r="75" spans="1:80">
      <c r="A75" s="1" t="str">
        <f t="shared" si="8"/>
        <v>山形5-15B</v>
      </c>
      <c r="B75" t="s">
        <v>2392</v>
      </c>
      <c r="C75">
        <v>201</v>
      </c>
      <c r="D75" t="s">
        <v>279</v>
      </c>
      <c r="E75" t="s">
        <v>2407</v>
      </c>
      <c r="F75">
        <v>15</v>
      </c>
      <c r="G75" t="s">
        <v>2405</v>
      </c>
      <c r="H75">
        <v>2</v>
      </c>
      <c r="I75">
        <v>68600</v>
      </c>
      <c r="J75">
        <v>68600</v>
      </c>
      <c r="K75">
        <v>69200</v>
      </c>
      <c r="L75">
        <v>1</v>
      </c>
      <c r="M75">
        <v>26000</v>
      </c>
      <c r="N75">
        <v>0</v>
      </c>
      <c r="O75">
        <v>0</v>
      </c>
      <c r="R75">
        <v>0</v>
      </c>
      <c r="U75">
        <v>0</v>
      </c>
      <c r="X75">
        <v>0</v>
      </c>
      <c r="AA75">
        <v>0</v>
      </c>
      <c r="AD75">
        <v>0</v>
      </c>
      <c r="AG75">
        <v>0</v>
      </c>
      <c r="AJ75">
        <v>0</v>
      </c>
      <c r="AK75">
        <v>100</v>
      </c>
      <c r="AL75" t="s">
        <v>674</v>
      </c>
      <c r="AM75" t="s">
        <v>675</v>
      </c>
      <c r="AO75">
        <v>495</v>
      </c>
      <c r="AP75">
        <v>0</v>
      </c>
      <c r="AQ75">
        <v>1</v>
      </c>
      <c r="AR75">
        <v>1.5</v>
      </c>
      <c r="AS75" t="s">
        <v>676</v>
      </c>
      <c r="AT75">
        <v>3</v>
      </c>
      <c r="AU75">
        <v>3</v>
      </c>
      <c r="AV75">
        <v>0</v>
      </c>
      <c r="AW75" t="s">
        <v>677</v>
      </c>
      <c r="AX75">
        <v>2</v>
      </c>
      <c r="AY75">
        <v>0</v>
      </c>
      <c r="AZ75">
        <v>14.5</v>
      </c>
      <c r="BA75">
        <v>1</v>
      </c>
      <c r="BB75">
        <v>31</v>
      </c>
      <c r="BC75">
        <v>0</v>
      </c>
      <c r="BD75">
        <v>0</v>
      </c>
      <c r="BE75">
        <v>1</v>
      </c>
      <c r="BF75">
        <v>1</v>
      </c>
      <c r="BG75">
        <v>1</v>
      </c>
      <c r="BH75" t="s">
        <v>526</v>
      </c>
      <c r="BI75">
        <v>1600</v>
      </c>
      <c r="BJ75">
        <v>0</v>
      </c>
      <c r="BK75">
        <v>1</v>
      </c>
      <c r="BL75" t="s">
        <v>2406</v>
      </c>
      <c r="BM75">
        <v>60</v>
      </c>
      <c r="BN75">
        <v>200</v>
      </c>
      <c r="BO75">
        <v>2</v>
      </c>
      <c r="BS75">
        <v>2025</v>
      </c>
      <c r="BT75">
        <v>54000</v>
      </c>
      <c r="BU75">
        <v>0</v>
      </c>
      <c r="BY75" t="s">
        <v>1508</v>
      </c>
      <c r="BZ75" s="106">
        <f t="shared" si="6"/>
        <v>22100</v>
      </c>
      <c r="CA75" s="106">
        <f t="shared" si="7"/>
        <v>22300</v>
      </c>
      <c r="CB75" s="107" t="str">
        <f t="shared" si="9"/>
        <v>開差</v>
      </c>
    </row>
    <row r="76" spans="1:80">
      <c r="A76" s="1" t="str">
        <f t="shared" si="8"/>
        <v>山形5-16</v>
      </c>
      <c r="B76" t="s">
        <v>2392</v>
      </c>
      <c r="C76">
        <v>201</v>
      </c>
      <c r="D76" t="s">
        <v>279</v>
      </c>
      <c r="E76" t="s">
        <v>2407</v>
      </c>
      <c r="F76">
        <v>16</v>
      </c>
      <c r="G76" t="s">
        <v>2398</v>
      </c>
      <c r="H76">
        <v>1</v>
      </c>
      <c r="I76">
        <v>64000</v>
      </c>
      <c r="J76">
        <v>64000</v>
      </c>
      <c r="K76">
        <v>64000</v>
      </c>
      <c r="L76">
        <v>1</v>
      </c>
      <c r="M76">
        <v>14100</v>
      </c>
      <c r="N76">
        <v>0</v>
      </c>
      <c r="O76">
        <v>0</v>
      </c>
      <c r="R76">
        <v>0</v>
      </c>
      <c r="U76">
        <v>0</v>
      </c>
      <c r="X76">
        <v>0</v>
      </c>
      <c r="AA76">
        <v>0</v>
      </c>
      <c r="AD76">
        <v>0</v>
      </c>
      <c r="AG76">
        <v>0</v>
      </c>
      <c r="AJ76">
        <v>0</v>
      </c>
      <c r="AK76">
        <v>100</v>
      </c>
      <c r="AL76" t="s">
        <v>679</v>
      </c>
      <c r="AM76" t="s">
        <v>680</v>
      </c>
      <c r="AO76">
        <v>681</v>
      </c>
      <c r="AP76">
        <v>0</v>
      </c>
      <c r="AQ76">
        <v>1</v>
      </c>
      <c r="AR76">
        <v>1.2</v>
      </c>
      <c r="AS76" t="s">
        <v>642</v>
      </c>
      <c r="AT76">
        <v>6</v>
      </c>
      <c r="AU76">
        <v>1</v>
      </c>
      <c r="AV76">
        <v>0</v>
      </c>
      <c r="AW76" t="s">
        <v>681</v>
      </c>
      <c r="AX76">
        <v>3</v>
      </c>
      <c r="AY76">
        <v>0</v>
      </c>
      <c r="AZ76">
        <v>16</v>
      </c>
      <c r="BA76">
        <v>1</v>
      </c>
      <c r="BB76">
        <v>31</v>
      </c>
      <c r="BC76">
        <v>0</v>
      </c>
      <c r="BD76">
        <v>0</v>
      </c>
      <c r="BE76">
        <v>1</v>
      </c>
      <c r="BF76">
        <v>1</v>
      </c>
      <c r="BG76">
        <v>1</v>
      </c>
      <c r="BH76" t="s">
        <v>279</v>
      </c>
      <c r="BI76">
        <v>2900</v>
      </c>
      <c r="BJ76">
        <v>0</v>
      </c>
      <c r="BK76">
        <v>1</v>
      </c>
      <c r="BL76" t="s">
        <v>2406</v>
      </c>
      <c r="BM76">
        <v>60</v>
      </c>
      <c r="BN76">
        <v>200</v>
      </c>
      <c r="BO76">
        <v>2</v>
      </c>
      <c r="BS76">
        <v>2025</v>
      </c>
      <c r="BT76">
        <v>50000</v>
      </c>
      <c r="BU76">
        <v>0</v>
      </c>
      <c r="BY76" t="s">
        <v>1509</v>
      </c>
      <c r="BZ76" s="106">
        <f t="shared" si="6"/>
        <v>31300</v>
      </c>
      <c r="CA76" s="106">
        <f t="shared" si="7"/>
        <v>31300</v>
      </c>
      <c r="CB76" s="107" t="str">
        <f t="shared" si="9"/>
        <v>同一</v>
      </c>
    </row>
    <row r="77" spans="1:80">
      <c r="A77" s="1" t="str">
        <f t="shared" si="8"/>
        <v>山形5-16B</v>
      </c>
      <c r="B77" t="s">
        <v>2392</v>
      </c>
      <c r="C77">
        <v>201</v>
      </c>
      <c r="D77" t="s">
        <v>279</v>
      </c>
      <c r="E77" t="s">
        <v>2407</v>
      </c>
      <c r="F77">
        <v>16</v>
      </c>
      <c r="G77" t="s">
        <v>2399</v>
      </c>
      <c r="H77">
        <v>2</v>
      </c>
      <c r="I77">
        <v>63700</v>
      </c>
      <c r="J77">
        <v>63700</v>
      </c>
      <c r="K77">
        <v>63700</v>
      </c>
      <c r="L77">
        <v>1</v>
      </c>
      <c r="M77">
        <v>18600</v>
      </c>
      <c r="N77">
        <v>0</v>
      </c>
      <c r="O77">
        <v>0</v>
      </c>
      <c r="R77">
        <v>0</v>
      </c>
      <c r="U77">
        <v>0</v>
      </c>
      <c r="X77">
        <v>0</v>
      </c>
      <c r="AA77">
        <v>0</v>
      </c>
      <c r="AD77">
        <v>0</v>
      </c>
      <c r="AG77">
        <v>0</v>
      </c>
      <c r="AJ77">
        <v>0</v>
      </c>
      <c r="AK77">
        <v>100</v>
      </c>
      <c r="AL77" t="s">
        <v>679</v>
      </c>
      <c r="AM77" t="s">
        <v>680</v>
      </c>
      <c r="AO77">
        <v>681</v>
      </c>
      <c r="AP77">
        <v>0</v>
      </c>
      <c r="AQ77">
        <v>1</v>
      </c>
      <c r="AR77">
        <v>1.2</v>
      </c>
      <c r="AS77" t="s">
        <v>642</v>
      </c>
      <c r="AT77">
        <v>6</v>
      </c>
      <c r="AU77">
        <v>1</v>
      </c>
      <c r="AV77">
        <v>0</v>
      </c>
      <c r="AW77" t="s">
        <v>681</v>
      </c>
      <c r="AX77">
        <v>3</v>
      </c>
      <c r="AY77">
        <v>0</v>
      </c>
      <c r="AZ77">
        <v>16</v>
      </c>
      <c r="BA77">
        <v>1</v>
      </c>
      <c r="BB77">
        <v>31</v>
      </c>
      <c r="BC77">
        <v>0</v>
      </c>
      <c r="BD77">
        <v>0</v>
      </c>
      <c r="BE77">
        <v>1</v>
      </c>
      <c r="BF77">
        <v>1</v>
      </c>
      <c r="BG77">
        <v>1</v>
      </c>
      <c r="BH77" t="s">
        <v>279</v>
      </c>
      <c r="BI77">
        <v>2900</v>
      </c>
      <c r="BJ77">
        <v>0</v>
      </c>
      <c r="BK77">
        <v>1</v>
      </c>
      <c r="BL77" t="s">
        <v>2406</v>
      </c>
      <c r="BM77">
        <v>60</v>
      </c>
      <c r="BN77">
        <v>200</v>
      </c>
      <c r="BO77">
        <v>2</v>
      </c>
      <c r="BS77">
        <v>2025</v>
      </c>
      <c r="BT77">
        <v>50000</v>
      </c>
      <c r="BU77">
        <v>0</v>
      </c>
      <c r="BY77" t="s">
        <v>1510</v>
      </c>
      <c r="BZ77" s="106">
        <f t="shared" si="6"/>
        <v>35700</v>
      </c>
      <c r="CA77" s="106">
        <f t="shared" si="7"/>
        <v>35600</v>
      </c>
      <c r="CB77" s="107" t="str">
        <f t="shared" si="9"/>
        <v>開差</v>
      </c>
    </row>
    <row r="78" spans="1:80">
      <c r="A78" s="1" t="str">
        <f t="shared" si="8"/>
        <v>山形5-17</v>
      </c>
      <c r="B78" t="s">
        <v>2392</v>
      </c>
      <c r="C78">
        <v>201</v>
      </c>
      <c r="D78" t="s">
        <v>279</v>
      </c>
      <c r="E78" t="s">
        <v>2407</v>
      </c>
      <c r="F78">
        <v>17</v>
      </c>
      <c r="G78" t="s">
        <v>2403</v>
      </c>
      <c r="H78">
        <v>1</v>
      </c>
      <c r="I78">
        <v>85100</v>
      </c>
      <c r="J78">
        <v>85100</v>
      </c>
      <c r="K78">
        <v>86300</v>
      </c>
      <c r="L78">
        <v>1</v>
      </c>
      <c r="M78">
        <v>33600</v>
      </c>
      <c r="N78">
        <v>0</v>
      </c>
      <c r="O78">
        <v>0</v>
      </c>
      <c r="P78">
        <v>1143</v>
      </c>
      <c r="R78">
        <v>-2</v>
      </c>
      <c r="U78">
        <v>0</v>
      </c>
      <c r="X78">
        <v>0</v>
      </c>
      <c r="AA78">
        <v>0</v>
      </c>
      <c r="AD78">
        <v>0</v>
      </c>
      <c r="AG78">
        <v>0</v>
      </c>
      <c r="AJ78">
        <v>0</v>
      </c>
      <c r="AK78">
        <v>98</v>
      </c>
      <c r="AL78" t="s">
        <v>684</v>
      </c>
      <c r="AM78" t="s">
        <v>685</v>
      </c>
      <c r="AO78">
        <v>128</v>
      </c>
      <c r="AP78">
        <v>0</v>
      </c>
      <c r="AQ78">
        <v>1</v>
      </c>
      <c r="AR78">
        <v>3</v>
      </c>
      <c r="AS78" t="s">
        <v>631</v>
      </c>
      <c r="AT78">
        <v>4</v>
      </c>
      <c r="AU78">
        <v>2</v>
      </c>
      <c r="AV78">
        <v>0</v>
      </c>
      <c r="AW78" t="s">
        <v>686</v>
      </c>
      <c r="AX78">
        <v>4</v>
      </c>
      <c r="AY78">
        <v>0</v>
      </c>
      <c r="AZ78">
        <v>12</v>
      </c>
      <c r="BA78">
        <v>1</v>
      </c>
      <c r="BB78">
        <v>31</v>
      </c>
      <c r="BC78">
        <v>0</v>
      </c>
      <c r="BD78">
        <v>0</v>
      </c>
      <c r="BE78">
        <v>1</v>
      </c>
      <c r="BF78">
        <v>1</v>
      </c>
      <c r="BG78">
        <v>1</v>
      </c>
      <c r="BH78" t="s">
        <v>279</v>
      </c>
      <c r="BI78">
        <v>1200</v>
      </c>
      <c r="BJ78">
        <v>0</v>
      </c>
      <c r="BK78">
        <v>1</v>
      </c>
      <c r="BL78" t="s">
        <v>2407</v>
      </c>
      <c r="BM78">
        <v>80</v>
      </c>
      <c r="BN78">
        <v>400</v>
      </c>
      <c r="BO78">
        <v>2</v>
      </c>
      <c r="BS78">
        <v>2025</v>
      </c>
      <c r="BT78">
        <v>68000</v>
      </c>
      <c r="BU78">
        <v>0</v>
      </c>
      <c r="BY78" t="s">
        <v>1511</v>
      </c>
      <c r="BZ78" s="106">
        <f t="shared" si="6"/>
        <v>8360</v>
      </c>
      <c r="CA78" s="106">
        <f t="shared" si="7"/>
        <v>8360</v>
      </c>
      <c r="CB78" s="107" t="str">
        <f t="shared" si="9"/>
        <v>同一</v>
      </c>
    </row>
    <row r="79" spans="1:80">
      <c r="A79" s="1" t="str">
        <f t="shared" si="8"/>
        <v>山形5-17B</v>
      </c>
      <c r="B79" t="s">
        <v>2392</v>
      </c>
      <c r="C79">
        <v>201</v>
      </c>
      <c r="D79" t="s">
        <v>279</v>
      </c>
      <c r="E79" t="s">
        <v>2407</v>
      </c>
      <c r="F79">
        <v>17</v>
      </c>
      <c r="G79" t="s">
        <v>2402</v>
      </c>
      <c r="H79">
        <v>2</v>
      </c>
      <c r="I79">
        <v>85000</v>
      </c>
      <c r="J79">
        <v>85000</v>
      </c>
      <c r="K79">
        <v>85800</v>
      </c>
      <c r="L79">
        <v>1</v>
      </c>
      <c r="M79">
        <v>30500</v>
      </c>
      <c r="N79">
        <v>0</v>
      </c>
      <c r="O79">
        <v>0</v>
      </c>
      <c r="P79">
        <v>1143</v>
      </c>
      <c r="R79">
        <v>-2</v>
      </c>
      <c r="U79">
        <v>0</v>
      </c>
      <c r="X79">
        <v>0</v>
      </c>
      <c r="AA79">
        <v>0</v>
      </c>
      <c r="AD79">
        <v>0</v>
      </c>
      <c r="AG79">
        <v>0</v>
      </c>
      <c r="AJ79">
        <v>0</v>
      </c>
      <c r="AK79">
        <v>98</v>
      </c>
      <c r="AL79" t="s">
        <v>684</v>
      </c>
      <c r="AM79" t="s">
        <v>685</v>
      </c>
      <c r="AO79">
        <v>128</v>
      </c>
      <c r="AP79">
        <v>0</v>
      </c>
      <c r="AQ79">
        <v>1</v>
      </c>
      <c r="AR79">
        <v>3</v>
      </c>
      <c r="AS79" t="s">
        <v>631</v>
      </c>
      <c r="AT79">
        <v>4</v>
      </c>
      <c r="AU79">
        <v>2</v>
      </c>
      <c r="AV79">
        <v>0</v>
      </c>
      <c r="AW79" t="s">
        <v>686</v>
      </c>
      <c r="AX79">
        <v>4</v>
      </c>
      <c r="AY79">
        <v>0</v>
      </c>
      <c r="AZ79">
        <v>12</v>
      </c>
      <c r="BA79">
        <v>1</v>
      </c>
      <c r="BB79">
        <v>31</v>
      </c>
      <c r="BC79">
        <v>0</v>
      </c>
      <c r="BD79">
        <v>0</v>
      </c>
      <c r="BE79">
        <v>1</v>
      </c>
      <c r="BF79">
        <v>1</v>
      </c>
      <c r="BG79">
        <v>1</v>
      </c>
      <c r="BH79" t="s">
        <v>279</v>
      </c>
      <c r="BI79">
        <v>1200</v>
      </c>
      <c r="BJ79">
        <v>0</v>
      </c>
      <c r="BK79">
        <v>1</v>
      </c>
      <c r="BL79" t="s">
        <v>2407</v>
      </c>
      <c r="BM79">
        <v>80</v>
      </c>
      <c r="BN79">
        <v>400</v>
      </c>
      <c r="BO79">
        <v>2</v>
      </c>
      <c r="BS79">
        <v>2025</v>
      </c>
      <c r="BT79">
        <v>68000</v>
      </c>
      <c r="BU79">
        <v>0</v>
      </c>
      <c r="BY79" t="s">
        <v>1512</v>
      </c>
      <c r="BZ79" s="106">
        <f t="shared" si="6"/>
        <v>27500</v>
      </c>
      <c r="CA79" s="106">
        <f t="shared" si="7"/>
        <v>27500</v>
      </c>
      <c r="CB79" s="107" t="str">
        <f t="shared" si="9"/>
        <v>同一</v>
      </c>
    </row>
    <row r="80" spans="1:80">
      <c r="A80" s="1" t="str">
        <f t="shared" si="8"/>
        <v>山形5-18</v>
      </c>
      <c r="B80" t="s">
        <v>2392</v>
      </c>
      <c r="C80">
        <v>201</v>
      </c>
      <c r="D80" t="s">
        <v>279</v>
      </c>
      <c r="E80" t="s">
        <v>2407</v>
      </c>
      <c r="F80">
        <v>18</v>
      </c>
      <c r="G80" t="s">
        <v>2402</v>
      </c>
      <c r="H80">
        <v>1</v>
      </c>
      <c r="I80">
        <v>66800</v>
      </c>
      <c r="J80">
        <v>66800</v>
      </c>
      <c r="K80">
        <v>67500</v>
      </c>
      <c r="L80">
        <v>1</v>
      </c>
      <c r="M80">
        <v>26600</v>
      </c>
      <c r="N80">
        <v>0</v>
      </c>
      <c r="O80">
        <v>0</v>
      </c>
      <c r="P80">
        <v>1146</v>
      </c>
      <c r="R80">
        <v>4</v>
      </c>
      <c r="U80">
        <v>0</v>
      </c>
      <c r="X80">
        <v>0</v>
      </c>
      <c r="AA80">
        <v>0</v>
      </c>
      <c r="AD80">
        <v>0</v>
      </c>
      <c r="AG80">
        <v>0</v>
      </c>
      <c r="AJ80">
        <v>0</v>
      </c>
      <c r="AK80">
        <v>104</v>
      </c>
      <c r="AL80" t="s">
        <v>688</v>
      </c>
      <c r="AM80" t="s">
        <v>689</v>
      </c>
      <c r="AO80">
        <v>885</v>
      </c>
      <c r="AP80">
        <v>0</v>
      </c>
      <c r="AQ80">
        <v>1.5</v>
      </c>
      <c r="AR80">
        <v>1</v>
      </c>
      <c r="AS80" t="s">
        <v>642</v>
      </c>
      <c r="AT80">
        <v>3</v>
      </c>
      <c r="AU80">
        <v>1</v>
      </c>
      <c r="AV80">
        <v>0</v>
      </c>
      <c r="AW80" t="s">
        <v>690</v>
      </c>
      <c r="AX80">
        <v>3</v>
      </c>
      <c r="AY80">
        <v>0</v>
      </c>
      <c r="AZ80">
        <v>17</v>
      </c>
      <c r="BA80">
        <v>1</v>
      </c>
      <c r="BB80">
        <v>31</v>
      </c>
      <c r="BC80">
        <v>4</v>
      </c>
      <c r="BD80">
        <v>1</v>
      </c>
      <c r="BE80">
        <v>1</v>
      </c>
      <c r="BF80">
        <v>1</v>
      </c>
      <c r="BG80">
        <v>1</v>
      </c>
      <c r="BH80" t="s">
        <v>506</v>
      </c>
      <c r="BI80">
        <v>1500</v>
      </c>
      <c r="BJ80">
        <v>0</v>
      </c>
      <c r="BK80">
        <v>1</v>
      </c>
      <c r="BL80">
        <v>16</v>
      </c>
      <c r="BM80">
        <v>60</v>
      </c>
      <c r="BN80">
        <v>200</v>
      </c>
      <c r="BO80">
        <v>0</v>
      </c>
      <c r="BS80">
        <v>2025</v>
      </c>
      <c r="BT80">
        <v>48000</v>
      </c>
      <c r="BU80">
        <v>0</v>
      </c>
      <c r="BY80" t="s">
        <v>1513</v>
      </c>
      <c r="BZ80" s="106">
        <f t="shared" si="6"/>
        <v>5480</v>
      </c>
      <c r="CA80" s="106">
        <f t="shared" si="7"/>
        <v>5480</v>
      </c>
      <c r="CB80" s="107" t="str">
        <f t="shared" si="9"/>
        <v>同一</v>
      </c>
    </row>
    <row r="81" spans="1:80">
      <c r="A81" s="1" t="str">
        <f t="shared" si="8"/>
        <v>山形5-18B</v>
      </c>
      <c r="B81" t="s">
        <v>2392</v>
      </c>
      <c r="C81">
        <v>201</v>
      </c>
      <c r="D81" t="s">
        <v>279</v>
      </c>
      <c r="E81" t="s">
        <v>2407</v>
      </c>
      <c r="F81">
        <v>18</v>
      </c>
      <c r="G81" t="s">
        <v>2403</v>
      </c>
      <c r="H81">
        <v>2</v>
      </c>
      <c r="I81">
        <v>66800</v>
      </c>
      <c r="J81">
        <v>66800</v>
      </c>
      <c r="K81">
        <v>68000</v>
      </c>
      <c r="L81">
        <v>1</v>
      </c>
      <c r="M81">
        <v>25000</v>
      </c>
      <c r="N81">
        <v>0</v>
      </c>
      <c r="O81">
        <v>0</v>
      </c>
      <c r="P81">
        <v>1146</v>
      </c>
      <c r="R81">
        <v>4</v>
      </c>
      <c r="U81">
        <v>0</v>
      </c>
      <c r="X81">
        <v>0</v>
      </c>
      <c r="AA81">
        <v>0</v>
      </c>
      <c r="AD81">
        <v>0</v>
      </c>
      <c r="AG81">
        <v>0</v>
      </c>
      <c r="AJ81">
        <v>0</v>
      </c>
      <c r="AK81">
        <v>104</v>
      </c>
      <c r="AL81" t="s">
        <v>688</v>
      </c>
      <c r="AM81" t="s">
        <v>689</v>
      </c>
      <c r="AO81">
        <v>885</v>
      </c>
      <c r="AP81">
        <v>0</v>
      </c>
      <c r="AQ81">
        <v>1.5</v>
      </c>
      <c r="AR81">
        <v>1</v>
      </c>
      <c r="AS81" t="s">
        <v>642</v>
      </c>
      <c r="AT81">
        <v>3</v>
      </c>
      <c r="AU81">
        <v>1</v>
      </c>
      <c r="AV81">
        <v>0</v>
      </c>
      <c r="AW81" t="s">
        <v>690</v>
      </c>
      <c r="AX81">
        <v>3</v>
      </c>
      <c r="AY81">
        <v>0</v>
      </c>
      <c r="AZ81">
        <v>17</v>
      </c>
      <c r="BA81">
        <v>1</v>
      </c>
      <c r="BB81">
        <v>31</v>
      </c>
      <c r="BC81">
        <v>4</v>
      </c>
      <c r="BD81">
        <v>1</v>
      </c>
      <c r="BE81">
        <v>1</v>
      </c>
      <c r="BF81">
        <v>1</v>
      </c>
      <c r="BG81">
        <v>1</v>
      </c>
      <c r="BH81" t="s">
        <v>506</v>
      </c>
      <c r="BI81">
        <v>1500</v>
      </c>
      <c r="BJ81">
        <v>0</v>
      </c>
      <c r="BK81">
        <v>1</v>
      </c>
      <c r="BL81">
        <v>16</v>
      </c>
      <c r="BM81">
        <v>60</v>
      </c>
      <c r="BN81">
        <v>200</v>
      </c>
      <c r="BO81">
        <v>0</v>
      </c>
      <c r="BS81">
        <v>2025</v>
      </c>
      <c r="BT81">
        <v>48000</v>
      </c>
      <c r="BU81">
        <v>0</v>
      </c>
      <c r="BY81" t="s">
        <v>1514</v>
      </c>
      <c r="BZ81" s="106">
        <f t="shared" si="6"/>
        <v>30500</v>
      </c>
      <c r="CA81" s="106">
        <f t="shared" si="7"/>
        <v>30500</v>
      </c>
      <c r="CB81" s="107" t="str">
        <f t="shared" si="9"/>
        <v>同一</v>
      </c>
    </row>
    <row r="82" spans="1:80">
      <c r="A82" s="1" t="str">
        <f t="shared" si="8"/>
        <v>山形9-1</v>
      </c>
      <c r="B82" t="s">
        <v>2392</v>
      </c>
      <c r="C82">
        <v>201</v>
      </c>
      <c r="D82" t="s">
        <v>279</v>
      </c>
      <c r="E82" t="s">
        <v>2411</v>
      </c>
      <c r="F82">
        <v>1</v>
      </c>
      <c r="G82" t="s">
        <v>2405</v>
      </c>
      <c r="H82">
        <v>1</v>
      </c>
      <c r="I82">
        <v>37800</v>
      </c>
      <c r="J82">
        <v>37800</v>
      </c>
      <c r="K82">
        <v>37800</v>
      </c>
      <c r="L82">
        <v>0</v>
      </c>
      <c r="M82">
        <v>0</v>
      </c>
      <c r="N82">
        <v>0</v>
      </c>
      <c r="O82">
        <v>0</v>
      </c>
      <c r="R82">
        <v>0</v>
      </c>
      <c r="U82">
        <v>0</v>
      </c>
      <c r="X82">
        <v>0</v>
      </c>
      <c r="AA82">
        <v>0</v>
      </c>
      <c r="AD82">
        <v>0</v>
      </c>
      <c r="AG82">
        <v>0</v>
      </c>
      <c r="AJ82">
        <v>0</v>
      </c>
      <c r="AK82">
        <v>100</v>
      </c>
      <c r="AL82" t="s">
        <v>693</v>
      </c>
      <c r="AO82">
        <v>1425</v>
      </c>
      <c r="AP82">
        <v>0</v>
      </c>
      <c r="AQ82">
        <v>1</v>
      </c>
      <c r="AR82">
        <v>1.2</v>
      </c>
      <c r="AS82" t="s">
        <v>694</v>
      </c>
      <c r="AT82">
        <v>3</v>
      </c>
      <c r="AU82">
        <v>1</v>
      </c>
      <c r="AV82">
        <v>0</v>
      </c>
      <c r="AW82" t="s">
        <v>695</v>
      </c>
      <c r="AX82">
        <v>5</v>
      </c>
      <c r="AY82">
        <v>0</v>
      </c>
      <c r="AZ82">
        <v>8</v>
      </c>
      <c r="BA82">
        <v>1</v>
      </c>
      <c r="BB82">
        <v>31</v>
      </c>
      <c r="BC82">
        <v>0</v>
      </c>
      <c r="BD82">
        <v>0</v>
      </c>
      <c r="BE82">
        <v>1</v>
      </c>
      <c r="BF82">
        <v>0</v>
      </c>
      <c r="BG82">
        <v>1</v>
      </c>
      <c r="BH82" t="s">
        <v>696</v>
      </c>
      <c r="BI82">
        <v>290</v>
      </c>
      <c r="BJ82">
        <v>0</v>
      </c>
      <c r="BK82">
        <v>1</v>
      </c>
      <c r="BL82" t="s">
        <v>2412</v>
      </c>
      <c r="BM82">
        <v>60</v>
      </c>
      <c r="BN82">
        <v>200</v>
      </c>
      <c r="BO82">
        <v>2</v>
      </c>
      <c r="BS82">
        <v>2025</v>
      </c>
      <c r="BT82">
        <v>30000</v>
      </c>
      <c r="BU82">
        <v>0</v>
      </c>
      <c r="BY82" t="s">
        <v>1515</v>
      </c>
      <c r="BZ82" s="106">
        <f t="shared" si="6"/>
        <v>31600</v>
      </c>
      <c r="CA82" s="106">
        <f t="shared" si="7"/>
        <v>31900</v>
      </c>
      <c r="CB82" s="107" t="str">
        <f t="shared" si="9"/>
        <v>開差</v>
      </c>
    </row>
    <row r="83" spans="1:80">
      <c r="A83" s="1" t="str">
        <f t="shared" si="8"/>
        <v>山形9-1B</v>
      </c>
      <c r="B83" t="s">
        <v>2392</v>
      </c>
      <c r="C83">
        <v>201</v>
      </c>
      <c r="D83" t="s">
        <v>279</v>
      </c>
      <c r="E83" t="s">
        <v>2411</v>
      </c>
      <c r="F83">
        <v>1</v>
      </c>
      <c r="G83" t="s">
        <v>2395</v>
      </c>
      <c r="H83">
        <v>2</v>
      </c>
      <c r="I83">
        <v>37800</v>
      </c>
      <c r="J83">
        <v>37800</v>
      </c>
      <c r="K83">
        <v>37800</v>
      </c>
      <c r="L83">
        <v>0</v>
      </c>
      <c r="M83">
        <v>0</v>
      </c>
      <c r="N83">
        <v>0</v>
      </c>
      <c r="O83">
        <v>0</v>
      </c>
      <c r="R83">
        <v>0</v>
      </c>
      <c r="U83">
        <v>0</v>
      </c>
      <c r="X83">
        <v>0</v>
      </c>
      <c r="AA83">
        <v>0</v>
      </c>
      <c r="AD83">
        <v>0</v>
      </c>
      <c r="AG83">
        <v>0</v>
      </c>
      <c r="AJ83">
        <v>0</v>
      </c>
      <c r="AK83">
        <v>100</v>
      </c>
      <c r="AL83" t="s">
        <v>693</v>
      </c>
      <c r="AO83">
        <v>1425</v>
      </c>
      <c r="AP83">
        <v>0</v>
      </c>
      <c r="AQ83">
        <v>1</v>
      </c>
      <c r="AR83">
        <v>1.2</v>
      </c>
      <c r="AS83" t="s">
        <v>694</v>
      </c>
      <c r="AT83">
        <v>3</v>
      </c>
      <c r="AU83">
        <v>1</v>
      </c>
      <c r="AV83">
        <v>0</v>
      </c>
      <c r="AW83" t="s">
        <v>695</v>
      </c>
      <c r="AX83">
        <v>5</v>
      </c>
      <c r="AY83">
        <v>0</v>
      </c>
      <c r="AZ83">
        <v>8</v>
      </c>
      <c r="BA83">
        <v>1</v>
      </c>
      <c r="BB83">
        <v>31</v>
      </c>
      <c r="BC83">
        <v>0</v>
      </c>
      <c r="BD83">
        <v>0</v>
      </c>
      <c r="BE83">
        <v>1</v>
      </c>
      <c r="BF83">
        <v>0</v>
      </c>
      <c r="BG83">
        <v>1</v>
      </c>
      <c r="BH83" t="s">
        <v>696</v>
      </c>
      <c r="BI83">
        <v>290</v>
      </c>
      <c r="BJ83">
        <v>0</v>
      </c>
      <c r="BK83">
        <v>1</v>
      </c>
      <c r="BL83" t="s">
        <v>2412</v>
      </c>
      <c r="BM83">
        <v>60</v>
      </c>
      <c r="BN83">
        <v>200</v>
      </c>
      <c r="BO83">
        <v>2</v>
      </c>
      <c r="BS83">
        <v>2025</v>
      </c>
      <c r="BT83">
        <v>30000</v>
      </c>
      <c r="BU83">
        <v>0</v>
      </c>
      <c r="BY83" t="s">
        <v>1516</v>
      </c>
      <c r="BZ83" s="106">
        <f t="shared" si="6"/>
        <v>6970</v>
      </c>
      <c r="CA83" s="106">
        <f t="shared" si="7"/>
        <v>6950</v>
      </c>
      <c r="CB83" s="107" t="str">
        <f t="shared" si="9"/>
        <v>開差</v>
      </c>
    </row>
    <row r="84" spans="1:80">
      <c r="A84" s="1" t="str">
        <f t="shared" si="8"/>
        <v>山形9-2</v>
      </c>
      <c r="B84" t="s">
        <v>2392</v>
      </c>
      <c r="C84">
        <v>201</v>
      </c>
      <c r="D84" t="s">
        <v>279</v>
      </c>
      <c r="E84" t="s">
        <v>2411</v>
      </c>
      <c r="F84">
        <v>2</v>
      </c>
      <c r="G84" t="s">
        <v>2398</v>
      </c>
      <c r="H84">
        <v>1</v>
      </c>
      <c r="I84">
        <v>16000</v>
      </c>
      <c r="J84">
        <v>16000</v>
      </c>
      <c r="K84">
        <v>16000</v>
      </c>
      <c r="L84">
        <v>0</v>
      </c>
      <c r="M84">
        <v>0</v>
      </c>
      <c r="N84">
        <v>0</v>
      </c>
      <c r="O84">
        <v>0</v>
      </c>
      <c r="R84">
        <v>0</v>
      </c>
      <c r="U84">
        <v>0</v>
      </c>
      <c r="X84">
        <v>0</v>
      </c>
      <c r="AA84">
        <v>0</v>
      </c>
      <c r="AD84">
        <v>0</v>
      </c>
      <c r="AG84">
        <v>0</v>
      </c>
      <c r="AJ84">
        <v>0</v>
      </c>
      <c r="AK84">
        <v>100</v>
      </c>
      <c r="AL84" t="s">
        <v>698</v>
      </c>
      <c r="AO84">
        <v>3646</v>
      </c>
      <c r="AP84">
        <v>0</v>
      </c>
      <c r="AQ84">
        <v>1</v>
      </c>
      <c r="AR84">
        <v>1.5</v>
      </c>
      <c r="AS84" t="s">
        <v>619</v>
      </c>
      <c r="AT84">
        <v>3</v>
      </c>
      <c r="AU84">
        <v>2</v>
      </c>
      <c r="AV84">
        <v>0</v>
      </c>
      <c r="AW84" t="s">
        <v>699</v>
      </c>
      <c r="AX84">
        <v>3</v>
      </c>
      <c r="AY84">
        <v>0</v>
      </c>
      <c r="AZ84">
        <v>16</v>
      </c>
      <c r="BA84">
        <v>1</v>
      </c>
      <c r="BB84">
        <v>31</v>
      </c>
      <c r="BC84">
        <v>0</v>
      </c>
      <c r="BD84">
        <v>0</v>
      </c>
      <c r="BE84">
        <v>1</v>
      </c>
      <c r="BF84">
        <v>0</v>
      </c>
      <c r="BG84">
        <v>1</v>
      </c>
      <c r="BH84" t="s">
        <v>700</v>
      </c>
      <c r="BI84">
        <v>2000</v>
      </c>
      <c r="BJ84">
        <v>0</v>
      </c>
      <c r="BK84">
        <v>1</v>
      </c>
      <c r="BL84" t="s">
        <v>2392</v>
      </c>
      <c r="BM84">
        <v>60</v>
      </c>
      <c r="BN84">
        <v>200</v>
      </c>
      <c r="BO84">
        <v>2</v>
      </c>
      <c r="BS84">
        <v>0</v>
      </c>
      <c r="BT84">
        <v>0</v>
      </c>
      <c r="BU84">
        <v>0</v>
      </c>
      <c r="BY84" t="s">
        <v>1517</v>
      </c>
      <c r="BZ84" s="106">
        <f t="shared" si="6"/>
        <v>17600</v>
      </c>
      <c r="CA84" s="106">
        <f t="shared" si="7"/>
        <v>17600</v>
      </c>
      <c r="CB84" s="107" t="str">
        <f t="shared" si="9"/>
        <v>同一</v>
      </c>
    </row>
    <row r="85" spans="1:80">
      <c r="A85" s="1" t="str">
        <f t="shared" si="8"/>
        <v>山形9-2B</v>
      </c>
      <c r="B85" t="s">
        <v>2392</v>
      </c>
      <c r="C85">
        <v>201</v>
      </c>
      <c r="D85" t="s">
        <v>279</v>
      </c>
      <c r="E85" t="s">
        <v>2411</v>
      </c>
      <c r="F85">
        <v>2</v>
      </c>
      <c r="G85" t="s">
        <v>2402</v>
      </c>
      <c r="H85">
        <v>2</v>
      </c>
      <c r="I85">
        <v>16000</v>
      </c>
      <c r="J85">
        <v>16000</v>
      </c>
      <c r="K85">
        <v>16000</v>
      </c>
      <c r="L85">
        <v>0</v>
      </c>
      <c r="M85">
        <v>0</v>
      </c>
      <c r="N85">
        <v>0</v>
      </c>
      <c r="O85">
        <v>0</v>
      </c>
      <c r="R85">
        <v>0</v>
      </c>
      <c r="U85">
        <v>0</v>
      </c>
      <c r="X85">
        <v>0</v>
      </c>
      <c r="AA85">
        <v>0</v>
      </c>
      <c r="AD85">
        <v>0</v>
      </c>
      <c r="AG85">
        <v>0</v>
      </c>
      <c r="AJ85">
        <v>0</v>
      </c>
      <c r="AK85">
        <v>100</v>
      </c>
      <c r="AL85" t="s">
        <v>698</v>
      </c>
      <c r="AO85">
        <v>3646</v>
      </c>
      <c r="AP85">
        <v>0</v>
      </c>
      <c r="AQ85">
        <v>1</v>
      </c>
      <c r="AR85">
        <v>1.5</v>
      </c>
      <c r="AS85" t="s">
        <v>619</v>
      </c>
      <c r="AT85">
        <v>3</v>
      </c>
      <c r="AU85">
        <v>2</v>
      </c>
      <c r="AV85">
        <v>0</v>
      </c>
      <c r="AW85" t="s">
        <v>699</v>
      </c>
      <c r="AX85">
        <v>3</v>
      </c>
      <c r="AY85">
        <v>0</v>
      </c>
      <c r="AZ85">
        <v>16</v>
      </c>
      <c r="BA85">
        <v>1</v>
      </c>
      <c r="BB85">
        <v>31</v>
      </c>
      <c r="BC85">
        <v>0</v>
      </c>
      <c r="BD85">
        <v>0</v>
      </c>
      <c r="BE85">
        <v>1</v>
      </c>
      <c r="BF85">
        <v>0</v>
      </c>
      <c r="BG85">
        <v>1</v>
      </c>
      <c r="BH85" t="s">
        <v>700</v>
      </c>
      <c r="BI85">
        <v>2000</v>
      </c>
      <c r="BJ85">
        <v>0</v>
      </c>
      <c r="BK85">
        <v>1</v>
      </c>
      <c r="BL85" t="s">
        <v>2392</v>
      </c>
      <c r="BM85">
        <v>60</v>
      </c>
      <c r="BN85">
        <v>200</v>
      </c>
      <c r="BO85">
        <v>2</v>
      </c>
      <c r="BS85">
        <v>2025</v>
      </c>
      <c r="BT85">
        <v>0</v>
      </c>
      <c r="BU85">
        <v>0</v>
      </c>
      <c r="BY85" t="s">
        <v>1518</v>
      </c>
      <c r="BZ85" s="106">
        <f t="shared" si="6"/>
        <v>31100</v>
      </c>
      <c r="CA85" s="106">
        <f t="shared" si="7"/>
        <v>31000</v>
      </c>
      <c r="CB85" s="107" t="str">
        <f t="shared" si="9"/>
        <v>開差</v>
      </c>
    </row>
    <row r="86" spans="1:80">
      <c r="A86" s="1" t="str">
        <f t="shared" si="8"/>
        <v>山形9-3</v>
      </c>
      <c r="B86" t="s">
        <v>2392</v>
      </c>
      <c r="C86">
        <v>201</v>
      </c>
      <c r="D86" t="s">
        <v>279</v>
      </c>
      <c r="E86" t="s">
        <v>2411</v>
      </c>
      <c r="F86">
        <v>3</v>
      </c>
      <c r="G86" t="s">
        <v>2397</v>
      </c>
      <c r="H86">
        <v>1</v>
      </c>
      <c r="I86">
        <v>18600</v>
      </c>
      <c r="J86">
        <v>18600</v>
      </c>
      <c r="K86">
        <v>18600</v>
      </c>
      <c r="L86">
        <v>0</v>
      </c>
      <c r="M86">
        <v>0</v>
      </c>
      <c r="N86">
        <v>0</v>
      </c>
      <c r="O86">
        <v>0</v>
      </c>
      <c r="P86">
        <v>1149</v>
      </c>
      <c r="R86">
        <v>3</v>
      </c>
      <c r="U86">
        <v>0</v>
      </c>
      <c r="X86">
        <v>0</v>
      </c>
      <c r="AA86">
        <v>0</v>
      </c>
      <c r="AD86">
        <v>0</v>
      </c>
      <c r="AG86">
        <v>0</v>
      </c>
      <c r="AJ86">
        <v>0</v>
      </c>
      <c r="AK86">
        <v>103</v>
      </c>
      <c r="AL86" t="s">
        <v>702</v>
      </c>
      <c r="AO86">
        <v>35757</v>
      </c>
      <c r="AP86">
        <v>0</v>
      </c>
      <c r="AQ86">
        <v>1</v>
      </c>
      <c r="AR86">
        <v>2</v>
      </c>
      <c r="AS86" t="s">
        <v>694</v>
      </c>
      <c r="AU86">
        <v>0</v>
      </c>
      <c r="AV86">
        <v>0</v>
      </c>
      <c r="AW86" t="s">
        <v>703</v>
      </c>
      <c r="AX86">
        <v>4</v>
      </c>
      <c r="AY86">
        <v>0</v>
      </c>
      <c r="AZ86">
        <v>20</v>
      </c>
      <c r="BA86">
        <v>1</v>
      </c>
      <c r="BB86">
        <v>31</v>
      </c>
      <c r="BC86">
        <v>0</v>
      </c>
      <c r="BD86">
        <v>2</v>
      </c>
      <c r="BE86">
        <v>1</v>
      </c>
      <c r="BF86">
        <v>0</v>
      </c>
      <c r="BG86">
        <v>1</v>
      </c>
      <c r="BH86" t="s">
        <v>704</v>
      </c>
      <c r="BI86">
        <v>250</v>
      </c>
      <c r="BJ86">
        <v>0</v>
      </c>
      <c r="BK86">
        <v>1</v>
      </c>
      <c r="BL86" t="s">
        <v>2412</v>
      </c>
      <c r="BM86">
        <v>60</v>
      </c>
      <c r="BN86">
        <v>200</v>
      </c>
      <c r="BO86">
        <v>2</v>
      </c>
      <c r="BS86">
        <v>0</v>
      </c>
      <c r="BT86">
        <v>0</v>
      </c>
      <c r="BU86">
        <v>0</v>
      </c>
      <c r="BY86" t="s">
        <v>1425</v>
      </c>
      <c r="BZ86" s="106">
        <f t="shared" si="6"/>
        <v>50700</v>
      </c>
      <c r="CA86" s="106">
        <f t="shared" si="7"/>
        <v>50800</v>
      </c>
      <c r="CB86" s="107" t="str">
        <f t="shared" si="9"/>
        <v>開差</v>
      </c>
    </row>
    <row r="87" spans="1:80">
      <c r="A87" s="1" t="str">
        <f t="shared" si="8"/>
        <v>山形9-3B</v>
      </c>
      <c r="B87" t="s">
        <v>2392</v>
      </c>
      <c r="C87">
        <v>201</v>
      </c>
      <c r="D87" t="s">
        <v>279</v>
      </c>
      <c r="E87" t="s">
        <v>2411</v>
      </c>
      <c r="F87">
        <v>3</v>
      </c>
      <c r="G87" t="s">
        <v>2399</v>
      </c>
      <c r="H87">
        <v>2</v>
      </c>
      <c r="I87">
        <v>18500</v>
      </c>
      <c r="J87">
        <v>18500</v>
      </c>
      <c r="K87">
        <v>18500</v>
      </c>
      <c r="L87">
        <v>0</v>
      </c>
      <c r="M87">
        <v>0</v>
      </c>
      <c r="N87">
        <v>0</v>
      </c>
      <c r="O87">
        <v>0</v>
      </c>
      <c r="P87">
        <v>1149</v>
      </c>
      <c r="R87">
        <v>3</v>
      </c>
      <c r="U87">
        <v>0</v>
      </c>
      <c r="X87">
        <v>0</v>
      </c>
      <c r="AA87">
        <v>0</v>
      </c>
      <c r="AD87">
        <v>0</v>
      </c>
      <c r="AG87">
        <v>0</v>
      </c>
      <c r="AJ87">
        <v>0</v>
      </c>
      <c r="AK87">
        <v>103</v>
      </c>
      <c r="AL87" t="s">
        <v>702</v>
      </c>
      <c r="AO87">
        <v>35757</v>
      </c>
      <c r="AP87">
        <v>0</v>
      </c>
      <c r="AQ87">
        <v>1</v>
      </c>
      <c r="AR87">
        <v>2</v>
      </c>
      <c r="AS87" t="s">
        <v>694</v>
      </c>
      <c r="AU87">
        <v>0</v>
      </c>
      <c r="AV87">
        <v>0</v>
      </c>
      <c r="AW87" t="s">
        <v>703</v>
      </c>
      <c r="AX87">
        <v>4</v>
      </c>
      <c r="AY87">
        <v>0</v>
      </c>
      <c r="AZ87">
        <v>20</v>
      </c>
      <c r="BA87">
        <v>1</v>
      </c>
      <c r="BB87">
        <v>31</v>
      </c>
      <c r="BC87">
        <v>0</v>
      </c>
      <c r="BD87">
        <v>2</v>
      </c>
      <c r="BE87">
        <v>1</v>
      </c>
      <c r="BF87">
        <v>0</v>
      </c>
      <c r="BG87">
        <v>1</v>
      </c>
      <c r="BH87" t="s">
        <v>704</v>
      </c>
      <c r="BI87">
        <v>250</v>
      </c>
      <c r="BJ87">
        <v>0</v>
      </c>
      <c r="BK87">
        <v>1</v>
      </c>
      <c r="BL87" t="s">
        <v>2412</v>
      </c>
      <c r="BM87">
        <v>60</v>
      </c>
      <c r="BN87">
        <v>200</v>
      </c>
      <c r="BO87">
        <v>2</v>
      </c>
      <c r="BS87">
        <v>2025</v>
      </c>
      <c r="BT87">
        <v>0</v>
      </c>
      <c r="BU87">
        <v>0</v>
      </c>
      <c r="BY87" t="s">
        <v>1426</v>
      </c>
      <c r="BZ87" s="106">
        <f t="shared" si="6"/>
        <v>34000</v>
      </c>
      <c r="CA87" s="106">
        <f t="shared" si="7"/>
        <v>33900</v>
      </c>
      <c r="CB87" s="107" t="str">
        <f t="shared" si="9"/>
        <v>開差</v>
      </c>
    </row>
    <row r="88" spans="1:80">
      <c r="A88" s="1" t="str">
        <f t="shared" si="8"/>
        <v>山形9-4</v>
      </c>
      <c r="B88" t="s">
        <v>2392</v>
      </c>
      <c r="C88">
        <v>201</v>
      </c>
      <c r="D88" t="s">
        <v>279</v>
      </c>
      <c r="E88" t="s">
        <v>2411</v>
      </c>
      <c r="F88">
        <v>4</v>
      </c>
      <c r="G88" t="s">
        <v>2404</v>
      </c>
      <c r="H88">
        <v>1</v>
      </c>
      <c r="I88">
        <v>26300</v>
      </c>
      <c r="J88">
        <v>26300</v>
      </c>
      <c r="K88">
        <v>26300</v>
      </c>
      <c r="L88">
        <v>0</v>
      </c>
      <c r="M88">
        <v>0</v>
      </c>
      <c r="N88">
        <v>0</v>
      </c>
      <c r="O88">
        <v>0</v>
      </c>
      <c r="P88">
        <v>1143</v>
      </c>
      <c r="R88">
        <v>-1</v>
      </c>
      <c r="U88">
        <v>0</v>
      </c>
      <c r="X88">
        <v>0</v>
      </c>
      <c r="AA88">
        <v>0</v>
      </c>
      <c r="AD88">
        <v>0</v>
      </c>
      <c r="AG88">
        <v>0</v>
      </c>
      <c r="AJ88">
        <v>0</v>
      </c>
      <c r="AK88">
        <v>99</v>
      </c>
      <c r="AL88" t="s">
        <v>706</v>
      </c>
      <c r="AO88">
        <v>5309</v>
      </c>
      <c r="AP88">
        <v>0</v>
      </c>
      <c r="AQ88">
        <v>1</v>
      </c>
      <c r="AR88">
        <v>1.2</v>
      </c>
      <c r="AS88" t="s">
        <v>707</v>
      </c>
      <c r="AT88">
        <v>3</v>
      </c>
      <c r="AU88">
        <v>2</v>
      </c>
      <c r="AV88">
        <v>0</v>
      </c>
      <c r="AW88" t="s">
        <v>708</v>
      </c>
      <c r="AX88">
        <v>7</v>
      </c>
      <c r="AY88">
        <v>0</v>
      </c>
      <c r="AZ88">
        <v>10</v>
      </c>
      <c r="BA88">
        <v>1</v>
      </c>
      <c r="BB88">
        <v>31</v>
      </c>
      <c r="BC88">
        <v>0</v>
      </c>
      <c r="BD88">
        <v>0</v>
      </c>
      <c r="BE88">
        <v>1</v>
      </c>
      <c r="BF88">
        <v>0</v>
      </c>
      <c r="BG88">
        <v>1</v>
      </c>
      <c r="BH88" t="s">
        <v>704</v>
      </c>
      <c r="BI88">
        <v>600</v>
      </c>
      <c r="BJ88">
        <v>0</v>
      </c>
      <c r="BK88">
        <v>3</v>
      </c>
      <c r="BL88" t="s">
        <v>2393</v>
      </c>
      <c r="BM88">
        <v>70</v>
      </c>
      <c r="BN88">
        <v>200</v>
      </c>
      <c r="BO88">
        <v>0</v>
      </c>
      <c r="BS88">
        <v>2025</v>
      </c>
      <c r="BT88">
        <v>0</v>
      </c>
      <c r="BU88">
        <v>0</v>
      </c>
      <c r="BY88" t="s">
        <v>1427</v>
      </c>
      <c r="BZ88" s="106">
        <f t="shared" si="6"/>
        <v>36200</v>
      </c>
      <c r="CA88" s="106">
        <f t="shared" si="7"/>
        <v>36200</v>
      </c>
      <c r="CB88" s="107" t="str">
        <f t="shared" si="9"/>
        <v>同一</v>
      </c>
    </row>
    <row r="89" spans="1:80">
      <c r="A89" s="1" t="str">
        <f t="shared" si="8"/>
        <v>山形9-4B</v>
      </c>
      <c r="B89" t="s">
        <v>2392</v>
      </c>
      <c r="C89">
        <v>201</v>
      </c>
      <c r="D89" t="s">
        <v>279</v>
      </c>
      <c r="E89" t="s">
        <v>2411</v>
      </c>
      <c r="F89">
        <v>4</v>
      </c>
      <c r="G89" t="s">
        <v>2403</v>
      </c>
      <c r="H89">
        <v>2</v>
      </c>
      <c r="I89">
        <v>26500</v>
      </c>
      <c r="J89">
        <v>26500</v>
      </c>
      <c r="K89">
        <v>26500</v>
      </c>
      <c r="L89">
        <v>0</v>
      </c>
      <c r="M89">
        <v>0</v>
      </c>
      <c r="N89">
        <v>0</v>
      </c>
      <c r="O89">
        <v>0</v>
      </c>
      <c r="P89">
        <v>1143</v>
      </c>
      <c r="R89">
        <v>-1</v>
      </c>
      <c r="U89">
        <v>0</v>
      </c>
      <c r="X89">
        <v>0</v>
      </c>
      <c r="AA89">
        <v>0</v>
      </c>
      <c r="AD89">
        <v>0</v>
      </c>
      <c r="AG89">
        <v>0</v>
      </c>
      <c r="AJ89">
        <v>0</v>
      </c>
      <c r="AK89">
        <v>99</v>
      </c>
      <c r="AL89" t="s">
        <v>706</v>
      </c>
      <c r="AO89">
        <v>5309</v>
      </c>
      <c r="AP89">
        <v>0</v>
      </c>
      <c r="AQ89">
        <v>1</v>
      </c>
      <c r="AR89">
        <v>1.2</v>
      </c>
      <c r="AS89" t="s">
        <v>707</v>
      </c>
      <c r="AT89">
        <v>3</v>
      </c>
      <c r="AU89">
        <v>2</v>
      </c>
      <c r="AV89">
        <v>0</v>
      </c>
      <c r="AW89" t="s">
        <v>708</v>
      </c>
      <c r="AX89">
        <v>7</v>
      </c>
      <c r="AY89">
        <v>0</v>
      </c>
      <c r="AZ89">
        <v>10</v>
      </c>
      <c r="BA89">
        <v>1</v>
      </c>
      <c r="BB89">
        <v>31</v>
      </c>
      <c r="BC89">
        <v>0</v>
      </c>
      <c r="BD89">
        <v>0</v>
      </c>
      <c r="BE89">
        <v>1</v>
      </c>
      <c r="BF89">
        <v>0</v>
      </c>
      <c r="BG89">
        <v>1</v>
      </c>
      <c r="BH89" t="s">
        <v>704</v>
      </c>
      <c r="BI89">
        <v>600</v>
      </c>
      <c r="BJ89">
        <v>0</v>
      </c>
      <c r="BK89">
        <v>3</v>
      </c>
      <c r="BL89" t="s">
        <v>2393</v>
      </c>
      <c r="BM89">
        <v>70</v>
      </c>
      <c r="BN89">
        <v>200</v>
      </c>
      <c r="BO89">
        <v>0</v>
      </c>
      <c r="BS89">
        <v>2025</v>
      </c>
      <c r="BT89">
        <v>0</v>
      </c>
      <c r="BU89">
        <v>0</v>
      </c>
      <c r="BY89" t="s">
        <v>1428</v>
      </c>
      <c r="BZ89" s="106">
        <f t="shared" si="6"/>
        <v>8620</v>
      </c>
      <c r="CA89" s="106">
        <f t="shared" si="7"/>
        <v>8580</v>
      </c>
      <c r="CB89" s="107" t="str">
        <f t="shared" si="9"/>
        <v>開差</v>
      </c>
    </row>
    <row r="90" spans="1:80">
      <c r="A90" s="1" t="str">
        <f t="shared" si="8"/>
        <v>米沢-1</v>
      </c>
      <c r="B90" t="s">
        <v>2392</v>
      </c>
      <c r="C90">
        <v>202</v>
      </c>
      <c r="D90" t="s">
        <v>296</v>
      </c>
      <c r="E90" t="s">
        <v>2393</v>
      </c>
      <c r="F90">
        <v>1</v>
      </c>
      <c r="G90" t="s">
        <v>2404</v>
      </c>
      <c r="H90">
        <v>1</v>
      </c>
      <c r="I90">
        <v>23400</v>
      </c>
      <c r="J90">
        <v>23400</v>
      </c>
      <c r="K90">
        <v>23400</v>
      </c>
      <c r="L90">
        <v>1</v>
      </c>
      <c r="M90">
        <v>0</v>
      </c>
      <c r="N90">
        <v>0</v>
      </c>
      <c r="O90">
        <v>0</v>
      </c>
      <c r="P90">
        <v>1144</v>
      </c>
      <c r="R90">
        <v>2</v>
      </c>
      <c r="U90">
        <v>0</v>
      </c>
      <c r="X90">
        <v>0</v>
      </c>
      <c r="AA90">
        <v>0</v>
      </c>
      <c r="AD90">
        <v>0</v>
      </c>
      <c r="AG90">
        <v>0</v>
      </c>
      <c r="AJ90">
        <v>0</v>
      </c>
      <c r="AK90">
        <v>102</v>
      </c>
      <c r="AL90" t="s">
        <v>713</v>
      </c>
      <c r="AM90" t="s">
        <v>714</v>
      </c>
      <c r="AO90">
        <v>382</v>
      </c>
      <c r="AP90">
        <v>0</v>
      </c>
      <c r="AQ90">
        <v>1</v>
      </c>
      <c r="AR90">
        <v>2</v>
      </c>
      <c r="AS90" t="s">
        <v>500</v>
      </c>
      <c r="AT90">
        <v>4</v>
      </c>
      <c r="AU90">
        <v>2</v>
      </c>
      <c r="AV90">
        <v>0</v>
      </c>
      <c r="AW90" t="s">
        <v>715</v>
      </c>
      <c r="AX90">
        <v>1</v>
      </c>
      <c r="AY90">
        <v>0</v>
      </c>
      <c r="AZ90">
        <v>6</v>
      </c>
      <c r="BA90">
        <v>1</v>
      </c>
      <c r="BB90">
        <v>31</v>
      </c>
      <c r="BC90">
        <v>0</v>
      </c>
      <c r="BD90">
        <v>0</v>
      </c>
      <c r="BE90">
        <v>1</v>
      </c>
      <c r="BF90">
        <v>0</v>
      </c>
      <c r="BG90">
        <v>1</v>
      </c>
      <c r="BH90" t="s">
        <v>716</v>
      </c>
      <c r="BI90">
        <v>1500</v>
      </c>
      <c r="BJ90">
        <v>0</v>
      </c>
      <c r="BK90">
        <v>2</v>
      </c>
      <c r="BL90">
        <v>15</v>
      </c>
      <c r="BM90">
        <v>60</v>
      </c>
      <c r="BN90">
        <v>200</v>
      </c>
      <c r="BO90">
        <v>0</v>
      </c>
      <c r="BS90">
        <v>2025</v>
      </c>
      <c r="BT90">
        <v>18000</v>
      </c>
      <c r="BU90">
        <v>0</v>
      </c>
      <c r="BY90" t="s">
        <v>1429</v>
      </c>
      <c r="BZ90" s="106">
        <f t="shared" si="6"/>
        <v>17900</v>
      </c>
      <c r="CA90" s="106">
        <f t="shared" si="7"/>
        <v>17900</v>
      </c>
      <c r="CB90" s="107" t="str">
        <f t="shared" si="9"/>
        <v>同一</v>
      </c>
    </row>
    <row r="91" spans="1:80">
      <c r="A91" s="1" t="str">
        <f t="shared" si="8"/>
        <v>米沢-1B</v>
      </c>
      <c r="B91" t="s">
        <v>2392</v>
      </c>
      <c r="C91">
        <v>202</v>
      </c>
      <c r="D91" t="s">
        <v>296</v>
      </c>
      <c r="E91" t="s">
        <v>2393</v>
      </c>
      <c r="F91">
        <v>1</v>
      </c>
      <c r="G91" t="s">
        <v>2396</v>
      </c>
      <c r="H91">
        <v>2</v>
      </c>
      <c r="I91">
        <v>23400</v>
      </c>
      <c r="J91">
        <v>23400</v>
      </c>
      <c r="K91">
        <v>23400</v>
      </c>
      <c r="L91">
        <v>1</v>
      </c>
      <c r="M91">
        <v>0</v>
      </c>
      <c r="N91">
        <v>0</v>
      </c>
      <c r="O91">
        <v>0</v>
      </c>
      <c r="P91">
        <v>1144</v>
      </c>
      <c r="R91">
        <v>2</v>
      </c>
      <c r="U91">
        <v>0</v>
      </c>
      <c r="X91">
        <v>0</v>
      </c>
      <c r="AA91">
        <v>0</v>
      </c>
      <c r="AD91">
        <v>0</v>
      </c>
      <c r="AG91">
        <v>0</v>
      </c>
      <c r="AJ91">
        <v>0</v>
      </c>
      <c r="AK91">
        <v>102</v>
      </c>
      <c r="AL91" t="s">
        <v>713</v>
      </c>
      <c r="AM91" t="s">
        <v>714</v>
      </c>
      <c r="AO91">
        <v>382</v>
      </c>
      <c r="AP91">
        <v>0</v>
      </c>
      <c r="AQ91">
        <v>1</v>
      </c>
      <c r="AR91">
        <v>2</v>
      </c>
      <c r="AS91" t="s">
        <v>500</v>
      </c>
      <c r="AT91">
        <v>4</v>
      </c>
      <c r="AU91">
        <v>2</v>
      </c>
      <c r="AV91">
        <v>0</v>
      </c>
      <c r="AW91" t="s">
        <v>715</v>
      </c>
      <c r="AX91">
        <v>1</v>
      </c>
      <c r="AY91">
        <v>0</v>
      </c>
      <c r="AZ91">
        <v>6</v>
      </c>
      <c r="BA91">
        <v>1</v>
      </c>
      <c r="BB91">
        <v>31</v>
      </c>
      <c r="BC91">
        <v>0</v>
      </c>
      <c r="BD91">
        <v>0</v>
      </c>
      <c r="BE91">
        <v>1</v>
      </c>
      <c r="BF91">
        <v>0</v>
      </c>
      <c r="BG91">
        <v>1</v>
      </c>
      <c r="BH91" t="s">
        <v>716</v>
      </c>
      <c r="BI91">
        <v>1500</v>
      </c>
      <c r="BJ91">
        <v>0</v>
      </c>
      <c r="BK91">
        <v>2</v>
      </c>
      <c r="BL91">
        <v>15</v>
      </c>
      <c r="BM91">
        <v>60</v>
      </c>
      <c r="BN91">
        <v>200</v>
      </c>
      <c r="BO91">
        <v>0</v>
      </c>
      <c r="BS91">
        <v>2025</v>
      </c>
      <c r="BT91">
        <v>18000</v>
      </c>
      <c r="BU91">
        <v>0</v>
      </c>
      <c r="BY91" t="s">
        <v>1430</v>
      </c>
      <c r="BZ91" s="106">
        <f t="shared" si="6"/>
        <v>23100</v>
      </c>
      <c r="CA91" s="106">
        <f t="shared" si="7"/>
        <v>23200</v>
      </c>
      <c r="CB91" s="107" t="str">
        <f t="shared" si="9"/>
        <v>開差</v>
      </c>
    </row>
    <row r="92" spans="1:80">
      <c r="A92" s="1" t="str">
        <f t="shared" si="8"/>
        <v>米沢-2</v>
      </c>
      <c r="B92" t="s">
        <v>2392</v>
      </c>
      <c r="C92">
        <v>202</v>
      </c>
      <c r="D92" t="s">
        <v>296</v>
      </c>
      <c r="E92" t="s">
        <v>2393</v>
      </c>
      <c r="F92">
        <v>2</v>
      </c>
      <c r="G92" t="s">
        <v>2397</v>
      </c>
      <c r="H92">
        <v>1</v>
      </c>
      <c r="I92">
        <v>17500</v>
      </c>
      <c r="J92">
        <v>17500</v>
      </c>
      <c r="K92">
        <v>17500</v>
      </c>
      <c r="L92">
        <v>1</v>
      </c>
      <c r="M92">
        <v>0</v>
      </c>
      <c r="N92">
        <v>0</v>
      </c>
      <c r="O92">
        <v>0</v>
      </c>
      <c r="P92">
        <v>1144</v>
      </c>
      <c r="R92">
        <v>2</v>
      </c>
      <c r="U92">
        <v>0</v>
      </c>
      <c r="X92">
        <v>0</v>
      </c>
      <c r="AA92">
        <v>0</v>
      </c>
      <c r="AD92">
        <v>0</v>
      </c>
      <c r="AG92">
        <v>0</v>
      </c>
      <c r="AJ92">
        <v>0</v>
      </c>
      <c r="AK92">
        <v>102</v>
      </c>
      <c r="AL92" t="s">
        <v>718</v>
      </c>
      <c r="AM92" t="s">
        <v>719</v>
      </c>
      <c r="AO92">
        <v>330</v>
      </c>
      <c r="AP92">
        <v>0</v>
      </c>
      <c r="AQ92">
        <v>1</v>
      </c>
      <c r="AR92">
        <v>1.5</v>
      </c>
      <c r="AS92" t="s">
        <v>500</v>
      </c>
      <c r="AT92">
        <v>4</v>
      </c>
      <c r="AU92">
        <v>2</v>
      </c>
      <c r="AV92">
        <v>0</v>
      </c>
      <c r="AW92" t="s">
        <v>542</v>
      </c>
      <c r="AX92">
        <v>1</v>
      </c>
      <c r="AY92">
        <v>0</v>
      </c>
      <c r="AZ92">
        <v>8</v>
      </c>
      <c r="BA92">
        <v>1</v>
      </c>
      <c r="BB92">
        <v>31</v>
      </c>
      <c r="BC92">
        <v>0</v>
      </c>
      <c r="BD92">
        <v>0</v>
      </c>
      <c r="BE92">
        <v>1</v>
      </c>
      <c r="BF92">
        <v>0</v>
      </c>
      <c r="BG92">
        <v>1</v>
      </c>
      <c r="BH92" t="s">
        <v>296</v>
      </c>
      <c r="BI92">
        <v>2300</v>
      </c>
      <c r="BJ92">
        <v>0</v>
      </c>
      <c r="BK92">
        <v>2</v>
      </c>
      <c r="BL92">
        <v>14</v>
      </c>
      <c r="BM92">
        <v>60</v>
      </c>
      <c r="BN92">
        <v>200</v>
      </c>
      <c r="BO92">
        <v>0</v>
      </c>
      <c r="BS92">
        <v>0</v>
      </c>
      <c r="BT92">
        <v>0</v>
      </c>
      <c r="BU92">
        <v>0</v>
      </c>
      <c r="BY92" t="s">
        <v>1519</v>
      </c>
      <c r="BZ92" s="106">
        <f t="shared" si="6"/>
        <v>25400</v>
      </c>
      <c r="CA92" s="106">
        <f t="shared" si="7"/>
        <v>25400</v>
      </c>
      <c r="CB92" s="107" t="str">
        <f t="shared" si="9"/>
        <v>同一</v>
      </c>
    </row>
    <row r="93" spans="1:80">
      <c r="A93" s="1" t="str">
        <f t="shared" si="8"/>
        <v>米沢-2B</v>
      </c>
      <c r="B93" t="s">
        <v>2392</v>
      </c>
      <c r="C93">
        <v>202</v>
      </c>
      <c r="D93" t="s">
        <v>296</v>
      </c>
      <c r="E93" t="s">
        <v>2393</v>
      </c>
      <c r="F93">
        <v>2</v>
      </c>
      <c r="G93">
        <v>10357</v>
      </c>
      <c r="H93">
        <v>2</v>
      </c>
      <c r="I93">
        <v>17600</v>
      </c>
      <c r="J93">
        <v>17600</v>
      </c>
      <c r="K93">
        <v>17600</v>
      </c>
      <c r="L93">
        <v>1</v>
      </c>
      <c r="M93">
        <v>0</v>
      </c>
      <c r="N93">
        <v>0</v>
      </c>
      <c r="O93">
        <v>0</v>
      </c>
      <c r="P93">
        <v>1144</v>
      </c>
      <c r="R93">
        <v>2</v>
      </c>
      <c r="U93">
        <v>0</v>
      </c>
      <c r="X93">
        <v>0</v>
      </c>
      <c r="AA93">
        <v>0</v>
      </c>
      <c r="AD93">
        <v>0</v>
      </c>
      <c r="AG93">
        <v>0</v>
      </c>
      <c r="AJ93">
        <v>0</v>
      </c>
      <c r="AK93">
        <v>102</v>
      </c>
      <c r="AL93" t="s">
        <v>718</v>
      </c>
      <c r="AM93" t="s">
        <v>719</v>
      </c>
      <c r="AO93">
        <v>330</v>
      </c>
      <c r="AP93">
        <v>0</v>
      </c>
      <c r="AQ93">
        <v>1</v>
      </c>
      <c r="AR93">
        <v>1.5</v>
      </c>
      <c r="AS93" t="s">
        <v>500</v>
      </c>
      <c r="AT93">
        <v>4</v>
      </c>
      <c r="AU93">
        <v>2</v>
      </c>
      <c r="AV93">
        <v>0</v>
      </c>
      <c r="AW93" t="s">
        <v>542</v>
      </c>
      <c r="AX93">
        <v>1</v>
      </c>
      <c r="AY93">
        <v>0</v>
      </c>
      <c r="AZ93">
        <v>8</v>
      </c>
      <c r="BA93">
        <v>1</v>
      </c>
      <c r="BB93">
        <v>31</v>
      </c>
      <c r="BC93">
        <v>0</v>
      </c>
      <c r="BD93">
        <v>0</v>
      </c>
      <c r="BE93">
        <v>1</v>
      </c>
      <c r="BF93">
        <v>0</v>
      </c>
      <c r="BG93">
        <v>1</v>
      </c>
      <c r="BH93" t="s">
        <v>296</v>
      </c>
      <c r="BI93">
        <v>2300</v>
      </c>
      <c r="BJ93">
        <v>0</v>
      </c>
      <c r="BK93">
        <v>2</v>
      </c>
      <c r="BL93">
        <v>14</v>
      </c>
      <c r="BM93">
        <v>60</v>
      </c>
      <c r="BN93">
        <v>200</v>
      </c>
      <c r="BO93">
        <v>0</v>
      </c>
      <c r="BS93">
        <v>0</v>
      </c>
      <c r="BT93">
        <v>0</v>
      </c>
      <c r="BU93">
        <v>0</v>
      </c>
      <c r="BY93" t="s">
        <v>1520</v>
      </c>
      <c r="BZ93" s="106">
        <f t="shared" si="6"/>
        <v>22700</v>
      </c>
      <c r="CA93" s="106">
        <f t="shared" si="7"/>
        <v>22700</v>
      </c>
      <c r="CB93" s="107" t="str">
        <f t="shared" si="9"/>
        <v>同一</v>
      </c>
    </row>
    <row r="94" spans="1:80">
      <c r="A94" s="1" t="str">
        <f t="shared" si="8"/>
        <v>米沢-3</v>
      </c>
      <c r="B94" t="s">
        <v>2392</v>
      </c>
      <c r="C94">
        <v>202</v>
      </c>
      <c r="D94" t="s">
        <v>296</v>
      </c>
      <c r="E94" t="s">
        <v>2393</v>
      </c>
      <c r="F94">
        <v>3</v>
      </c>
      <c r="G94" t="s">
        <v>2397</v>
      </c>
      <c r="H94">
        <v>1</v>
      </c>
      <c r="I94">
        <v>26900</v>
      </c>
      <c r="J94">
        <v>26900</v>
      </c>
      <c r="K94">
        <v>26900</v>
      </c>
      <c r="L94">
        <v>1</v>
      </c>
      <c r="M94">
        <v>0</v>
      </c>
      <c r="N94">
        <v>0</v>
      </c>
      <c r="O94">
        <v>0</v>
      </c>
      <c r="P94">
        <v>1144</v>
      </c>
      <c r="R94">
        <v>1</v>
      </c>
      <c r="U94">
        <v>0</v>
      </c>
      <c r="X94">
        <v>0</v>
      </c>
      <c r="AA94">
        <v>0</v>
      </c>
      <c r="AD94">
        <v>0</v>
      </c>
      <c r="AG94">
        <v>0</v>
      </c>
      <c r="AJ94">
        <v>0</v>
      </c>
      <c r="AK94">
        <v>101</v>
      </c>
      <c r="AL94" t="s">
        <v>721</v>
      </c>
      <c r="AM94" t="s">
        <v>722</v>
      </c>
      <c r="AO94">
        <v>347</v>
      </c>
      <c r="AP94">
        <v>0</v>
      </c>
      <c r="AQ94">
        <v>1</v>
      </c>
      <c r="AR94">
        <v>1.5</v>
      </c>
      <c r="AS94" t="s">
        <v>500</v>
      </c>
      <c r="AT94">
        <v>4</v>
      </c>
      <c r="AU94">
        <v>2</v>
      </c>
      <c r="AV94">
        <v>0</v>
      </c>
      <c r="AW94" t="s">
        <v>723</v>
      </c>
      <c r="AX94">
        <v>3</v>
      </c>
      <c r="AY94">
        <v>0</v>
      </c>
      <c r="AZ94">
        <v>10.8</v>
      </c>
      <c r="BA94">
        <v>1</v>
      </c>
      <c r="BB94">
        <v>31</v>
      </c>
      <c r="BC94">
        <v>0</v>
      </c>
      <c r="BD94">
        <v>0</v>
      </c>
      <c r="BE94">
        <v>1</v>
      </c>
      <c r="BF94">
        <v>0</v>
      </c>
      <c r="BG94">
        <v>1</v>
      </c>
      <c r="BH94" t="s">
        <v>296</v>
      </c>
      <c r="BI94">
        <v>1500</v>
      </c>
      <c r="BJ94">
        <v>0</v>
      </c>
      <c r="BK94">
        <v>2</v>
      </c>
      <c r="BL94">
        <v>16</v>
      </c>
      <c r="BM94">
        <v>60</v>
      </c>
      <c r="BN94">
        <v>200</v>
      </c>
      <c r="BO94">
        <v>2</v>
      </c>
      <c r="BS94">
        <v>2025</v>
      </c>
      <c r="BT94">
        <v>21000</v>
      </c>
      <c r="BU94">
        <v>0</v>
      </c>
      <c r="BY94" t="s">
        <v>1521</v>
      </c>
      <c r="BZ94" s="106">
        <f t="shared" si="6"/>
        <v>28200</v>
      </c>
      <c r="CA94" s="106">
        <f t="shared" si="7"/>
        <v>28100</v>
      </c>
      <c r="CB94" s="107" t="str">
        <f t="shared" si="9"/>
        <v>開差</v>
      </c>
    </row>
    <row r="95" spans="1:80">
      <c r="A95" s="1" t="str">
        <f t="shared" si="8"/>
        <v>米沢-3B</v>
      </c>
      <c r="B95" t="s">
        <v>2392</v>
      </c>
      <c r="C95">
        <v>202</v>
      </c>
      <c r="D95" t="s">
        <v>296</v>
      </c>
      <c r="E95" t="s">
        <v>2393</v>
      </c>
      <c r="F95">
        <v>3</v>
      </c>
      <c r="G95" t="s">
        <v>2396</v>
      </c>
      <c r="H95">
        <v>2</v>
      </c>
      <c r="I95">
        <v>26900</v>
      </c>
      <c r="J95">
        <v>26900</v>
      </c>
      <c r="K95">
        <v>26900</v>
      </c>
      <c r="L95">
        <v>1</v>
      </c>
      <c r="M95">
        <v>0</v>
      </c>
      <c r="N95">
        <v>0</v>
      </c>
      <c r="O95">
        <v>0</v>
      </c>
      <c r="P95">
        <v>1144</v>
      </c>
      <c r="R95">
        <v>1</v>
      </c>
      <c r="U95">
        <v>0</v>
      </c>
      <c r="X95">
        <v>0</v>
      </c>
      <c r="AA95">
        <v>0</v>
      </c>
      <c r="AD95">
        <v>0</v>
      </c>
      <c r="AG95">
        <v>0</v>
      </c>
      <c r="AJ95">
        <v>0</v>
      </c>
      <c r="AK95">
        <v>101</v>
      </c>
      <c r="AL95" t="s">
        <v>721</v>
      </c>
      <c r="AM95" t="s">
        <v>722</v>
      </c>
      <c r="AO95">
        <v>347</v>
      </c>
      <c r="AP95">
        <v>0</v>
      </c>
      <c r="AQ95">
        <v>1</v>
      </c>
      <c r="AR95">
        <v>1.5</v>
      </c>
      <c r="AS95" t="s">
        <v>500</v>
      </c>
      <c r="AT95">
        <v>4</v>
      </c>
      <c r="AU95">
        <v>2</v>
      </c>
      <c r="AV95">
        <v>0</v>
      </c>
      <c r="AW95" t="s">
        <v>723</v>
      </c>
      <c r="AX95">
        <v>3</v>
      </c>
      <c r="AY95">
        <v>0</v>
      </c>
      <c r="AZ95">
        <v>10.8</v>
      </c>
      <c r="BA95">
        <v>1</v>
      </c>
      <c r="BB95">
        <v>31</v>
      </c>
      <c r="BC95">
        <v>0</v>
      </c>
      <c r="BD95">
        <v>0</v>
      </c>
      <c r="BE95">
        <v>1</v>
      </c>
      <c r="BF95">
        <v>0</v>
      </c>
      <c r="BG95">
        <v>1</v>
      </c>
      <c r="BH95" t="s">
        <v>296</v>
      </c>
      <c r="BI95">
        <v>1500</v>
      </c>
      <c r="BJ95">
        <v>0</v>
      </c>
      <c r="BK95">
        <v>2</v>
      </c>
      <c r="BL95">
        <v>16</v>
      </c>
      <c r="BM95">
        <v>60</v>
      </c>
      <c r="BN95">
        <v>200</v>
      </c>
      <c r="BO95">
        <v>2</v>
      </c>
      <c r="BS95">
        <v>2025</v>
      </c>
      <c r="BT95">
        <v>21000</v>
      </c>
      <c r="BU95">
        <v>0</v>
      </c>
      <c r="BY95" t="s">
        <v>1431</v>
      </c>
      <c r="BZ95" s="106">
        <f t="shared" si="6"/>
        <v>30400</v>
      </c>
      <c r="CA95" s="106">
        <f t="shared" si="7"/>
        <v>30400</v>
      </c>
      <c r="CB95" s="107" t="str">
        <f t="shared" si="9"/>
        <v>同一</v>
      </c>
    </row>
    <row r="96" spans="1:80">
      <c r="A96" s="1" t="str">
        <f t="shared" si="8"/>
        <v>米沢-4</v>
      </c>
      <c r="B96" t="s">
        <v>2392</v>
      </c>
      <c r="C96">
        <v>202</v>
      </c>
      <c r="D96" t="s">
        <v>296</v>
      </c>
      <c r="E96" t="s">
        <v>2393</v>
      </c>
      <c r="F96">
        <v>4</v>
      </c>
      <c r="G96" t="s">
        <v>2404</v>
      </c>
      <c r="H96">
        <v>1</v>
      </c>
      <c r="I96">
        <v>14300</v>
      </c>
      <c r="J96">
        <v>14300</v>
      </c>
      <c r="K96">
        <v>14300</v>
      </c>
      <c r="L96">
        <v>0</v>
      </c>
      <c r="M96">
        <v>0</v>
      </c>
      <c r="N96">
        <v>0</v>
      </c>
      <c r="O96">
        <v>0</v>
      </c>
      <c r="P96">
        <v>1144</v>
      </c>
      <c r="R96">
        <v>1</v>
      </c>
      <c r="U96">
        <v>0</v>
      </c>
      <c r="X96">
        <v>0</v>
      </c>
      <c r="AA96">
        <v>0</v>
      </c>
      <c r="AD96">
        <v>0</v>
      </c>
      <c r="AG96">
        <v>0</v>
      </c>
      <c r="AJ96">
        <v>0</v>
      </c>
      <c r="AK96">
        <v>101</v>
      </c>
      <c r="AL96" t="s">
        <v>724</v>
      </c>
      <c r="AO96">
        <v>292</v>
      </c>
      <c r="AP96">
        <v>0</v>
      </c>
      <c r="AQ96">
        <v>1</v>
      </c>
      <c r="AR96">
        <v>1.2</v>
      </c>
      <c r="AS96" t="s">
        <v>500</v>
      </c>
      <c r="AT96">
        <v>4</v>
      </c>
      <c r="AU96">
        <v>2</v>
      </c>
      <c r="AV96">
        <v>0</v>
      </c>
      <c r="AW96" t="s">
        <v>725</v>
      </c>
      <c r="AX96">
        <v>3</v>
      </c>
      <c r="AY96">
        <v>0</v>
      </c>
      <c r="AZ96">
        <v>6</v>
      </c>
      <c r="BA96">
        <v>1</v>
      </c>
      <c r="BB96">
        <v>31</v>
      </c>
      <c r="BC96">
        <v>0</v>
      </c>
      <c r="BD96">
        <v>0</v>
      </c>
      <c r="BE96">
        <v>1</v>
      </c>
      <c r="BF96">
        <v>0</v>
      </c>
      <c r="BG96">
        <v>0</v>
      </c>
      <c r="BH96" t="s">
        <v>726</v>
      </c>
      <c r="BI96">
        <v>2500</v>
      </c>
      <c r="BJ96">
        <v>0</v>
      </c>
      <c r="BK96">
        <v>2</v>
      </c>
      <c r="BL96" t="s">
        <v>2393</v>
      </c>
      <c r="BM96">
        <v>70</v>
      </c>
      <c r="BN96">
        <v>200</v>
      </c>
      <c r="BO96">
        <v>0</v>
      </c>
      <c r="BS96">
        <v>2025</v>
      </c>
      <c r="BT96">
        <v>0</v>
      </c>
      <c r="BU96">
        <v>0</v>
      </c>
      <c r="BY96" t="s">
        <v>1432</v>
      </c>
      <c r="BZ96" s="106">
        <f t="shared" si="6"/>
        <v>42200</v>
      </c>
      <c r="CA96" s="106">
        <f t="shared" si="7"/>
        <v>42300</v>
      </c>
      <c r="CB96" s="107" t="str">
        <f t="shared" si="9"/>
        <v>開差</v>
      </c>
    </row>
    <row r="97" spans="1:80">
      <c r="A97" s="1" t="str">
        <f t="shared" si="8"/>
        <v>米沢-4B</v>
      </c>
      <c r="B97" t="s">
        <v>2392</v>
      </c>
      <c r="C97">
        <v>202</v>
      </c>
      <c r="D97" t="s">
        <v>296</v>
      </c>
      <c r="E97" t="s">
        <v>2393</v>
      </c>
      <c r="F97">
        <v>4</v>
      </c>
      <c r="G97">
        <v>10357</v>
      </c>
      <c r="H97">
        <v>2</v>
      </c>
      <c r="I97">
        <v>14300</v>
      </c>
      <c r="J97">
        <v>14300</v>
      </c>
      <c r="K97">
        <v>14300</v>
      </c>
      <c r="L97">
        <v>0</v>
      </c>
      <c r="M97">
        <v>0</v>
      </c>
      <c r="N97">
        <v>0</v>
      </c>
      <c r="O97">
        <v>0</v>
      </c>
      <c r="P97">
        <v>1144</v>
      </c>
      <c r="R97">
        <v>1</v>
      </c>
      <c r="U97">
        <v>0</v>
      </c>
      <c r="X97">
        <v>0</v>
      </c>
      <c r="AA97">
        <v>0</v>
      </c>
      <c r="AD97">
        <v>0</v>
      </c>
      <c r="AG97">
        <v>0</v>
      </c>
      <c r="AJ97">
        <v>0</v>
      </c>
      <c r="AK97">
        <v>101</v>
      </c>
      <c r="AL97" t="s">
        <v>724</v>
      </c>
      <c r="AO97">
        <v>292</v>
      </c>
      <c r="AP97">
        <v>0</v>
      </c>
      <c r="AQ97">
        <v>1</v>
      </c>
      <c r="AR97">
        <v>1.2</v>
      </c>
      <c r="AS97" t="s">
        <v>500</v>
      </c>
      <c r="AT97">
        <v>4</v>
      </c>
      <c r="AU97">
        <v>2</v>
      </c>
      <c r="AV97">
        <v>0</v>
      </c>
      <c r="AW97" t="s">
        <v>725</v>
      </c>
      <c r="AX97">
        <v>3</v>
      </c>
      <c r="AY97">
        <v>0</v>
      </c>
      <c r="AZ97">
        <v>6</v>
      </c>
      <c r="BA97">
        <v>1</v>
      </c>
      <c r="BB97">
        <v>31</v>
      </c>
      <c r="BC97">
        <v>0</v>
      </c>
      <c r="BD97">
        <v>0</v>
      </c>
      <c r="BE97">
        <v>1</v>
      </c>
      <c r="BF97">
        <v>0</v>
      </c>
      <c r="BG97">
        <v>0</v>
      </c>
      <c r="BH97" t="s">
        <v>726</v>
      </c>
      <c r="BI97">
        <v>2500</v>
      </c>
      <c r="BJ97">
        <v>0</v>
      </c>
      <c r="BK97">
        <v>2</v>
      </c>
      <c r="BL97" t="s">
        <v>2393</v>
      </c>
      <c r="BM97">
        <v>70</v>
      </c>
      <c r="BN97">
        <v>200</v>
      </c>
      <c r="BO97">
        <v>0</v>
      </c>
      <c r="BS97">
        <v>0</v>
      </c>
      <c r="BT97">
        <v>0</v>
      </c>
      <c r="BU97">
        <v>0</v>
      </c>
      <c r="BY97" t="s">
        <v>1522</v>
      </c>
      <c r="BZ97" s="106">
        <f t="shared" si="6"/>
        <v>27600</v>
      </c>
      <c r="CA97" s="106">
        <f t="shared" si="7"/>
        <v>27500</v>
      </c>
      <c r="CB97" s="107" t="str">
        <f t="shared" si="9"/>
        <v>開差</v>
      </c>
    </row>
    <row r="98" spans="1:80">
      <c r="A98" s="1" t="str">
        <f t="shared" si="8"/>
        <v>米沢-5</v>
      </c>
      <c r="B98" t="s">
        <v>2392</v>
      </c>
      <c r="C98">
        <v>202</v>
      </c>
      <c r="D98" t="s">
        <v>296</v>
      </c>
      <c r="E98" t="s">
        <v>2393</v>
      </c>
      <c r="F98">
        <v>5</v>
      </c>
      <c r="G98" t="s">
        <v>2404</v>
      </c>
      <c r="H98">
        <v>1</v>
      </c>
      <c r="I98">
        <v>12200</v>
      </c>
      <c r="J98">
        <v>12200</v>
      </c>
      <c r="K98">
        <v>12200</v>
      </c>
      <c r="L98">
        <v>0</v>
      </c>
      <c r="M98">
        <v>0</v>
      </c>
      <c r="N98">
        <v>0</v>
      </c>
      <c r="O98">
        <v>0</v>
      </c>
      <c r="P98">
        <v>1144</v>
      </c>
      <c r="R98">
        <v>1</v>
      </c>
      <c r="U98">
        <v>0</v>
      </c>
      <c r="X98">
        <v>0</v>
      </c>
      <c r="AA98">
        <v>0</v>
      </c>
      <c r="AD98">
        <v>0</v>
      </c>
      <c r="AG98">
        <v>0</v>
      </c>
      <c r="AJ98">
        <v>0</v>
      </c>
      <c r="AK98">
        <v>101</v>
      </c>
      <c r="AL98" t="s">
        <v>728</v>
      </c>
      <c r="AM98" t="s">
        <v>729</v>
      </c>
      <c r="AO98">
        <v>247</v>
      </c>
      <c r="AP98">
        <v>0</v>
      </c>
      <c r="AQ98">
        <v>1.2</v>
      </c>
      <c r="AR98">
        <v>1</v>
      </c>
      <c r="AS98" t="s">
        <v>500</v>
      </c>
      <c r="AT98">
        <v>4</v>
      </c>
      <c r="AU98">
        <v>2</v>
      </c>
      <c r="AV98">
        <v>0</v>
      </c>
      <c r="AW98" t="s">
        <v>730</v>
      </c>
      <c r="AX98">
        <v>3</v>
      </c>
      <c r="AY98">
        <v>0</v>
      </c>
      <c r="AZ98">
        <v>6</v>
      </c>
      <c r="BA98">
        <v>1</v>
      </c>
      <c r="BB98">
        <v>31</v>
      </c>
      <c r="BC98">
        <v>0</v>
      </c>
      <c r="BD98">
        <v>0</v>
      </c>
      <c r="BE98">
        <v>1</v>
      </c>
      <c r="BF98">
        <v>0</v>
      </c>
      <c r="BG98">
        <v>1</v>
      </c>
      <c r="BH98" t="s">
        <v>716</v>
      </c>
      <c r="BI98">
        <v>2100</v>
      </c>
      <c r="BJ98">
        <v>0</v>
      </c>
      <c r="BK98">
        <v>2</v>
      </c>
      <c r="BL98">
        <v>13</v>
      </c>
      <c r="BM98">
        <v>60</v>
      </c>
      <c r="BN98">
        <v>200</v>
      </c>
      <c r="BO98">
        <v>0</v>
      </c>
      <c r="BS98">
        <v>2025</v>
      </c>
      <c r="BT98">
        <v>0</v>
      </c>
      <c r="BU98">
        <v>0</v>
      </c>
      <c r="BY98" t="s">
        <v>1523</v>
      </c>
      <c r="BZ98" s="106">
        <f t="shared" ref="BZ98:BZ129" si="10">VLOOKUP(BY98,kanji003データ,9,FALSE)</f>
        <v>27200</v>
      </c>
      <c r="CA98" s="106">
        <f t="shared" ref="CA98:CA129" si="11">VLOOKUP(BY98&amp;"B",kanji003データ,9,FALSE)</f>
        <v>27200</v>
      </c>
      <c r="CB98" s="107" t="str">
        <f t="shared" si="9"/>
        <v>同一</v>
      </c>
    </row>
    <row r="99" spans="1:80">
      <c r="A99" s="1" t="str">
        <f t="shared" si="8"/>
        <v>米沢-5B</v>
      </c>
      <c r="B99" t="s">
        <v>2392</v>
      </c>
      <c r="C99">
        <v>202</v>
      </c>
      <c r="D99" t="s">
        <v>296</v>
      </c>
      <c r="E99" t="s">
        <v>2393</v>
      </c>
      <c r="F99">
        <v>5</v>
      </c>
      <c r="G99">
        <v>10357</v>
      </c>
      <c r="H99">
        <v>2</v>
      </c>
      <c r="I99">
        <v>12200</v>
      </c>
      <c r="J99">
        <v>12200</v>
      </c>
      <c r="K99">
        <v>12200</v>
      </c>
      <c r="L99">
        <v>0</v>
      </c>
      <c r="M99">
        <v>0</v>
      </c>
      <c r="N99">
        <v>0</v>
      </c>
      <c r="O99">
        <v>0</v>
      </c>
      <c r="P99">
        <v>1144</v>
      </c>
      <c r="R99">
        <v>1</v>
      </c>
      <c r="U99">
        <v>0</v>
      </c>
      <c r="X99">
        <v>0</v>
      </c>
      <c r="AA99">
        <v>0</v>
      </c>
      <c r="AD99">
        <v>0</v>
      </c>
      <c r="AG99">
        <v>0</v>
      </c>
      <c r="AJ99">
        <v>0</v>
      </c>
      <c r="AK99">
        <v>101</v>
      </c>
      <c r="AL99" t="s">
        <v>728</v>
      </c>
      <c r="AM99" t="s">
        <v>729</v>
      </c>
      <c r="AO99">
        <v>247</v>
      </c>
      <c r="AP99">
        <v>0</v>
      </c>
      <c r="AQ99">
        <v>1.2</v>
      </c>
      <c r="AR99">
        <v>1</v>
      </c>
      <c r="AS99" t="s">
        <v>500</v>
      </c>
      <c r="AT99">
        <v>4</v>
      </c>
      <c r="AU99">
        <v>2</v>
      </c>
      <c r="AV99">
        <v>0</v>
      </c>
      <c r="AW99" t="s">
        <v>730</v>
      </c>
      <c r="AX99">
        <v>3</v>
      </c>
      <c r="AY99">
        <v>0</v>
      </c>
      <c r="AZ99">
        <v>6</v>
      </c>
      <c r="BA99">
        <v>1</v>
      </c>
      <c r="BB99">
        <v>31</v>
      </c>
      <c r="BC99">
        <v>0</v>
      </c>
      <c r="BD99">
        <v>0</v>
      </c>
      <c r="BE99">
        <v>1</v>
      </c>
      <c r="BF99">
        <v>0</v>
      </c>
      <c r="BG99">
        <v>1</v>
      </c>
      <c r="BH99" t="s">
        <v>716</v>
      </c>
      <c r="BI99">
        <v>2100</v>
      </c>
      <c r="BJ99">
        <v>0</v>
      </c>
      <c r="BK99">
        <v>2</v>
      </c>
      <c r="BL99">
        <v>13</v>
      </c>
      <c r="BM99">
        <v>60</v>
      </c>
      <c r="BN99">
        <v>200</v>
      </c>
      <c r="BO99">
        <v>0</v>
      </c>
      <c r="BS99">
        <v>0</v>
      </c>
      <c r="BT99">
        <v>0</v>
      </c>
      <c r="BU99">
        <v>0</v>
      </c>
      <c r="BY99" t="s">
        <v>1524</v>
      </c>
      <c r="BZ99" s="106">
        <f t="shared" si="10"/>
        <v>32200</v>
      </c>
      <c r="CA99" s="106">
        <f t="shared" si="11"/>
        <v>31900</v>
      </c>
      <c r="CB99" s="107" t="str">
        <f t="shared" si="9"/>
        <v>開差</v>
      </c>
    </row>
    <row r="100" spans="1:80">
      <c r="A100" s="1" t="str">
        <f t="shared" si="8"/>
        <v>米沢5-1</v>
      </c>
      <c r="B100" t="s">
        <v>2392</v>
      </c>
      <c r="C100">
        <v>202</v>
      </c>
      <c r="D100" t="s">
        <v>296</v>
      </c>
      <c r="E100" t="s">
        <v>2407</v>
      </c>
      <c r="F100">
        <v>1</v>
      </c>
      <c r="G100" t="s">
        <v>2397</v>
      </c>
      <c r="H100">
        <v>1</v>
      </c>
      <c r="I100">
        <v>45900</v>
      </c>
      <c r="J100">
        <v>45900</v>
      </c>
      <c r="K100">
        <v>47000</v>
      </c>
      <c r="L100">
        <v>1</v>
      </c>
      <c r="M100">
        <v>16000</v>
      </c>
      <c r="N100">
        <v>0</v>
      </c>
      <c r="O100">
        <v>0</v>
      </c>
      <c r="R100">
        <v>0</v>
      </c>
      <c r="U100">
        <v>0</v>
      </c>
      <c r="X100">
        <v>0</v>
      </c>
      <c r="AA100">
        <v>0</v>
      </c>
      <c r="AD100">
        <v>0</v>
      </c>
      <c r="AG100">
        <v>0</v>
      </c>
      <c r="AJ100">
        <v>0</v>
      </c>
      <c r="AK100">
        <v>100</v>
      </c>
      <c r="AL100" t="s">
        <v>732</v>
      </c>
      <c r="AM100" t="s">
        <v>733</v>
      </c>
      <c r="AO100">
        <v>369</v>
      </c>
      <c r="AP100">
        <v>0</v>
      </c>
      <c r="AQ100">
        <v>1</v>
      </c>
      <c r="AR100">
        <v>2</v>
      </c>
      <c r="AS100" t="s">
        <v>642</v>
      </c>
      <c r="AT100">
        <v>3</v>
      </c>
      <c r="AU100">
        <v>4</v>
      </c>
      <c r="AV100">
        <v>0</v>
      </c>
      <c r="AW100" t="s">
        <v>734</v>
      </c>
      <c r="AX100">
        <v>4</v>
      </c>
      <c r="AY100">
        <v>0</v>
      </c>
      <c r="AZ100">
        <v>12</v>
      </c>
      <c r="BA100">
        <v>1</v>
      </c>
      <c r="BB100">
        <v>31</v>
      </c>
      <c r="BC100">
        <v>0</v>
      </c>
      <c r="BD100">
        <v>0</v>
      </c>
      <c r="BE100">
        <v>1</v>
      </c>
      <c r="BF100">
        <v>0</v>
      </c>
      <c r="BG100">
        <v>1</v>
      </c>
      <c r="BH100" t="s">
        <v>296</v>
      </c>
      <c r="BI100">
        <v>1500</v>
      </c>
      <c r="BJ100">
        <v>0</v>
      </c>
      <c r="BK100">
        <v>2</v>
      </c>
      <c r="BL100" t="s">
        <v>2407</v>
      </c>
      <c r="BM100">
        <v>80</v>
      </c>
      <c r="BN100">
        <v>400</v>
      </c>
      <c r="BO100">
        <v>1</v>
      </c>
      <c r="BS100">
        <v>2025</v>
      </c>
      <c r="BT100">
        <v>37000</v>
      </c>
      <c r="BU100">
        <v>0</v>
      </c>
      <c r="BY100" t="s">
        <v>1433</v>
      </c>
      <c r="BZ100" s="106">
        <f t="shared" si="10"/>
        <v>47400</v>
      </c>
      <c r="CA100" s="106">
        <f t="shared" si="11"/>
        <v>47400</v>
      </c>
      <c r="CB100" s="107" t="str">
        <f t="shared" si="9"/>
        <v>同一</v>
      </c>
    </row>
    <row r="101" spans="1:80">
      <c r="A101" s="1" t="str">
        <f t="shared" si="8"/>
        <v>米沢5-1B</v>
      </c>
      <c r="B101" t="s">
        <v>2392</v>
      </c>
      <c r="C101">
        <v>202</v>
      </c>
      <c r="D101" t="s">
        <v>296</v>
      </c>
      <c r="E101" t="s">
        <v>2407</v>
      </c>
      <c r="F101">
        <v>1</v>
      </c>
      <c r="G101">
        <v>10357</v>
      </c>
      <c r="H101">
        <v>2</v>
      </c>
      <c r="I101">
        <v>45900</v>
      </c>
      <c r="J101">
        <v>45900</v>
      </c>
      <c r="K101">
        <v>46800</v>
      </c>
      <c r="L101">
        <v>1</v>
      </c>
      <c r="M101">
        <v>17000</v>
      </c>
      <c r="N101">
        <v>0</v>
      </c>
      <c r="O101">
        <v>0</v>
      </c>
      <c r="R101">
        <v>0</v>
      </c>
      <c r="U101">
        <v>0</v>
      </c>
      <c r="X101">
        <v>0</v>
      </c>
      <c r="AA101">
        <v>0</v>
      </c>
      <c r="AD101">
        <v>0</v>
      </c>
      <c r="AG101">
        <v>0</v>
      </c>
      <c r="AJ101">
        <v>0</v>
      </c>
      <c r="AK101">
        <v>100</v>
      </c>
      <c r="AL101" t="s">
        <v>732</v>
      </c>
      <c r="AM101" t="s">
        <v>733</v>
      </c>
      <c r="AO101">
        <v>369</v>
      </c>
      <c r="AP101">
        <v>0</v>
      </c>
      <c r="AQ101">
        <v>1</v>
      </c>
      <c r="AR101">
        <v>2</v>
      </c>
      <c r="AS101" t="s">
        <v>642</v>
      </c>
      <c r="AT101">
        <v>3</v>
      </c>
      <c r="AU101">
        <v>4</v>
      </c>
      <c r="AV101">
        <v>0</v>
      </c>
      <c r="AW101" t="s">
        <v>734</v>
      </c>
      <c r="AX101">
        <v>4</v>
      </c>
      <c r="AY101">
        <v>0</v>
      </c>
      <c r="AZ101">
        <v>12</v>
      </c>
      <c r="BA101">
        <v>1</v>
      </c>
      <c r="BB101">
        <v>31</v>
      </c>
      <c r="BC101">
        <v>0</v>
      </c>
      <c r="BD101">
        <v>0</v>
      </c>
      <c r="BE101">
        <v>1</v>
      </c>
      <c r="BF101">
        <v>0</v>
      </c>
      <c r="BG101">
        <v>1</v>
      </c>
      <c r="BH101" t="s">
        <v>296</v>
      </c>
      <c r="BI101">
        <v>1500</v>
      </c>
      <c r="BJ101">
        <v>0</v>
      </c>
      <c r="BK101">
        <v>2</v>
      </c>
      <c r="BL101" t="s">
        <v>2407</v>
      </c>
      <c r="BM101">
        <v>80</v>
      </c>
      <c r="BN101">
        <v>400</v>
      </c>
      <c r="BO101">
        <v>1</v>
      </c>
      <c r="BS101">
        <v>2025</v>
      </c>
      <c r="BT101">
        <v>37000</v>
      </c>
      <c r="BU101">
        <v>0</v>
      </c>
      <c r="BY101" t="s">
        <v>1434</v>
      </c>
      <c r="BZ101" s="106">
        <f t="shared" si="10"/>
        <v>39200</v>
      </c>
      <c r="CA101" s="106">
        <f t="shared" si="11"/>
        <v>39200</v>
      </c>
      <c r="CB101" s="107" t="str">
        <f t="shared" si="9"/>
        <v>同一</v>
      </c>
    </row>
    <row r="102" spans="1:80">
      <c r="A102" s="1" t="str">
        <f t="shared" si="8"/>
        <v>米沢5-2</v>
      </c>
      <c r="B102" t="s">
        <v>2392</v>
      </c>
      <c r="C102">
        <v>202</v>
      </c>
      <c r="D102" t="s">
        <v>296</v>
      </c>
      <c r="E102" t="s">
        <v>2407</v>
      </c>
      <c r="F102">
        <v>2</v>
      </c>
      <c r="G102" t="s">
        <v>2404</v>
      </c>
      <c r="H102">
        <v>1</v>
      </c>
      <c r="I102">
        <v>32400</v>
      </c>
      <c r="J102">
        <v>32400</v>
      </c>
      <c r="K102">
        <v>32800</v>
      </c>
      <c r="L102">
        <v>1</v>
      </c>
      <c r="M102">
        <v>12400</v>
      </c>
      <c r="N102">
        <v>0</v>
      </c>
      <c r="O102">
        <v>0</v>
      </c>
      <c r="R102">
        <v>0</v>
      </c>
      <c r="U102">
        <v>0</v>
      </c>
      <c r="X102">
        <v>0</v>
      </c>
      <c r="AA102">
        <v>0</v>
      </c>
      <c r="AD102">
        <v>0</v>
      </c>
      <c r="AG102">
        <v>0</v>
      </c>
      <c r="AJ102">
        <v>0</v>
      </c>
      <c r="AK102">
        <v>100</v>
      </c>
      <c r="AL102" t="s">
        <v>738</v>
      </c>
      <c r="AM102" t="s">
        <v>739</v>
      </c>
      <c r="AO102">
        <v>207</v>
      </c>
      <c r="AP102">
        <v>0</v>
      </c>
      <c r="AQ102">
        <v>1</v>
      </c>
      <c r="AR102">
        <v>2</v>
      </c>
      <c r="AS102" t="s">
        <v>631</v>
      </c>
      <c r="AT102">
        <v>3</v>
      </c>
      <c r="AU102">
        <v>3</v>
      </c>
      <c r="AV102">
        <v>0</v>
      </c>
      <c r="AW102" t="s">
        <v>740</v>
      </c>
      <c r="AX102">
        <v>4</v>
      </c>
      <c r="AY102">
        <v>0</v>
      </c>
      <c r="AZ102">
        <v>11.6</v>
      </c>
      <c r="BA102">
        <v>1</v>
      </c>
      <c r="BB102">
        <v>24</v>
      </c>
      <c r="BC102">
        <v>0</v>
      </c>
      <c r="BD102">
        <v>0</v>
      </c>
      <c r="BE102">
        <v>1</v>
      </c>
      <c r="BF102">
        <v>0</v>
      </c>
      <c r="BG102">
        <v>1</v>
      </c>
      <c r="BH102" t="s">
        <v>296</v>
      </c>
      <c r="BI102">
        <v>1600</v>
      </c>
      <c r="BJ102">
        <v>0</v>
      </c>
      <c r="BK102">
        <v>2</v>
      </c>
      <c r="BL102" t="s">
        <v>2407</v>
      </c>
      <c r="BM102">
        <v>80</v>
      </c>
      <c r="BN102">
        <v>400</v>
      </c>
      <c r="BO102">
        <v>2</v>
      </c>
      <c r="BS102">
        <v>2025</v>
      </c>
      <c r="BT102">
        <v>26000</v>
      </c>
      <c r="BU102">
        <v>0</v>
      </c>
      <c r="BY102" t="s">
        <v>1525</v>
      </c>
      <c r="BZ102" s="106">
        <f t="shared" si="10"/>
        <v>29700</v>
      </c>
      <c r="CA102" s="106">
        <f t="shared" si="11"/>
        <v>29700</v>
      </c>
      <c r="CB102" s="107" t="str">
        <f t="shared" si="9"/>
        <v>同一</v>
      </c>
    </row>
    <row r="103" spans="1:80">
      <c r="A103" s="1" t="str">
        <f t="shared" si="8"/>
        <v>米沢5-2B</v>
      </c>
      <c r="B103" t="s">
        <v>2392</v>
      </c>
      <c r="C103">
        <v>202</v>
      </c>
      <c r="D103" t="s">
        <v>296</v>
      </c>
      <c r="E103" t="s">
        <v>2407</v>
      </c>
      <c r="F103">
        <v>2</v>
      </c>
      <c r="G103" t="s">
        <v>2396</v>
      </c>
      <c r="H103">
        <v>2</v>
      </c>
      <c r="I103">
        <v>32400</v>
      </c>
      <c r="J103">
        <v>32400</v>
      </c>
      <c r="K103">
        <v>33600</v>
      </c>
      <c r="L103">
        <v>1</v>
      </c>
      <c r="M103">
        <v>13000</v>
      </c>
      <c r="N103">
        <v>0</v>
      </c>
      <c r="O103">
        <v>0</v>
      </c>
      <c r="R103">
        <v>0</v>
      </c>
      <c r="U103">
        <v>0</v>
      </c>
      <c r="X103">
        <v>0</v>
      </c>
      <c r="AA103">
        <v>0</v>
      </c>
      <c r="AD103">
        <v>0</v>
      </c>
      <c r="AG103">
        <v>0</v>
      </c>
      <c r="AJ103">
        <v>0</v>
      </c>
      <c r="AK103">
        <v>100</v>
      </c>
      <c r="AL103" t="s">
        <v>738</v>
      </c>
      <c r="AM103" t="s">
        <v>739</v>
      </c>
      <c r="AO103">
        <v>207</v>
      </c>
      <c r="AP103">
        <v>0</v>
      </c>
      <c r="AQ103">
        <v>1</v>
      </c>
      <c r="AR103">
        <v>2</v>
      </c>
      <c r="AS103" t="s">
        <v>631</v>
      </c>
      <c r="AT103">
        <v>3</v>
      </c>
      <c r="AU103">
        <v>3</v>
      </c>
      <c r="AV103">
        <v>0</v>
      </c>
      <c r="AW103" t="s">
        <v>740</v>
      </c>
      <c r="AX103">
        <v>4</v>
      </c>
      <c r="AY103">
        <v>0</v>
      </c>
      <c r="AZ103">
        <v>11.6</v>
      </c>
      <c r="BA103">
        <v>1</v>
      </c>
      <c r="BB103">
        <v>24</v>
      </c>
      <c r="BC103">
        <v>0</v>
      </c>
      <c r="BD103">
        <v>0</v>
      </c>
      <c r="BE103">
        <v>1</v>
      </c>
      <c r="BF103">
        <v>0</v>
      </c>
      <c r="BG103">
        <v>1</v>
      </c>
      <c r="BH103" t="s">
        <v>296</v>
      </c>
      <c r="BI103">
        <v>1600</v>
      </c>
      <c r="BJ103">
        <v>0</v>
      </c>
      <c r="BK103">
        <v>2</v>
      </c>
      <c r="BL103" t="s">
        <v>2407</v>
      </c>
      <c r="BM103">
        <v>80</v>
      </c>
      <c r="BN103">
        <v>400</v>
      </c>
      <c r="BO103">
        <v>2</v>
      </c>
      <c r="BS103">
        <v>2025</v>
      </c>
      <c r="BT103">
        <v>26000</v>
      </c>
      <c r="BU103">
        <v>0</v>
      </c>
      <c r="BY103" t="s">
        <v>1526</v>
      </c>
      <c r="BZ103" s="106">
        <f t="shared" si="10"/>
        <v>25400</v>
      </c>
      <c r="CA103" s="106">
        <f t="shared" si="11"/>
        <v>25400</v>
      </c>
      <c r="CB103" s="107" t="str">
        <f t="shared" si="9"/>
        <v>同一</v>
      </c>
    </row>
    <row r="104" spans="1:80">
      <c r="A104" s="1" t="str">
        <f t="shared" si="8"/>
        <v>米沢5-3</v>
      </c>
      <c r="B104" t="s">
        <v>2392</v>
      </c>
      <c r="C104">
        <v>202</v>
      </c>
      <c r="D104" t="s">
        <v>296</v>
      </c>
      <c r="E104" t="s">
        <v>2407</v>
      </c>
      <c r="F104">
        <v>3</v>
      </c>
      <c r="G104" t="s">
        <v>2397</v>
      </c>
      <c r="H104">
        <v>1</v>
      </c>
      <c r="I104">
        <v>25200</v>
      </c>
      <c r="J104">
        <v>25200</v>
      </c>
      <c r="K104">
        <v>25200</v>
      </c>
      <c r="L104">
        <v>1</v>
      </c>
      <c r="M104">
        <v>9170</v>
      </c>
      <c r="N104">
        <v>0</v>
      </c>
      <c r="O104">
        <v>0</v>
      </c>
      <c r="R104">
        <v>0</v>
      </c>
      <c r="U104">
        <v>0</v>
      </c>
      <c r="X104">
        <v>0</v>
      </c>
      <c r="AA104">
        <v>0</v>
      </c>
      <c r="AD104">
        <v>0</v>
      </c>
      <c r="AG104">
        <v>0</v>
      </c>
      <c r="AJ104">
        <v>0</v>
      </c>
      <c r="AK104">
        <v>100</v>
      </c>
      <c r="AL104" t="s">
        <v>743</v>
      </c>
      <c r="AM104" t="s">
        <v>744</v>
      </c>
      <c r="AO104">
        <v>326</v>
      </c>
      <c r="AP104">
        <v>0</v>
      </c>
      <c r="AQ104">
        <v>1</v>
      </c>
      <c r="AR104">
        <v>2</v>
      </c>
      <c r="AS104" t="s">
        <v>631</v>
      </c>
      <c r="AT104">
        <v>3</v>
      </c>
      <c r="AU104">
        <v>2</v>
      </c>
      <c r="AV104">
        <v>0</v>
      </c>
      <c r="AW104" t="s">
        <v>2246</v>
      </c>
      <c r="AX104">
        <v>2</v>
      </c>
      <c r="AY104">
        <v>0</v>
      </c>
      <c r="AZ104">
        <v>10.5</v>
      </c>
      <c r="BA104">
        <v>1</v>
      </c>
      <c r="BB104">
        <v>24</v>
      </c>
      <c r="BC104">
        <v>0</v>
      </c>
      <c r="BD104">
        <v>0</v>
      </c>
      <c r="BE104">
        <v>1</v>
      </c>
      <c r="BF104">
        <v>0</v>
      </c>
      <c r="BG104">
        <v>1</v>
      </c>
      <c r="BH104" t="s">
        <v>296</v>
      </c>
      <c r="BI104">
        <v>2500</v>
      </c>
      <c r="BJ104">
        <v>0</v>
      </c>
      <c r="BK104">
        <v>2</v>
      </c>
      <c r="BL104" t="s">
        <v>2410</v>
      </c>
      <c r="BM104">
        <v>80</v>
      </c>
      <c r="BN104">
        <v>300</v>
      </c>
      <c r="BO104">
        <v>2</v>
      </c>
      <c r="BS104">
        <v>2025</v>
      </c>
      <c r="BT104">
        <v>20000</v>
      </c>
      <c r="BU104">
        <v>0</v>
      </c>
      <c r="BY104" t="s">
        <v>1527</v>
      </c>
      <c r="BZ104" s="106">
        <f t="shared" si="10"/>
        <v>31500</v>
      </c>
      <c r="CA104" s="106">
        <f t="shared" si="11"/>
        <v>31600</v>
      </c>
      <c r="CB104" s="107" t="str">
        <f t="shared" si="9"/>
        <v>開差</v>
      </c>
    </row>
    <row r="105" spans="1:80">
      <c r="A105" s="1" t="str">
        <f t="shared" si="8"/>
        <v>米沢5-3B</v>
      </c>
      <c r="B105" t="s">
        <v>2392</v>
      </c>
      <c r="C105">
        <v>202</v>
      </c>
      <c r="D105" t="s">
        <v>296</v>
      </c>
      <c r="E105" t="s">
        <v>2407</v>
      </c>
      <c r="F105">
        <v>3</v>
      </c>
      <c r="G105" t="s">
        <v>2396</v>
      </c>
      <c r="H105">
        <v>2</v>
      </c>
      <c r="I105">
        <v>25300</v>
      </c>
      <c r="J105">
        <v>25300</v>
      </c>
      <c r="K105">
        <v>26100</v>
      </c>
      <c r="L105">
        <v>1</v>
      </c>
      <c r="M105">
        <v>9740</v>
      </c>
      <c r="N105">
        <v>0</v>
      </c>
      <c r="O105">
        <v>0</v>
      </c>
      <c r="R105">
        <v>0</v>
      </c>
      <c r="U105">
        <v>0</v>
      </c>
      <c r="X105">
        <v>0</v>
      </c>
      <c r="AA105">
        <v>0</v>
      </c>
      <c r="AD105">
        <v>0</v>
      </c>
      <c r="AG105">
        <v>0</v>
      </c>
      <c r="AJ105">
        <v>0</v>
      </c>
      <c r="AK105">
        <v>100</v>
      </c>
      <c r="AL105" t="s">
        <v>743</v>
      </c>
      <c r="AM105" t="s">
        <v>744</v>
      </c>
      <c r="AO105">
        <v>326</v>
      </c>
      <c r="AP105">
        <v>0</v>
      </c>
      <c r="AQ105">
        <v>1</v>
      </c>
      <c r="AR105">
        <v>2</v>
      </c>
      <c r="AS105" t="s">
        <v>631</v>
      </c>
      <c r="AT105">
        <v>3</v>
      </c>
      <c r="AU105">
        <v>2</v>
      </c>
      <c r="AV105">
        <v>0</v>
      </c>
      <c r="AW105" t="s">
        <v>2246</v>
      </c>
      <c r="AX105">
        <v>2</v>
      </c>
      <c r="AY105">
        <v>0</v>
      </c>
      <c r="AZ105">
        <v>10.5</v>
      </c>
      <c r="BA105">
        <v>1</v>
      </c>
      <c r="BB105">
        <v>24</v>
      </c>
      <c r="BC105">
        <v>0</v>
      </c>
      <c r="BD105">
        <v>0</v>
      </c>
      <c r="BE105">
        <v>1</v>
      </c>
      <c r="BF105">
        <v>0</v>
      </c>
      <c r="BG105">
        <v>1</v>
      </c>
      <c r="BH105" t="s">
        <v>296</v>
      </c>
      <c r="BI105">
        <v>2500</v>
      </c>
      <c r="BJ105">
        <v>0</v>
      </c>
      <c r="BK105">
        <v>2</v>
      </c>
      <c r="BL105" t="s">
        <v>2410</v>
      </c>
      <c r="BM105">
        <v>80</v>
      </c>
      <c r="BN105">
        <v>300</v>
      </c>
      <c r="BO105">
        <v>2</v>
      </c>
      <c r="BS105">
        <v>2025</v>
      </c>
      <c r="BT105">
        <v>20000</v>
      </c>
      <c r="BU105">
        <v>0</v>
      </c>
      <c r="BY105" t="s">
        <v>1528</v>
      </c>
      <c r="BZ105" s="106">
        <f t="shared" si="10"/>
        <v>29600</v>
      </c>
      <c r="CA105" s="106">
        <f t="shared" si="11"/>
        <v>29600</v>
      </c>
      <c r="CB105" s="107" t="str">
        <f t="shared" si="9"/>
        <v>同一</v>
      </c>
    </row>
    <row r="106" spans="1:80">
      <c r="A106" s="1" t="str">
        <f t="shared" si="8"/>
        <v>鶴岡-1</v>
      </c>
      <c r="B106" t="s">
        <v>2392</v>
      </c>
      <c r="C106">
        <v>203</v>
      </c>
      <c r="D106" t="s">
        <v>299</v>
      </c>
      <c r="E106" t="s">
        <v>2393</v>
      </c>
      <c r="F106">
        <v>1</v>
      </c>
      <c r="G106" t="s">
        <v>2403</v>
      </c>
      <c r="H106">
        <v>1</v>
      </c>
      <c r="I106">
        <v>31000</v>
      </c>
      <c r="J106">
        <v>31000</v>
      </c>
      <c r="K106">
        <v>31000</v>
      </c>
      <c r="L106">
        <v>0</v>
      </c>
      <c r="M106">
        <v>0</v>
      </c>
      <c r="N106">
        <v>0</v>
      </c>
      <c r="O106">
        <v>0</v>
      </c>
      <c r="P106">
        <v>1144</v>
      </c>
      <c r="R106">
        <v>0</v>
      </c>
      <c r="U106">
        <v>0</v>
      </c>
      <c r="X106">
        <v>0</v>
      </c>
      <c r="AA106">
        <v>0</v>
      </c>
      <c r="AD106">
        <v>0</v>
      </c>
      <c r="AG106">
        <v>0</v>
      </c>
      <c r="AJ106">
        <v>0</v>
      </c>
      <c r="AK106">
        <v>100</v>
      </c>
      <c r="AL106" t="s">
        <v>2108</v>
      </c>
      <c r="AM106" t="s">
        <v>748</v>
      </c>
      <c r="AO106">
        <v>249</v>
      </c>
      <c r="AP106">
        <v>0</v>
      </c>
      <c r="AQ106">
        <v>1</v>
      </c>
      <c r="AR106">
        <v>1.5</v>
      </c>
      <c r="AS106" t="s">
        <v>500</v>
      </c>
      <c r="AT106">
        <v>4</v>
      </c>
      <c r="AU106">
        <v>2</v>
      </c>
      <c r="AV106">
        <v>0</v>
      </c>
      <c r="AW106" t="s">
        <v>749</v>
      </c>
      <c r="AX106">
        <v>4</v>
      </c>
      <c r="AY106">
        <v>0</v>
      </c>
      <c r="AZ106">
        <v>5.3</v>
      </c>
      <c r="BA106">
        <v>1</v>
      </c>
      <c r="BB106">
        <v>31</v>
      </c>
      <c r="BC106">
        <v>0</v>
      </c>
      <c r="BD106">
        <v>0</v>
      </c>
      <c r="BE106">
        <v>1</v>
      </c>
      <c r="BF106">
        <v>1</v>
      </c>
      <c r="BG106">
        <v>1</v>
      </c>
      <c r="BH106" t="s">
        <v>299</v>
      </c>
      <c r="BI106">
        <v>2000</v>
      </c>
      <c r="BJ106">
        <v>0</v>
      </c>
      <c r="BK106">
        <v>1</v>
      </c>
      <c r="BL106">
        <v>11</v>
      </c>
      <c r="BM106">
        <v>50</v>
      </c>
      <c r="BN106">
        <v>80</v>
      </c>
      <c r="BO106">
        <v>0</v>
      </c>
      <c r="BS106">
        <v>2025</v>
      </c>
      <c r="BT106">
        <v>25000</v>
      </c>
      <c r="BU106">
        <v>0</v>
      </c>
      <c r="BY106" t="s">
        <v>1529</v>
      </c>
      <c r="BZ106" s="106">
        <f t="shared" si="10"/>
        <v>13500</v>
      </c>
      <c r="CA106" s="106">
        <f t="shared" si="11"/>
        <v>13500</v>
      </c>
      <c r="CB106" s="107" t="str">
        <f t="shared" si="9"/>
        <v>同一</v>
      </c>
    </row>
    <row r="107" spans="1:80">
      <c r="A107" s="1" t="str">
        <f t="shared" si="8"/>
        <v>鶴岡-1B</v>
      </c>
      <c r="B107" t="s">
        <v>2392</v>
      </c>
      <c r="C107">
        <v>203</v>
      </c>
      <c r="D107" t="s">
        <v>299</v>
      </c>
      <c r="E107" t="s">
        <v>2393</v>
      </c>
      <c r="F107">
        <v>1</v>
      </c>
      <c r="G107" t="s">
        <v>2401</v>
      </c>
      <c r="H107">
        <v>2</v>
      </c>
      <c r="I107">
        <v>31000</v>
      </c>
      <c r="J107">
        <v>31000</v>
      </c>
      <c r="K107">
        <v>31000</v>
      </c>
      <c r="L107">
        <v>0</v>
      </c>
      <c r="M107">
        <v>0</v>
      </c>
      <c r="N107">
        <v>0</v>
      </c>
      <c r="O107">
        <v>0</v>
      </c>
      <c r="P107">
        <v>1144</v>
      </c>
      <c r="R107">
        <v>0</v>
      </c>
      <c r="U107">
        <v>0</v>
      </c>
      <c r="X107">
        <v>0</v>
      </c>
      <c r="AA107">
        <v>0</v>
      </c>
      <c r="AD107">
        <v>0</v>
      </c>
      <c r="AG107">
        <v>0</v>
      </c>
      <c r="AJ107">
        <v>0</v>
      </c>
      <c r="AK107">
        <v>100</v>
      </c>
      <c r="AL107" t="s">
        <v>2108</v>
      </c>
      <c r="AM107" t="s">
        <v>748</v>
      </c>
      <c r="AO107">
        <v>249</v>
      </c>
      <c r="AP107">
        <v>0</v>
      </c>
      <c r="AQ107">
        <v>1</v>
      </c>
      <c r="AR107">
        <v>1.5</v>
      </c>
      <c r="AS107" t="s">
        <v>500</v>
      </c>
      <c r="AT107">
        <v>4</v>
      </c>
      <c r="AU107">
        <v>2</v>
      </c>
      <c r="AV107">
        <v>0</v>
      </c>
      <c r="AW107" t="s">
        <v>749</v>
      </c>
      <c r="AX107">
        <v>4</v>
      </c>
      <c r="AY107">
        <v>0</v>
      </c>
      <c r="AZ107">
        <v>5.3</v>
      </c>
      <c r="BA107">
        <v>1</v>
      </c>
      <c r="BB107">
        <v>31</v>
      </c>
      <c r="BC107">
        <v>0</v>
      </c>
      <c r="BD107">
        <v>0</v>
      </c>
      <c r="BE107">
        <v>1</v>
      </c>
      <c r="BF107">
        <v>1</v>
      </c>
      <c r="BG107">
        <v>1</v>
      </c>
      <c r="BH107" t="s">
        <v>299</v>
      </c>
      <c r="BI107">
        <v>2000</v>
      </c>
      <c r="BJ107">
        <v>0</v>
      </c>
      <c r="BK107">
        <v>1</v>
      </c>
      <c r="BL107">
        <v>11</v>
      </c>
      <c r="BM107">
        <v>50</v>
      </c>
      <c r="BN107">
        <v>80</v>
      </c>
      <c r="BO107">
        <v>0</v>
      </c>
      <c r="BS107">
        <v>2025</v>
      </c>
      <c r="BT107">
        <v>25000</v>
      </c>
      <c r="BU107">
        <v>0</v>
      </c>
      <c r="BY107" t="s">
        <v>1435</v>
      </c>
      <c r="BZ107" s="106">
        <f t="shared" si="10"/>
        <v>7560</v>
      </c>
      <c r="CA107" s="106">
        <f t="shared" si="11"/>
        <v>7560</v>
      </c>
      <c r="CB107" s="107" t="str">
        <f t="shared" si="9"/>
        <v>同一</v>
      </c>
    </row>
    <row r="108" spans="1:80">
      <c r="A108" s="1" t="str">
        <f t="shared" si="8"/>
        <v>鶴岡-2</v>
      </c>
      <c r="B108" t="s">
        <v>2392</v>
      </c>
      <c r="C108">
        <v>203</v>
      </c>
      <c r="D108" t="s">
        <v>299</v>
      </c>
      <c r="E108" t="s">
        <v>2393</v>
      </c>
      <c r="F108">
        <v>2</v>
      </c>
      <c r="G108" t="s">
        <v>2403</v>
      </c>
      <c r="H108">
        <v>1</v>
      </c>
      <c r="I108">
        <v>29200</v>
      </c>
      <c r="J108">
        <v>29200</v>
      </c>
      <c r="K108">
        <v>29200</v>
      </c>
      <c r="L108">
        <v>0</v>
      </c>
      <c r="M108">
        <v>0</v>
      </c>
      <c r="N108">
        <v>0</v>
      </c>
      <c r="O108">
        <v>0</v>
      </c>
      <c r="P108">
        <v>1144</v>
      </c>
      <c r="R108">
        <v>3</v>
      </c>
      <c r="U108">
        <v>0</v>
      </c>
      <c r="X108">
        <v>0</v>
      </c>
      <c r="AA108">
        <v>0</v>
      </c>
      <c r="AD108">
        <v>0</v>
      </c>
      <c r="AG108">
        <v>0</v>
      </c>
      <c r="AJ108">
        <v>0</v>
      </c>
      <c r="AK108">
        <v>103</v>
      </c>
      <c r="AL108" t="s">
        <v>753</v>
      </c>
      <c r="AM108" t="s">
        <v>754</v>
      </c>
      <c r="AO108">
        <v>231</v>
      </c>
      <c r="AP108">
        <v>0</v>
      </c>
      <c r="AQ108">
        <v>1</v>
      </c>
      <c r="AR108">
        <v>1</v>
      </c>
      <c r="AS108" t="s">
        <v>500</v>
      </c>
      <c r="AT108">
        <v>4</v>
      </c>
      <c r="AU108">
        <v>2</v>
      </c>
      <c r="AV108">
        <v>0</v>
      </c>
      <c r="AW108" t="s">
        <v>755</v>
      </c>
      <c r="AX108">
        <v>5</v>
      </c>
      <c r="AY108">
        <v>0</v>
      </c>
      <c r="AZ108">
        <v>6</v>
      </c>
      <c r="BA108">
        <v>1</v>
      </c>
      <c r="BB108">
        <v>31</v>
      </c>
      <c r="BC108">
        <v>0</v>
      </c>
      <c r="BD108">
        <v>0</v>
      </c>
      <c r="BE108">
        <v>1</v>
      </c>
      <c r="BF108">
        <v>1</v>
      </c>
      <c r="BG108">
        <v>1</v>
      </c>
      <c r="BH108" t="s">
        <v>299</v>
      </c>
      <c r="BI108">
        <v>2500</v>
      </c>
      <c r="BJ108">
        <v>0</v>
      </c>
      <c r="BK108">
        <v>1</v>
      </c>
      <c r="BL108">
        <v>14</v>
      </c>
      <c r="BM108">
        <v>60</v>
      </c>
      <c r="BN108">
        <v>200</v>
      </c>
      <c r="BO108">
        <v>0</v>
      </c>
      <c r="BS108">
        <v>2025</v>
      </c>
      <c r="BT108">
        <v>23000</v>
      </c>
      <c r="BU108">
        <v>0</v>
      </c>
      <c r="BY108" t="s">
        <v>1436</v>
      </c>
      <c r="BZ108" s="106">
        <f t="shared" si="10"/>
        <v>38300</v>
      </c>
      <c r="CA108" s="106">
        <f t="shared" si="11"/>
        <v>38300</v>
      </c>
      <c r="CB108" s="107" t="str">
        <f t="shared" si="9"/>
        <v>同一</v>
      </c>
    </row>
    <row r="109" spans="1:80">
      <c r="A109" s="1" t="str">
        <f t="shared" si="8"/>
        <v>鶴岡-2B</v>
      </c>
      <c r="B109" t="s">
        <v>2392</v>
      </c>
      <c r="C109">
        <v>203</v>
      </c>
      <c r="D109" t="s">
        <v>299</v>
      </c>
      <c r="E109" t="s">
        <v>2393</v>
      </c>
      <c r="F109">
        <v>2</v>
      </c>
      <c r="G109" t="s">
        <v>2401</v>
      </c>
      <c r="H109">
        <v>2</v>
      </c>
      <c r="I109">
        <v>29100</v>
      </c>
      <c r="J109">
        <v>29100</v>
      </c>
      <c r="K109">
        <v>29100</v>
      </c>
      <c r="L109">
        <v>0</v>
      </c>
      <c r="M109">
        <v>0</v>
      </c>
      <c r="N109">
        <v>0</v>
      </c>
      <c r="O109">
        <v>0</v>
      </c>
      <c r="P109">
        <v>1144</v>
      </c>
      <c r="R109">
        <v>3</v>
      </c>
      <c r="U109">
        <v>0</v>
      </c>
      <c r="X109">
        <v>0</v>
      </c>
      <c r="AA109">
        <v>0</v>
      </c>
      <c r="AD109">
        <v>0</v>
      </c>
      <c r="AG109">
        <v>0</v>
      </c>
      <c r="AJ109">
        <v>0</v>
      </c>
      <c r="AK109">
        <v>103</v>
      </c>
      <c r="AL109" t="s">
        <v>753</v>
      </c>
      <c r="AM109" t="s">
        <v>754</v>
      </c>
      <c r="AO109">
        <v>231</v>
      </c>
      <c r="AP109">
        <v>0</v>
      </c>
      <c r="AQ109">
        <v>1</v>
      </c>
      <c r="AR109">
        <v>1</v>
      </c>
      <c r="AS109" t="s">
        <v>500</v>
      </c>
      <c r="AT109">
        <v>4</v>
      </c>
      <c r="AU109">
        <v>2</v>
      </c>
      <c r="AV109">
        <v>0</v>
      </c>
      <c r="AW109" t="s">
        <v>755</v>
      </c>
      <c r="AX109">
        <v>5</v>
      </c>
      <c r="AY109">
        <v>0</v>
      </c>
      <c r="AZ109">
        <v>6</v>
      </c>
      <c r="BA109">
        <v>1</v>
      </c>
      <c r="BB109">
        <v>31</v>
      </c>
      <c r="BC109">
        <v>0</v>
      </c>
      <c r="BD109">
        <v>0</v>
      </c>
      <c r="BE109">
        <v>1</v>
      </c>
      <c r="BF109">
        <v>1</v>
      </c>
      <c r="BG109">
        <v>1</v>
      </c>
      <c r="BH109" t="s">
        <v>299</v>
      </c>
      <c r="BI109">
        <v>2500</v>
      </c>
      <c r="BJ109">
        <v>0</v>
      </c>
      <c r="BK109">
        <v>1</v>
      </c>
      <c r="BL109">
        <v>14</v>
      </c>
      <c r="BM109">
        <v>60</v>
      </c>
      <c r="BN109">
        <v>200</v>
      </c>
      <c r="BO109">
        <v>0</v>
      </c>
      <c r="BS109">
        <v>2025</v>
      </c>
      <c r="BT109">
        <v>23000</v>
      </c>
      <c r="BU109">
        <v>0</v>
      </c>
      <c r="BY109" t="s">
        <v>1437</v>
      </c>
      <c r="BZ109" s="106">
        <f t="shared" si="10"/>
        <v>30500</v>
      </c>
      <c r="CA109" s="106">
        <f t="shared" si="11"/>
        <v>30500</v>
      </c>
      <c r="CB109" s="107" t="str">
        <f t="shared" si="9"/>
        <v>同一</v>
      </c>
    </row>
    <row r="110" spans="1:80">
      <c r="A110" s="1" t="str">
        <f t="shared" si="8"/>
        <v>鶴岡-3</v>
      </c>
      <c r="B110" t="s">
        <v>2392</v>
      </c>
      <c r="C110">
        <v>203</v>
      </c>
      <c r="D110" t="s">
        <v>299</v>
      </c>
      <c r="E110" t="s">
        <v>2393</v>
      </c>
      <c r="F110">
        <v>3</v>
      </c>
      <c r="G110" t="s">
        <v>2398</v>
      </c>
      <c r="H110">
        <v>1</v>
      </c>
      <c r="I110">
        <v>27000</v>
      </c>
      <c r="J110">
        <v>27000</v>
      </c>
      <c r="K110">
        <v>27000</v>
      </c>
      <c r="L110">
        <v>0</v>
      </c>
      <c r="M110">
        <v>0</v>
      </c>
      <c r="N110">
        <v>0</v>
      </c>
      <c r="O110">
        <v>0</v>
      </c>
      <c r="P110">
        <v>1144</v>
      </c>
      <c r="R110">
        <v>3</v>
      </c>
      <c r="U110">
        <v>0</v>
      </c>
      <c r="X110">
        <v>0</v>
      </c>
      <c r="AA110">
        <v>0</v>
      </c>
      <c r="AD110">
        <v>0</v>
      </c>
      <c r="AG110">
        <v>0</v>
      </c>
      <c r="AJ110">
        <v>0</v>
      </c>
      <c r="AK110">
        <v>103</v>
      </c>
      <c r="AL110" t="s">
        <v>2266</v>
      </c>
      <c r="AM110" t="s">
        <v>2267</v>
      </c>
      <c r="AO110">
        <v>255</v>
      </c>
      <c r="AP110">
        <v>0</v>
      </c>
      <c r="AQ110">
        <v>1</v>
      </c>
      <c r="AR110">
        <v>1.5</v>
      </c>
      <c r="AS110" t="s">
        <v>500</v>
      </c>
      <c r="AT110">
        <v>4</v>
      </c>
      <c r="AU110">
        <v>2</v>
      </c>
      <c r="AV110">
        <v>0</v>
      </c>
      <c r="AW110" t="s">
        <v>571</v>
      </c>
      <c r="AX110">
        <v>5</v>
      </c>
      <c r="AY110">
        <v>0</v>
      </c>
      <c r="AZ110">
        <v>6</v>
      </c>
      <c r="BA110">
        <v>1</v>
      </c>
      <c r="BB110">
        <v>31</v>
      </c>
      <c r="BC110">
        <v>0</v>
      </c>
      <c r="BD110">
        <v>0</v>
      </c>
      <c r="BE110">
        <v>1</v>
      </c>
      <c r="BF110">
        <v>1</v>
      </c>
      <c r="BG110">
        <v>1</v>
      </c>
      <c r="BH110" t="s">
        <v>299</v>
      </c>
      <c r="BI110">
        <v>3500</v>
      </c>
      <c r="BJ110">
        <v>0</v>
      </c>
      <c r="BK110">
        <v>1</v>
      </c>
      <c r="BL110">
        <v>13</v>
      </c>
      <c r="BM110">
        <v>60</v>
      </c>
      <c r="BN110">
        <v>200</v>
      </c>
      <c r="BO110">
        <v>0</v>
      </c>
      <c r="BS110">
        <v>2025</v>
      </c>
      <c r="BT110">
        <v>21000</v>
      </c>
      <c r="BU110">
        <v>0</v>
      </c>
      <c r="BY110" t="s">
        <v>1438</v>
      </c>
      <c r="BZ110" s="106">
        <f t="shared" si="10"/>
        <v>29200</v>
      </c>
      <c r="CA110" s="106">
        <f t="shared" si="11"/>
        <v>29300</v>
      </c>
      <c r="CB110" s="107" t="str">
        <f t="shared" si="9"/>
        <v>開差</v>
      </c>
    </row>
    <row r="111" spans="1:80">
      <c r="A111" s="1" t="str">
        <f t="shared" si="8"/>
        <v>鶴岡-3B</v>
      </c>
      <c r="B111" t="s">
        <v>2392</v>
      </c>
      <c r="C111">
        <v>203</v>
      </c>
      <c r="D111" t="s">
        <v>299</v>
      </c>
      <c r="E111" t="s">
        <v>2393</v>
      </c>
      <c r="F111">
        <v>3</v>
      </c>
      <c r="G111">
        <v>10357</v>
      </c>
      <c r="H111">
        <v>2</v>
      </c>
      <c r="I111">
        <v>27000</v>
      </c>
      <c r="J111">
        <v>27000</v>
      </c>
      <c r="K111">
        <v>27000</v>
      </c>
      <c r="L111">
        <v>0</v>
      </c>
      <c r="M111">
        <v>0</v>
      </c>
      <c r="N111">
        <v>0</v>
      </c>
      <c r="O111">
        <v>0</v>
      </c>
      <c r="P111">
        <v>1144</v>
      </c>
      <c r="R111">
        <v>3</v>
      </c>
      <c r="U111">
        <v>0</v>
      </c>
      <c r="X111">
        <v>0</v>
      </c>
      <c r="AA111">
        <v>0</v>
      </c>
      <c r="AD111">
        <v>0</v>
      </c>
      <c r="AG111">
        <v>0</v>
      </c>
      <c r="AJ111">
        <v>0</v>
      </c>
      <c r="AK111">
        <v>103</v>
      </c>
      <c r="AL111" t="s">
        <v>2266</v>
      </c>
      <c r="AM111" t="s">
        <v>2267</v>
      </c>
      <c r="AO111">
        <v>255</v>
      </c>
      <c r="AP111">
        <v>0</v>
      </c>
      <c r="AQ111">
        <v>1</v>
      </c>
      <c r="AR111">
        <v>1.5</v>
      </c>
      <c r="AS111" t="s">
        <v>500</v>
      </c>
      <c r="AT111">
        <v>4</v>
      </c>
      <c r="AU111">
        <v>2</v>
      </c>
      <c r="AV111">
        <v>0</v>
      </c>
      <c r="AW111" t="s">
        <v>571</v>
      </c>
      <c r="AX111">
        <v>5</v>
      </c>
      <c r="AY111">
        <v>0</v>
      </c>
      <c r="AZ111">
        <v>6</v>
      </c>
      <c r="BA111">
        <v>1</v>
      </c>
      <c r="BB111">
        <v>31</v>
      </c>
      <c r="BC111">
        <v>0</v>
      </c>
      <c r="BD111">
        <v>0</v>
      </c>
      <c r="BE111">
        <v>1</v>
      </c>
      <c r="BF111">
        <v>1</v>
      </c>
      <c r="BG111">
        <v>1</v>
      </c>
      <c r="BH111" t="s">
        <v>299</v>
      </c>
      <c r="BI111">
        <v>3500</v>
      </c>
      <c r="BJ111">
        <v>0</v>
      </c>
      <c r="BK111">
        <v>1</v>
      </c>
      <c r="BL111">
        <v>13</v>
      </c>
      <c r="BM111">
        <v>60</v>
      </c>
      <c r="BN111">
        <v>200</v>
      </c>
      <c r="BO111">
        <v>0</v>
      </c>
      <c r="BS111">
        <v>2025</v>
      </c>
      <c r="BT111">
        <v>21000</v>
      </c>
      <c r="BU111">
        <v>0</v>
      </c>
      <c r="BY111" t="s">
        <v>1530</v>
      </c>
      <c r="BZ111" s="106">
        <f t="shared" si="10"/>
        <v>22400</v>
      </c>
      <c r="CA111" s="106">
        <f t="shared" si="11"/>
        <v>22300</v>
      </c>
      <c r="CB111" s="107" t="str">
        <f t="shared" si="9"/>
        <v>開差</v>
      </c>
    </row>
    <row r="112" spans="1:80">
      <c r="A112" s="1" t="str">
        <f t="shared" si="8"/>
        <v>鶴岡-4</v>
      </c>
      <c r="B112" t="s">
        <v>2392</v>
      </c>
      <c r="C112">
        <v>203</v>
      </c>
      <c r="D112" t="s">
        <v>299</v>
      </c>
      <c r="E112" t="s">
        <v>2393</v>
      </c>
      <c r="F112">
        <v>4</v>
      </c>
      <c r="G112" t="s">
        <v>2402</v>
      </c>
      <c r="H112">
        <v>1</v>
      </c>
      <c r="I112">
        <v>17100</v>
      </c>
      <c r="J112">
        <v>17100</v>
      </c>
      <c r="K112">
        <v>17100</v>
      </c>
      <c r="L112">
        <v>0</v>
      </c>
      <c r="M112">
        <v>0</v>
      </c>
      <c r="N112">
        <v>0</v>
      </c>
      <c r="O112">
        <v>0</v>
      </c>
      <c r="P112">
        <v>1144</v>
      </c>
      <c r="R112">
        <v>1</v>
      </c>
      <c r="U112">
        <v>0</v>
      </c>
      <c r="X112">
        <v>0</v>
      </c>
      <c r="AA112">
        <v>0</v>
      </c>
      <c r="AD112">
        <v>0</v>
      </c>
      <c r="AG112">
        <v>0</v>
      </c>
      <c r="AJ112">
        <v>0</v>
      </c>
      <c r="AK112">
        <v>101</v>
      </c>
      <c r="AL112" t="s">
        <v>757</v>
      </c>
      <c r="AO112">
        <v>232</v>
      </c>
      <c r="AP112">
        <v>0</v>
      </c>
      <c r="AQ112">
        <v>1.2</v>
      </c>
      <c r="AR112">
        <v>1</v>
      </c>
      <c r="AS112" t="s">
        <v>500</v>
      </c>
      <c r="AT112">
        <v>4</v>
      </c>
      <c r="AU112">
        <v>2</v>
      </c>
      <c r="AV112">
        <v>0</v>
      </c>
      <c r="AW112" t="s">
        <v>758</v>
      </c>
      <c r="AX112">
        <v>3</v>
      </c>
      <c r="AY112">
        <v>0</v>
      </c>
      <c r="AZ112">
        <v>6</v>
      </c>
      <c r="BA112">
        <v>1</v>
      </c>
      <c r="BB112">
        <v>31</v>
      </c>
      <c r="BC112">
        <v>0</v>
      </c>
      <c r="BD112">
        <v>0</v>
      </c>
      <c r="BE112">
        <v>1</v>
      </c>
      <c r="BF112">
        <v>0</v>
      </c>
      <c r="BG112">
        <v>1</v>
      </c>
      <c r="BH112" t="s">
        <v>759</v>
      </c>
      <c r="BI112">
        <v>3500</v>
      </c>
      <c r="BJ112">
        <v>0</v>
      </c>
      <c r="BK112">
        <v>3</v>
      </c>
      <c r="BL112" t="s">
        <v>2393</v>
      </c>
      <c r="BM112">
        <v>70</v>
      </c>
      <c r="BN112">
        <v>200</v>
      </c>
      <c r="BO112">
        <v>0</v>
      </c>
      <c r="BS112">
        <v>2025</v>
      </c>
      <c r="BT112">
        <v>0</v>
      </c>
      <c r="BU112">
        <v>0</v>
      </c>
      <c r="BY112" t="s">
        <v>1531</v>
      </c>
      <c r="BZ112" s="106">
        <f t="shared" si="10"/>
        <v>21200</v>
      </c>
      <c r="CA112" s="106">
        <f t="shared" si="11"/>
        <v>21200</v>
      </c>
      <c r="CB112" s="107" t="str">
        <f t="shared" si="9"/>
        <v>同一</v>
      </c>
    </row>
    <row r="113" spans="1:80">
      <c r="A113" s="1" t="str">
        <f t="shared" si="8"/>
        <v>鶴岡-4B</v>
      </c>
      <c r="B113" t="s">
        <v>2392</v>
      </c>
      <c r="C113">
        <v>203</v>
      </c>
      <c r="D113" t="s">
        <v>299</v>
      </c>
      <c r="E113" t="s">
        <v>2393</v>
      </c>
      <c r="F113">
        <v>4</v>
      </c>
      <c r="G113" t="s">
        <v>2405</v>
      </c>
      <c r="H113">
        <v>2</v>
      </c>
      <c r="I113">
        <v>17100</v>
      </c>
      <c r="J113">
        <v>17100</v>
      </c>
      <c r="K113">
        <v>17100</v>
      </c>
      <c r="L113">
        <v>0</v>
      </c>
      <c r="M113">
        <v>0</v>
      </c>
      <c r="N113">
        <v>0</v>
      </c>
      <c r="O113">
        <v>0</v>
      </c>
      <c r="P113">
        <v>1144</v>
      </c>
      <c r="R113">
        <v>1</v>
      </c>
      <c r="U113">
        <v>0</v>
      </c>
      <c r="X113">
        <v>0</v>
      </c>
      <c r="AA113">
        <v>0</v>
      </c>
      <c r="AD113">
        <v>0</v>
      </c>
      <c r="AG113">
        <v>0</v>
      </c>
      <c r="AJ113">
        <v>0</v>
      </c>
      <c r="AK113">
        <v>101</v>
      </c>
      <c r="AL113" t="s">
        <v>757</v>
      </c>
      <c r="AO113">
        <v>232</v>
      </c>
      <c r="AP113">
        <v>0</v>
      </c>
      <c r="AQ113">
        <v>1.2</v>
      </c>
      <c r="AR113">
        <v>1</v>
      </c>
      <c r="AS113" t="s">
        <v>500</v>
      </c>
      <c r="AT113">
        <v>4</v>
      </c>
      <c r="AU113">
        <v>2</v>
      </c>
      <c r="AV113">
        <v>0</v>
      </c>
      <c r="AW113" t="s">
        <v>758</v>
      </c>
      <c r="AX113">
        <v>3</v>
      </c>
      <c r="AY113">
        <v>0</v>
      </c>
      <c r="AZ113">
        <v>6</v>
      </c>
      <c r="BA113">
        <v>1</v>
      </c>
      <c r="BB113">
        <v>31</v>
      </c>
      <c r="BC113">
        <v>0</v>
      </c>
      <c r="BD113">
        <v>0</v>
      </c>
      <c r="BE113">
        <v>1</v>
      </c>
      <c r="BF113">
        <v>0</v>
      </c>
      <c r="BG113">
        <v>1</v>
      </c>
      <c r="BH113" t="s">
        <v>759</v>
      </c>
      <c r="BI113">
        <v>3500</v>
      </c>
      <c r="BJ113">
        <v>0</v>
      </c>
      <c r="BK113">
        <v>3</v>
      </c>
      <c r="BL113" t="s">
        <v>2393</v>
      </c>
      <c r="BM113">
        <v>70</v>
      </c>
      <c r="BN113">
        <v>200</v>
      </c>
      <c r="BO113">
        <v>0</v>
      </c>
      <c r="BS113">
        <v>0</v>
      </c>
      <c r="BT113">
        <v>0</v>
      </c>
      <c r="BU113">
        <v>0</v>
      </c>
      <c r="BY113" t="s">
        <v>1439</v>
      </c>
      <c r="BZ113" s="106">
        <f t="shared" si="10"/>
        <v>21600</v>
      </c>
      <c r="CA113" s="106">
        <f t="shared" si="11"/>
        <v>21600</v>
      </c>
      <c r="CB113" s="107" t="str">
        <f t="shared" si="9"/>
        <v>同一</v>
      </c>
    </row>
    <row r="114" spans="1:80">
      <c r="A114" s="1" t="str">
        <f t="shared" si="8"/>
        <v>鶴岡-5</v>
      </c>
      <c r="B114" t="s">
        <v>2392</v>
      </c>
      <c r="C114">
        <v>203</v>
      </c>
      <c r="D114" t="s">
        <v>299</v>
      </c>
      <c r="E114" t="s">
        <v>2393</v>
      </c>
      <c r="F114">
        <v>5</v>
      </c>
      <c r="G114" t="s">
        <v>2403</v>
      </c>
      <c r="H114">
        <v>1</v>
      </c>
      <c r="I114">
        <v>27200</v>
      </c>
      <c r="J114">
        <v>27200</v>
      </c>
      <c r="K114">
        <v>27200</v>
      </c>
      <c r="L114">
        <v>0</v>
      </c>
      <c r="M114">
        <v>0</v>
      </c>
      <c r="N114">
        <v>0</v>
      </c>
      <c r="O114">
        <v>0</v>
      </c>
      <c r="P114">
        <v>1144</v>
      </c>
      <c r="R114">
        <v>3</v>
      </c>
      <c r="U114">
        <v>0</v>
      </c>
      <c r="X114">
        <v>0</v>
      </c>
      <c r="AA114">
        <v>0</v>
      </c>
      <c r="AD114">
        <v>0</v>
      </c>
      <c r="AG114">
        <v>0</v>
      </c>
      <c r="AJ114">
        <v>0</v>
      </c>
      <c r="AK114">
        <v>103</v>
      </c>
      <c r="AL114" t="s">
        <v>761</v>
      </c>
      <c r="AM114" t="s">
        <v>762</v>
      </c>
      <c r="AO114">
        <v>165</v>
      </c>
      <c r="AP114">
        <v>0</v>
      </c>
      <c r="AQ114">
        <v>1</v>
      </c>
      <c r="AR114">
        <v>1.2</v>
      </c>
      <c r="AS114" t="s">
        <v>500</v>
      </c>
      <c r="AT114">
        <v>4</v>
      </c>
      <c r="AU114">
        <v>2</v>
      </c>
      <c r="AV114">
        <v>0</v>
      </c>
      <c r="AW114" t="s">
        <v>763</v>
      </c>
      <c r="AX114">
        <v>5</v>
      </c>
      <c r="AY114">
        <v>0</v>
      </c>
      <c r="AZ114">
        <v>6</v>
      </c>
      <c r="BA114">
        <v>1</v>
      </c>
      <c r="BB114">
        <v>31</v>
      </c>
      <c r="BC114">
        <v>0</v>
      </c>
      <c r="BD114">
        <v>0</v>
      </c>
      <c r="BE114">
        <v>1</v>
      </c>
      <c r="BF114">
        <v>1</v>
      </c>
      <c r="BG114">
        <v>1</v>
      </c>
      <c r="BH114" t="s">
        <v>299</v>
      </c>
      <c r="BI114">
        <v>2000</v>
      </c>
      <c r="BJ114">
        <v>0</v>
      </c>
      <c r="BK114">
        <v>1</v>
      </c>
      <c r="BL114">
        <v>14</v>
      </c>
      <c r="BM114">
        <v>60</v>
      </c>
      <c r="BN114">
        <v>200</v>
      </c>
      <c r="BO114">
        <v>0</v>
      </c>
      <c r="BS114">
        <v>2025</v>
      </c>
      <c r="BT114">
        <v>21000</v>
      </c>
      <c r="BU114">
        <v>0</v>
      </c>
      <c r="BY114" t="s">
        <v>1532</v>
      </c>
      <c r="BZ114" s="106">
        <f t="shared" si="10"/>
        <v>18600</v>
      </c>
      <c r="CA114" s="106">
        <f t="shared" si="11"/>
        <v>18600</v>
      </c>
      <c r="CB114" s="107" t="str">
        <f t="shared" si="9"/>
        <v>同一</v>
      </c>
    </row>
    <row r="115" spans="1:80">
      <c r="A115" s="1" t="str">
        <f t="shared" si="8"/>
        <v>鶴岡-5B</v>
      </c>
      <c r="B115" t="s">
        <v>2392</v>
      </c>
      <c r="C115">
        <v>203</v>
      </c>
      <c r="D115" t="s">
        <v>299</v>
      </c>
      <c r="E115" t="s">
        <v>2393</v>
      </c>
      <c r="F115">
        <v>5</v>
      </c>
      <c r="G115" t="s">
        <v>2401</v>
      </c>
      <c r="H115">
        <v>2</v>
      </c>
      <c r="I115">
        <v>27200</v>
      </c>
      <c r="J115">
        <v>27200</v>
      </c>
      <c r="K115">
        <v>27200</v>
      </c>
      <c r="L115">
        <v>0</v>
      </c>
      <c r="M115">
        <v>0</v>
      </c>
      <c r="N115">
        <v>0</v>
      </c>
      <c r="O115">
        <v>0</v>
      </c>
      <c r="P115">
        <v>1144</v>
      </c>
      <c r="R115">
        <v>3</v>
      </c>
      <c r="U115">
        <v>0</v>
      </c>
      <c r="X115">
        <v>0</v>
      </c>
      <c r="AA115">
        <v>0</v>
      </c>
      <c r="AD115">
        <v>0</v>
      </c>
      <c r="AG115">
        <v>0</v>
      </c>
      <c r="AJ115">
        <v>0</v>
      </c>
      <c r="AK115">
        <v>103</v>
      </c>
      <c r="AL115" t="s">
        <v>761</v>
      </c>
      <c r="AM115" t="s">
        <v>762</v>
      </c>
      <c r="AO115">
        <v>165</v>
      </c>
      <c r="AP115">
        <v>0</v>
      </c>
      <c r="AQ115">
        <v>1</v>
      </c>
      <c r="AR115">
        <v>1.2</v>
      </c>
      <c r="AS115" t="s">
        <v>500</v>
      </c>
      <c r="AT115">
        <v>4</v>
      </c>
      <c r="AU115">
        <v>2</v>
      </c>
      <c r="AV115">
        <v>0</v>
      </c>
      <c r="AW115" t="s">
        <v>763</v>
      </c>
      <c r="AX115">
        <v>5</v>
      </c>
      <c r="AY115">
        <v>0</v>
      </c>
      <c r="AZ115">
        <v>6</v>
      </c>
      <c r="BA115">
        <v>1</v>
      </c>
      <c r="BB115">
        <v>31</v>
      </c>
      <c r="BC115">
        <v>0</v>
      </c>
      <c r="BD115">
        <v>0</v>
      </c>
      <c r="BE115">
        <v>1</v>
      </c>
      <c r="BF115">
        <v>1</v>
      </c>
      <c r="BG115">
        <v>1</v>
      </c>
      <c r="BH115" t="s">
        <v>299</v>
      </c>
      <c r="BI115">
        <v>2000</v>
      </c>
      <c r="BJ115">
        <v>0</v>
      </c>
      <c r="BK115">
        <v>1</v>
      </c>
      <c r="BL115">
        <v>14</v>
      </c>
      <c r="BM115">
        <v>60</v>
      </c>
      <c r="BN115">
        <v>200</v>
      </c>
      <c r="BO115">
        <v>0</v>
      </c>
      <c r="BS115">
        <v>2025</v>
      </c>
      <c r="BT115">
        <v>21000</v>
      </c>
      <c r="BU115">
        <v>0</v>
      </c>
      <c r="BY115" t="s">
        <v>1533</v>
      </c>
      <c r="BZ115" s="106">
        <f t="shared" si="10"/>
        <v>17500</v>
      </c>
      <c r="CA115" s="106">
        <f t="shared" si="11"/>
        <v>17600</v>
      </c>
      <c r="CB115" s="107" t="str">
        <f t="shared" si="9"/>
        <v>開差</v>
      </c>
    </row>
    <row r="116" spans="1:80">
      <c r="A116" s="1" t="str">
        <f t="shared" si="8"/>
        <v>鶴岡-6</v>
      </c>
      <c r="B116" t="s">
        <v>2392</v>
      </c>
      <c r="C116">
        <v>203</v>
      </c>
      <c r="D116" t="s">
        <v>299</v>
      </c>
      <c r="E116" t="s">
        <v>2393</v>
      </c>
      <c r="F116">
        <v>6</v>
      </c>
      <c r="G116" t="s">
        <v>2398</v>
      </c>
      <c r="H116">
        <v>1</v>
      </c>
      <c r="I116">
        <v>4170</v>
      </c>
      <c r="J116">
        <v>4170</v>
      </c>
      <c r="K116">
        <v>4170</v>
      </c>
      <c r="L116">
        <v>0</v>
      </c>
      <c r="M116">
        <v>0</v>
      </c>
      <c r="N116">
        <v>0</v>
      </c>
      <c r="O116">
        <v>0</v>
      </c>
      <c r="P116">
        <v>1144</v>
      </c>
      <c r="R116">
        <v>2</v>
      </c>
      <c r="U116">
        <v>0</v>
      </c>
      <c r="X116">
        <v>0</v>
      </c>
      <c r="AA116">
        <v>0</v>
      </c>
      <c r="AD116">
        <v>0</v>
      </c>
      <c r="AG116">
        <v>0</v>
      </c>
      <c r="AJ116">
        <v>0</v>
      </c>
      <c r="AK116">
        <v>102</v>
      </c>
      <c r="AL116" t="s">
        <v>765</v>
      </c>
      <c r="AO116">
        <v>590</v>
      </c>
      <c r="AP116">
        <v>0</v>
      </c>
      <c r="AQ116">
        <v>1</v>
      </c>
      <c r="AR116">
        <v>2</v>
      </c>
      <c r="AS116" t="s">
        <v>500</v>
      </c>
      <c r="AT116">
        <v>4</v>
      </c>
      <c r="AU116">
        <v>2</v>
      </c>
      <c r="AV116">
        <v>0</v>
      </c>
      <c r="AW116" t="s">
        <v>766</v>
      </c>
      <c r="AX116">
        <v>1</v>
      </c>
      <c r="AY116">
        <v>0</v>
      </c>
      <c r="AZ116">
        <v>5.5</v>
      </c>
      <c r="BA116">
        <v>1</v>
      </c>
      <c r="BB116">
        <v>31</v>
      </c>
      <c r="BC116">
        <v>0</v>
      </c>
      <c r="BD116">
        <v>0</v>
      </c>
      <c r="BE116">
        <v>1</v>
      </c>
      <c r="BF116">
        <v>0</v>
      </c>
      <c r="BG116">
        <v>1</v>
      </c>
      <c r="BH116" t="s">
        <v>299</v>
      </c>
      <c r="BI116">
        <v>10000</v>
      </c>
      <c r="BJ116">
        <v>0</v>
      </c>
      <c r="BK116">
        <v>3</v>
      </c>
      <c r="BL116" t="s">
        <v>2393</v>
      </c>
      <c r="BM116">
        <v>70</v>
      </c>
      <c r="BN116">
        <v>200</v>
      </c>
      <c r="BO116">
        <v>0</v>
      </c>
      <c r="BS116">
        <v>0</v>
      </c>
      <c r="BT116">
        <v>0</v>
      </c>
      <c r="BU116">
        <v>0</v>
      </c>
      <c r="BY116" t="s">
        <v>1534</v>
      </c>
      <c r="BZ116" s="106">
        <f t="shared" si="10"/>
        <v>10300</v>
      </c>
      <c r="CA116" s="106">
        <f t="shared" si="11"/>
        <v>10300</v>
      </c>
      <c r="CB116" s="107" t="str">
        <f t="shared" si="9"/>
        <v>同一</v>
      </c>
    </row>
    <row r="117" spans="1:80">
      <c r="A117" s="1" t="str">
        <f t="shared" si="8"/>
        <v>鶴岡-6B</v>
      </c>
      <c r="B117" t="s">
        <v>2392</v>
      </c>
      <c r="C117">
        <v>203</v>
      </c>
      <c r="D117" t="s">
        <v>299</v>
      </c>
      <c r="E117" t="s">
        <v>2393</v>
      </c>
      <c r="F117">
        <v>6</v>
      </c>
      <c r="G117" t="s">
        <v>2408</v>
      </c>
      <c r="H117">
        <v>2</v>
      </c>
      <c r="I117">
        <v>4170</v>
      </c>
      <c r="J117">
        <v>4170</v>
      </c>
      <c r="K117">
        <v>4170</v>
      </c>
      <c r="L117">
        <v>0</v>
      </c>
      <c r="M117">
        <v>0</v>
      </c>
      <c r="N117">
        <v>0</v>
      </c>
      <c r="O117">
        <v>0</v>
      </c>
      <c r="P117">
        <v>1144</v>
      </c>
      <c r="R117">
        <v>2</v>
      </c>
      <c r="U117">
        <v>0</v>
      </c>
      <c r="X117">
        <v>0</v>
      </c>
      <c r="AA117">
        <v>0</v>
      </c>
      <c r="AD117">
        <v>0</v>
      </c>
      <c r="AG117">
        <v>0</v>
      </c>
      <c r="AJ117">
        <v>0</v>
      </c>
      <c r="AK117">
        <v>102</v>
      </c>
      <c r="AL117" t="s">
        <v>765</v>
      </c>
      <c r="AO117">
        <v>590</v>
      </c>
      <c r="AP117">
        <v>0</v>
      </c>
      <c r="AQ117">
        <v>1</v>
      </c>
      <c r="AR117">
        <v>2</v>
      </c>
      <c r="AS117" t="s">
        <v>500</v>
      </c>
      <c r="AT117">
        <v>4</v>
      </c>
      <c r="AU117">
        <v>2</v>
      </c>
      <c r="AV117">
        <v>0</v>
      </c>
      <c r="AW117" t="s">
        <v>766</v>
      </c>
      <c r="AX117">
        <v>1</v>
      </c>
      <c r="AY117">
        <v>0</v>
      </c>
      <c r="AZ117">
        <v>5.5</v>
      </c>
      <c r="BA117">
        <v>1</v>
      </c>
      <c r="BB117">
        <v>31</v>
      </c>
      <c r="BC117">
        <v>0</v>
      </c>
      <c r="BD117">
        <v>0</v>
      </c>
      <c r="BE117">
        <v>1</v>
      </c>
      <c r="BF117">
        <v>0</v>
      </c>
      <c r="BG117">
        <v>1</v>
      </c>
      <c r="BH117" t="s">
        <v>299</v>
      </c>
      <c r="BI117">
        <v>10000</v>
      </c>
      <c r="BJ117">
        <v>0</v>
      </c>
      <c r="BK117">
        <v>3</v>
      </c>
      <c r="BL117" t="s">
        <v>2393</v>
      </c>
      <c r="BM117">
        <v>70</v>
      </c>
      <c r="BN117">
        <v>200</v>
      </c>
      <c r="BO117">
        <v>0</v>
      </c>
      <c r="BS117">
        <v>2025</v>
      </c>
      <c r="BT117">
        <v>0</v>
      </c>
      <c r="BU117">
        <v>0</v>
      </c>
      <c r="BY117" t="s">
        <v>1440</v>
      </c>
      <c r="BZ117" s="106">
        <f t="shared" si="10"/>
        <v>26100</v>
      </c>
      <c r="CA117" s="106">
        <f t="shared" si="11"/>
        <v>26100</v>
      </c>
      <c r="CB117" s="107" t="str">
        <f t="shared" si="9"/>
        <v>同一</v>
      </c>
    </row>
    <row r="118" spans="1:80">
      <c r="A118" s="1" t="str">
        <f t="shared" si="8"/>
        <v>鶴岡-7</v>
      </c>
      <c r="B118" t="s">
        <v>2392</v>
      </c>
      <c r="C118">
        <v>203</v>
      </c>
      <c r="D118" t="s">
        <v>299</v>
      </c>
      <c r="E118" t="s">
        <v>2393</v>
      </c>
      <c r="F118">
        <v>7</v>
      </c>
      <c r="G118" t="s">
        <v>2403</v>
      </c>
      <c r="H118">
        <v>1</v>
      </c>
      <c r="I118">
        <v>23600</v>
      </c>
      <c r="J118">
        <v>23600</v>
      </c>
      <c r="K118">
        <v>23600</v>
      </c>
      <c r="L118">
        <v>0</v>
      </c>
      <c r="M118">
        <v>0</v>
      </c>
      <c r="N118">
        <v>0</v>
      </c>
      <c r="O118">
        <v>0</v>
      </c>
      <c r="P118">
        <v>1144</v>
      </c>
      <c r="R118">
        <v>0</v>
      </c>
      <c r="U118">
        <v>0</v>
      </c>
      <c r="X118">
        <v>0</v>
      </c>
      <c r="AA118">
        <v>0</v>
      </c>
      <c r="AD118">
        <v>0</v>
      </c>
      <c r="AG118">
        <v>0</v>
      </c>
      <c r="AJ118">
        <v>0</v>
      </c>
      <c r="AK118">
        <v>100</v>
      </c>
      <c r="AL118" t="s">
        <v>768</v>
      </c>
      <c r="AM118" t="s">
        <v>769</v>
      </c>
      <c r="AO118">
        <v>225</v>
      </c>
      <c r="AP118">
        <v>0</v>
      </c>
      <c r="AQ118">
        <v>1</v>
      </c>
      <c r="AR118">
        <v>1.5</v>
      </c>
      <c r="AS118" t="s">
        <v>500</v>
      </c>
      <c r="AT118">
        <v>4</v>
      </c>
      <c r="AU118">
        <v>2</v>
      </c>
      <c r="AV118">
        <v>0</v>
      </c>
      <c r="AW118" t="s">
        <v>770</v>
      </c>
      <c r="AX118">
        <v>4</v>
      </c>
      <c r="AY118">
        <v>0</v>
      </c>
      <c r="AZ118">
        <v>6</v>
      </c>
      <c r="BA118">
        <v>1</v>
      </c>
      <c r="BB118">
        <v>31</v>
      </c>
      <c r="BC118">
        <v>0</v>
      </c>
      <c r="BD118">
        <v>0</v>
      </c>
      <c r="BE118">
        <v>1</v>
      </c>
      <c r="BF118">
        <v>1</v>
      </c>
      <c r="BG118">
        <v>1</v>
      </c>
      <c r="BH118" t="s">
        <v>299</v>
      </c>
      <c r="BI118">
        <v>1400</v>
      </c>
      <c r="BJ118">
        <v>0</v>
      </c>
      <c r="BK118">
        <v>1</v>
      </c>
      <c r="BL118">
        <v>15</v>
      </c>
      <c r="BM118">
        <v>60</v>
      </c>
      <c r="BN118">
        <v>200</v>
      </c>
      <c r="BO118">
        <v>0</v>
      </c>
      <c r="BS118">
        <v>2025</v>
      </c>
      <c r="BT118">
        <v>19000</v>
      </c>
      <c r="BU118">
        <v>0</v>
      </c>
      <c r="BY118" t="s">
        <v>1535</v>
      </c>
      <c r="BZ118" s="106">
        <f t="shared" si="10"/>
        <v>42900</v>
      </c>
      <c r="CA118" s="106">
        <f t="shared" si="11"/>
        <v>43300</v>
      </c>
      <c r="CB118" s="107" t="str">
        <f t="shared" si="9"/>
        <v>開差</v>
      </c>
    </row>
    <row r="119" spans="1:80">
      <c r="A119" s="1" t="str">
        <f t="shared" si="8"/>
        <v>鶴岡-7B</v>
      </c>
      <c r="B119" t="s">
        <v>2392</v>
      </c>
      <c r="C119">
        <v>203</v>
      </c>
      <c r="D119" t="s">
        <v>299</v>
      </c>
      <c r="E119" t="s">
        <v>2393</v>
      </c>
      <c r="F119">
        <v>7</v>
      </c>
      <c r="G119" t="s">
        <v>2405</v>
      </c>
      <c r="H119">
        <v>2</v>
      </c>
      <c r="I119">
        <v>23600</v>
      </c>
      <c r="J119">
        <v>23600</v>
      </c>
      <c r="K119">
        <v>23600</v>
      </c>
      <c r="L119">
        <v>0</v>
      </c>
      <c r="M119">
        <v>0</v>
      </c>
      <c r="N119">
        <v>0</v>
      </c>
      <c r="O119">
        <v>0</v>
      </c>
      <c r="P119">
        <v>1144</v>
      </c>
      <c r="R119">
        <v>0</v>
      </c>
      <c r="U119">
        <v>0</v>
      </c>
      <c r="X119">
        <v>0</v>
      </c>
      <c r="AA119">
        <v>0</v>
      </c>
      <c r="AD119">
        <v>0</v>
      </c>
      <c r="AG119">
        <v>0</v>
      </c>
      <c r="AJ119">
        <v>0</v>
      </c>
      <c r="AK119">
        <v>100</v>
      </c>
      <c r="AL119" t="s">
        <v>768</v>
      </c>
      <c r="AM119" t="s">
        <v>769</v>
      </c>
      <c r="AO119">
        <v>225</v>
      </c>
      <c r="AP119">
        <v>0</v>
      </c>
      <c r="AQ119">
        <v>1</v>
      </c>
      <c r="AR119">
        <v>1.5</v>
      </c>
      <c r="AS119" t="s">
        <v>500</v>
      </c>
      <c r="AT119">
        <v>4</v>
      </c>
      <c r="AU119">
        <v>2</v>
      </c>
      <c r="AV119">
        <v>0</v>
      </c>
      <c r="AW119" t="s">
        <v>770</v>
      </c>
      <c r="AX119">
        <v>4</v>
      </c>
      <c r="AY119">
        <v>0</v>
      </c>
      <c r="AZ119">
        <v>6</v>
      </c>
      <c r="BA119">
        <v>1</v>
      </c>
      <c r="BB119">
        <v>31</v>
      </c>
      <c r="BC119">
        <v>0</v>
      </c>
      <c r="BD119">
        <v>0</v>
      </c>
      <c r="BE119">
        <v>1</v>
      </c>
      <c r="BF119">
        <v>1</v>
      </c>
      <c r="BG119">
        <v>1</v>
      </c>
      <c r="BH119" t="s">
        <v>299</v>
      </c>
      <c r="BI119">
        <v>1400</v>
      </c>
      <c r="BJ119">
        <v>0</v>
      </c>
      <c r="BK119">
        <v>1</v>
      </c>
      <c r="BL119">
        <v>15</v>
      </c>
      <c r="BM119">
        <v>60</v>
      </c>
      <c r="BN119">
        <v>200</v>
      </c>
      <c r="BO119">
        <v>0</v>
      </c>
      <c r="BS119">
        <v>2025</v>
      </c>
      <c r="BT119">
        <v>19000</v>
      </c>
      <c r="BU119">
        <v>0</v>
      </c>
      <c r="BY119" t="s">
        <v>1536</v>
      </c>
      <c r="BZ119" s="106">
        <f t="shared" si="10"/>
        <v>44200</v>
      </c>
      <c r="CA119" s="106">
        <f t="shared" si="11"/>
        <v>44400</v>
      </c>
      <c r="CB119" s="107" t="str">
        <f t="shared" si="9"/>
        <v>開差</v>
      </c>
    </row>
    <row r="120" spans="1:80">
      <c r="A120" s="1" t="str">
        <f t="shared" si="8"/>
        <v>鶴岡-8</v>
      </c>
      <c r="B120" t="s">
        <v>2392</v>
      </c>
      <c r="C120">
        <v>203</v>
      </c>
      <c r="D120" t="s">
        <v>299</v>
      </c>
      <c r="E120" t="s">
        <v>2393</v>
      </c>
      <c r="F120">
        <v>8</v>
      </c>
      <c r="G120" t="s">
        <v>2400</v>
      </c>
      <c r="H120">
        <v>1</v>
      </c>
      <c r="I120">
        <v>38300</v>
      </c>
      <c r="J120">
        <v>38300</v>
      </c>
      <c r="K120">
        <v>38300</v>
      </c>
      <c r="L120">
        <v>1</v>
      </c>
      <c r="M120">
        <v>0</v>
      </c>
      <c r="N120">
        <v>0</v>
      </c>
      <c r="O120">
        <v>0</v>
      </c>
      <c r="P120">
        <v>1144</v>
      </c>
      <c r="R120">
        <v>3</v>
      </c>
      <c r="U120">
        <v>0</v>
      </c>
      <c r="X120">
        <v>0</v>
      </c>
      <c r="AA120">
        <v>0</v>
      </c>
      <c r="AD120">
        <v>0</v>
      </c>
      <c r="AG120">
        <v>0</v>
      </c>
      <c r="AJ120">
        <v>0</v>
      </c>
      <c r="AK120">
        <v>103</v>
      </c>
      <c r="AL120" t="s">
        <v>772</v>
      </c>
      <c r="AM120" t="s">
        <v>773</v>
      </c>
      <c r="AO120">
        <v>316</v>
      </c>
      <c r="AP120">
        <v>0</v>
      </c>
      <c r="AQ120">
        <v>1</v>
      </c>
      <c r="AR120">
        <v>1.2</v>
      </c>
      <c r="AS120" t="s">
        <v>500</v>
      </c>
      <c r="AT120">
        <v>4</v>
      </c>
      <c r="AU120">
        <v>2</v>
      </c>
      <c r="AV120">
        <v>0</v>
      </c>
      <c r="AW120" t="s">
        <v>774</v>
      </c>
      <c r="AX120">
        <v>5</v>
      </c>
      <c r="AY120">
        <v>0</v>
      </c>
      <c r="AZ120">
        <v>6</v>
      </c>
      <c r="BA120">
        <v>1</v>
      </c>
      <c r="BB120">
        <v>31</v>
      </c>
      <c r="BC120">
        <v>0</v>
      </c>
      <c r="BD120">
        <v>0</v>
      </c>
      <c r="BE120">
        <v>1</v>
      </c>
      <c r="BF120">
        <v>1</v>
      </c>
      <c r="BG120">
        <v>1</v>
      </c>
      <c r="BH120" t="s">
        <v>299</v>
      </c>
      <c r="BI120">
        <v>3400</v>
      </c>
      <c r="BJ120">
        <v>0</v>
      </c>
      <c r="BK120">
        <v>1</v>
      </c>
      <c r="BL120">
        <v>14</v>
      </c>
      <c r="BM120">
        <v>60</v>
      </c>
      <c r="BN120">
        <v>200</v>
      </c>
      <c r="BO120">
        <v>0</v>
      </c>
      <c r="BS120">
        <v>2025</v>
      </c>
      <c r="BT120">
        <v>30000</v>
      </c>
      <c r="BU120">
        <v>0</v>
      </c>
      <c r="BY120" t="s">
        <v>1537</v>
      </c>
      <c r="BZ120" s="106">
        <f t="shared" si="10"/>
        <v>42800</v>
      </c>
      <c r="CA120" s="106">
        <f t="shared" si="11"/>
        <v>42600</v>
      </c>
      <c r="CB120" s="107" t="str">
        <f t="shared" si="9"/>
        <v>開差</v>
      </c>
    </row>
    <row r="121" spans="1:80">
      <c r="A121" s="1" t="str">
        <f t="shared" si="8"/>
        <v>鶴岡-8B</v>
      </c>
      <c r="B121" t="s">
        <v>2392</v>
      </c>
      <c r="C121">
        <v>203</v>
      </c>
      <c r="D121" t="s">
        <v>299</v>
      </c>
      <c r="E121" t="s">
        <v>2393</v>
      </c>
      <c r="F121">
        <v>8</v>
      </c>
      <c r="G121" t="s">
        <v>2408</v>
      </c>
      <c r="H121">
        <v>2</v>
      </c>
      <c r="I121">
        <v>38500</v>
      </c>
      <c r="J121">
        <v>38500</v>
      </c>
      <c r="K121">
        <v>38500</v>
      </c>
      <c r="L121">
        <v>1</v>
      </c>
      <c r="M121">
        <v>0</v>
      </c>
      <c r="N121">
        <v>0</v>
      </c>
      <c r="O121">
        <v>0</v>
      </c>
      <c r="P121">
        <v>1144</v>
      </c>
      <c r="R121">
        <v>3</v>
      </c>
      <c r="U121">
        <v>0</v>
      </c>
      <c r="X121">
        <v>0</v>
      </c>
      <c r="AA121">
        <v>0</v>
      </c>
      <c r="AD121">
        <v>0</v>
      </c>
      <c r="AG121">
        <v>0</v>
      </c>
      <c r="AJ121">
        <v>0</v>
      </c>
      <c r="AK121">
        <v>103</v>
      </c>
      <c r="AL121" t="s">
        <v>772</v>
      </c>
      <c r="AM121" t="s">
        <v>773</v>
      </c>
      <c r="AO121">
        <v>316</v>
      </c>
      <c r="AP121">
        <v>0</v>
      </c>
      <c r="AQ121">
        <v>1</v>
      </c>
      <c r="AR121">
        <v>1.2</v>
      </c>
      <c r="AS121" t="s">
        <v>500</v>
      </c>
      <c r="AT121">
        <v>4</v>
      </c>
      <c r="AU121">
        <v>2</v>
      </c>
      <c r="AV121">
        <v>0</v>
      </c>
      <c r="AW121" t="s">
        <v>774</v>
      </c>
      <c r="AX121">
        <v>5</v>
      </c>
      <c r="AY121">
        <v>0</v>
      </c>
      <c r="AZ121">
        <v>6</v>
      </c>
      <c r="BA121">
        <v>1</v>
      </c>
      <c r="BB121">
        <v>31</v>
      </c>
      <c r="BC121">
        <v>0</v>
      </c>
      <c r="BD121">
        <v>0</v>
      </c>
      <c r="BE121">
        <v>1</v>
      </c>
      <c r="BF121">
        <v>1</v>
      </c>
      <c r="BG121">
        <v>1</v>
      </c>
      <c r="BH121" t="s">
        <v>299</v>
      </c>
      <c r="BI121">
        <v>3400</v>
      </c>
      <c r="BJ121">
        <v>0</v>
      </c>
      <c r="BK121">
        <v>1</v>
      </c>
      <c r="BL121">
        <v>14</v>
      </c>
      <c r="BM121">
        <v>60</v>
      </c>
      <c r="BN121">
        <v>200</v>
      </c>
      <c r="BO121">
        <v>0</v>
      </c>
      <c r="BS121">
        <v>2025</v>
      </c>
      <c r="BT121">
        <v>30000</v>
      </c>
      <c r="BU121">
        <v>0</v>
      </c>
      <c r="BY121" t="s">
        <v>1538</v>
      </c>
      <c r="BZ121" s="106">
        <f t="shared" si="10"/>
        <v>36000</v>
      </c>
      <c r="CA121" s="106">
        <f t="shared" si="11"/>
        <v>36000</v>
      </c>
      <c r="CB121" s="107" t="str">
        <f t="shared" si="9"/>
        <v>同一</v>
      </c>
    </row>
    <row r="122" spans="1:80">
      <c r="A122" s="1" t="str">
        <f t="shared" si="8"/>
        <v>鶴岡-9</v>
      </c>
      <c r="B122" t="s">
        <v>2392</v>
      </c>
      <c r="C122">
        <v>203</v>
      </c>
      <c r="D122" t="s">
        <v>299</v>
      </c>
      <c r="E122" t="s">
        <v>2393</v>
      </c>
      <c r="F122">
        <v>9</v>
      </c>
      <c r="G122" t="s">
        <v>2402</v>
      </c>
      <c r="H122">
        <v>1</v>
      </c>
      <c r="I122">
        <v>14600</v>
      </c>
      <c r="J122">
        <v>14600</v>
      </c>
      <c r="K122">
        <v>14600</v>
      </c>
      <c r="L122">
        <v>0</v>
      </c>
      <c r="M122">
        <v>0</v>
      </c>
      <c r="N122">
        <v>0</v>
      </c>
      <c r="O122">
        <v>0</v>
      </c>
      <c r="P122">
        <v>1144</v>
      </c>
      <c r="R122">
        <v>2</v>
      </c>
      <c r="U122">
        <v>0</v>
      </c>
      <c r="X122">
        <v>0</v>
      </c>
      <c r="AA122">
        <v>0</v>
      </c>
      <c r="AD122">
        <v>0</v>
      </c>
      <c r="AG122">
        <v>0</v>
      </c>
      <c r="AJ122">
        <v>0</v>
      </c>
      <c r="AK122">
        <v>102</v>
      </c>
      <c r="AL122" t="s">
        <v>777</v>
      </c>
      <c r="AO122">
        <v>316</v>
      </c>
      <c r="AP122">
        <v>0</v>
      </c>
      <c r="AQ122">
        <v>1</v>
      </c>
      <c r="AR122">
        <v>1</v>
      </c>
      <c r="AS122" t="s">
        <v>500</v>
      </c>
      <c r="AT122">
        <v>4</v>
      </c>
      <c r="AU122">
        <v>2</v>
      </c>
      <c r="AV122">
        <v>0</v>
      </c>
      <c r="AW122" t="s">
        <v>778</v>
      </c>
      <c r="AX122">
        <v>1</v>
      </c>
      <c r="AY122">
        <v>0</v>
      </c>
      <c r="AZ122">
        <v>6</v>
      </c>
      <c r="BA122">
        <v>1</v>
      </c>
      <c r="BB122">
        <v>31</v>
      </c>
      <c r="BC122">
        <v>0</v>
      </c>
      <c r="BD122">
        <v>0</v>
      </c>
      <c r="BE122">
        <v>1</v>
      </c>
      <c r="BF122">
        <v>1</v>
      </c>
      <c r="BG122">
        <v>1</v>
      </c>
      <c r="BH122" t="s">
        <v>779</v>
      </c>
      <c r="BI122">
        <v>1200</v>
      </c>
      <c r="BJ122">
        <v>0</v>
      </c>
      <c r="BK122">
        <v>1</v>
      </c>
      <c r="BL122">
        <v>14</v>
      </c>
      <c r="BM122">
        <v>60</v>
      </c>
      <c r="BN122">
        <v>200</v>
      </c>
      <c r="BO122">
        <v>0</v>
      </c>
      <c r="BS122">
        <v>2025</v>
      </c>
      <c r="BT122">
        <v>0</v>
      </c>
      <c r="BU122">
        <v>0</v>
      </c>
      <c r="BY122" t="s">
        <v>1539</v>
      </c>
      <c r="BZ122" s="106">
        <f t="shared" si="10"/>
        <v>39800</v>
      </c>
      <c r="CA122" s="106">
        <f t="shared" si="11"/>
        <v>39800</v>
      </c>
      <c r="CB122" s="107" t="str">
        <f t="shared" si="9"/>
        <v>同一</v>
      </c>
    </row>
    <row r="123" spans="1:80">
      <c r="A123" s="1" t="str">
        <f t="shared" si="8"/>
        <v>鶴岡-9B</v>
      </c>
      <c r="B123" t="s">
        <v>2392</v>
      </c>
      <c r="C123">
        <v>203</v>
      </c>
      <c r="D123" t="s">
        <v>299</v>
      </c>
      <c r="E123" t="s">
        <v>2393</v>
      </c>
      <c r="F123">
        <v>9</v>
      </c>
      <c r="G123">
        <v>10357</v>
      </c>
      <c r="H123">
        <v>2</v>
      </c>
      <c r="I123">
        <v>14600</v>
      </c>
      <c r="J123">
        <v>14600</v>
      </c>
      <c r="K123">
        <v>14600</v>
      </c>
      <c r="L123">
        <v>0</v>
      </c>
      <c r="M123">
        <v>0</v>
      </c>
      <c r="N123">
        <v>0</v>
      </c>
      <c r="O123">
        <v>0</v>
      </c>
      <c r="P123">
        <v>1144</v>
      </c>
      <c r="R123">
        <v>2</v>
      </c>
      <c r="U123">
        <v>0</v>
      </c>
      <c r="X123">
        <v>0</v>
      </c>
      <c r="AA123">
        <v>0</v>
      </c>
      <c r="AD123">
        <v>0</v>
      </c>
      <c r="AG123">
        <v>0</v>
      </c>
      <c r="AJ123">
        <v>0</v>
      </c>
      <c r="AK123">
        <v>102</v>
      </c>
      <c r="AL123" t="s">
        <v>777</v>
      </c>
      <c r="AO123">
        <v>316</v>
      </c>
      <c r="AP123">
        <v>0</v>
      </c>
      <c r="AQ123">
        <v>1</v>
      </c>
      <c r="AR123">
        <v>1</v>
      </c>
      <c r="AS123" t="s">
        <v>500</v>
      </c>
      <c r="AT123">
        <v>4</v>
      </c>
      <c r="AU123">
        <v>2</v>
      </c>
      <c r="AV123">
        <v>0</v>
      </c>
      <c r="AW123" t="s">
        <v>778</v>
      </c>
      <c r="AX123">
        <v>1</v>
      </c>
      <c r="AY123">
        <v>0</v>
      </c>
      <c r="AZ123">
        <v>6</v>
      </c>
      <c r="BA123">
        <v>1</v>
      </c>
      <c r="BB123">
        <v>31</v>
      </c>
      <c r="BC123">
        <v>0</v>
      </c>
      <c r="BD123">
        <v>0</v>
      </c>
      <c r="BE123">
        <v>1</v>
      </c>
      <c r="BF123">
        <v>1</v>
      </c>
      <c r="BG123">
        <v>1</v>
      </c>
      <c r="BH123" t="s">
        <v>779</v>
      </c>
      <c r="BI123">
        <v>1200</v>
      </c>
      <c r="BJ123">
        <v>0</v>
      </c>
      <c r="BK123">
        <v>1</v>
      </c>
      <c r="BL123">
        <v>14</v>
      </c>
      <c r="BM123">
        <v>60</v>
      </c>
      <c r="BN123">
        <v>200</v>
      </c>
      <c r="BO123">
        <v>0</v>
      </c>
      <c r="BS123">
        <v>0</v>
      </c>
      <c r="BT123">
        <v>0</v>
      </c>
      <c r="BU123">
        <v>0</v>
      </c>
      <c r="BY123" t="s">
        <v>1540</v>
      </c>
      <c r="BZ123" s="106">
        <f t="shared" si="10"/>
        <v>46900</v>
      </c>
      <c r="CA123" s="106">
        <f t="shared" si="11"/>
        <v>47000</v>
      </c>
      <c r="CB123" s="107" t="str">
        <f t="shared" si="9"/>
        <v>開差</v>
      </c>
    </row>
    <row r="124" spans="1:80">
      <c r="A124" s="1" t="str">
        <f t="shared" si="8"/>
        <v>鶴岡-10</v>
      </c>
      <c r="B124" t="s">
        <v>2392</v>
      </c>
      <c r="C124">
        <v>203</v>
      </c>
      <c r="D124" t="s">
        <v>299</v>
      </c>
      <c r="E124" t="s">
        <v>2393</v>
      </c>
      <c r="F124">
        <v>10</v>
      </c>
      <c r="G124" t="s">
        <v>2400</v>
      </c>
      <c r="H124">
        <v>1</v>
      </c>
      <c r="I124">
        <v>10700</v>
      </c>
      <c r="J124">
        <v>10700</v>
      </c>
      <c r="K124">
        <v>10700</v>
      </c>
      <c r="L124">
        <v>0</v>
      </c>
      <c r="M124">
        <v>0</v>
      </c>
      <c r="N124">
        <v>0</v>
      </c>
      <c r="O124">
        <v>0</v>
      </c>
      <c r="P124">
        <v>1144</v>
      </c>
      <c r="R124">
        <v>1</v>
      </c>
      <c r="U124">
        <v>0</v>
      </c>
      <c r="X124">
        <v>0</v>
      </c>
      <c r="AA124">
        <v>0</v>
      </c>
      <c r="AD124">
        <v>0</v>
      </c>
      <c r="AG124">
        <v>0</v>
      </c>
      <c r="AJ124">
        <v>0</v>
      </c>
      <c r="AK124">
        <v>101</v>
      </c>
      <c r="AL124" t="s">
        <v>781</v>
      </c>
      <c r="AO124">
        <v>383</v>
      </c>
      <c r="AP124">
        <v>0</v>
      </c>
      <c r="AQ124">
        <v>1</v>
      </c>
      <c r="AR124">
        <v>1</v>
      </c>
      <c r="AS124" t="s">
        <v>500</v>
      </c>
      <c r="AT124">
        <v>4</v>
      </c>
      <c r="AU124">
        <v>2</v>
      </c>
      <c r="AV124">
        <v>0</v>
      </c>
      <c r="AW124" t="s">
        <v>782</v>
      </c>
      <c r="AX124">
        <v>8</v>
      </c>
      <c r="AY124">
        <v>0</v>
      </c>
      <c r="AZ124">
        <v>7</v>
      </c>
      <c r="BA124">
        <v>1</v>
      </c>
      <c r="BB124">
        <v>31</v>
      </c>
      <c r="BC124">
        <v>0</v>
      </c>
      <c r="BD124">
        <v>0</v>
      </c>
      <c r="BE124">
        <v>1</v>
      </c>
      <c r="BF124">
        <v>0</v>
      </c>
      <c r="BG124">
        <v>1</v>
      </c>
      <c r="BH124" t="s">
        <v>783</v>
      </c>
      <c r="BI124">
        <v>1000</v>
      </c>
      <c r="BJ124">
        <v>0</v>
      </c>
      <c r="BK124">
        <v>1</v>
      </c>
      <c r="BL124">
        <v>16</v>
      </c>
      <c r="BM124">
        <v>60</v>
      </c>
      <c r="BN124">
        <v>200</v>
      </c>
      <c r="BO124">
        <v>0</v>
      </c>
      <c r="BS124">
        <v>2025</v>
      </c>
      <c r="BT124">
        <v>0</v>
      </c>
      <c r="BU124">
        <v>0</v>
      </c>
      <c r="BY124" t="s">
        <v>1541</v>
      </c>
      <c r="BZ124" s="106">
        <f t="shared" si="10"/>
        <v>48200</v>
      </c>
      <c r="CA124" s="106">
        <f t="shared" si="11"/>
        <v>48200</v>
      </c>
      <c r="CB124" s="107" t="str">
        <f t="shared" si="9"/>
        <v>同一</v>
      </c>
    </row>
    <row r="125" spans="1:80">
      <c r="A125" s="1" t="str">
        <f t="shared" si="8"/>
        <v>鶴岡-10B</v>
      </c>
      <c r="B125" t="s">
        <v>2392</v>
      </c>
      <c r="C125">
        <v>203</v>
      </c>
      <c r="D125" t="s">
        <v>299</v>
      </c>
      <c r="E125" t="s">
        <v>2393</v>
      </c>
      <c r="F125">
        <v>10</v>
      </c>
      <c r="G125" t="s">
        <v>2405</v>
      </c>
      <c r="H125">
        <v>2</v>
      </c>
      <c r="I125">
        <v>10700</v>
      </c>
      <c r="J125">
        <v>10700</v>
      </c>
      <c r="K125">
        <v>10700</v>
      </c>
      <c r="L125">
        <v>0</v>
      </c>
      <c r="M125">
        <v>0</v>
      </c>
      <c r="N125">
        <v>0</v>
      </c>
      <c r="O125">
        <v>0</v>
      </c>
      <c r="P125">
        <v>1144</v>
      </c>
      <c r="R125">
        <v>1</v>
      </c>
      <c r="U125">
        <v>0</v>
      </c>
      <c r="X125">
        <v>0</v>
      </c>
      <c r="AA125">
        <v>0</v>
      </c>
      <c r="AD125">
        <v>0</v>
      </c>
      <c r="AG125">
        <v>0</v>
      </c>
      <c r="AJ125">
        <v>0</v>
      </c>
      <c r="AK125">
        <v>101</v>
      </c>
      <c r="AL125" t="s">
        <v>781</v>
      </c>
      <c r="AO125">
        <v>383</v>
      </c>
      <c r="AP125">
        <v>0</v>
      </c>
      <c r="AQ125">
        <v>1</v>
      </c>
      <c r="AR125">
        <v>1</v>
      </c>
      <c r="AS125" t="s">
        <v>500</v>
      </c>
      <c r="AT125">
        <v>4</v>
      </c>
      <c r="AU125">
        <v>2</v>
      </c>
      <c r="AV125">
        <v>0</v>
      </c>
      <c r="AW125" t="s">
        <v>782</v>
      </c>
      <c r="AX125">
        <v>8</v>
      </c>
      <c r="AY125">
        <v>0</v>
      </c>
      <c r="AZ125">
        <v>7</v>
      </c>
      <c r="BA125">
        <v>1</v>
      </c>
      <c r="BB125">
        <v>31</v>
      </c>
      <c r="BC125">
        <v>0</v>
      </c>
      <c r="BD125">
        <v>0</v>
      </c>
      <c r="BE125">
        <v>1</v>
      </c>
      <c r="BF125">
        <v>0</v>
      </c>
      <c r="BG125">
        <v>1</v>
      </c>
      <c r="BH125" t="s">
        <v>783</v>
      </c>
      <c r="BI125">
        <v>1000</v>
      </c>
      <c r="BJ125">
        <v>0</v>
      </c>
      <c r="BK125">
        <v>1</v>
      </c>
      <c r="BL125">
        <v>16</v>
      </c>
      <c r="BM125">
        <v>60</v>
      </c>
      <c r="BN125">
        <v>200</v>
      </c>
      <c r="BO125">
        <v>0</v>
      </c>
      <c r="BS125">
        <v>0</v>
      </c>
      <c r="BT125">
        <v>0</v>
      </c>
      <c r="BU125">
        <v>0</v>
      </c>
      <c r="BY125" t="s">
        <v>1542</v>
      </c>
      <c r="BZ125" s="106">
        <f t="shared" si="10"/>
        <v>24800</v>
      </c>
      <c r="CA125" s="106">
        <f t="shared" si="11"/>
        <v>24800</v>
      </c>
      <c r="CB125" s="107" t="str">
        <f t="shared" si="9"/>
        <v>同一</v>
      </c>
    </row>
    <row r="126" spans="1:80">
      <c r="A126" s="1" t="str">
        <f t="shared" si="8"/>
        <v>鶴岡-11</v>
      </c>
      <c r="B126" t="s">
        <v>2392</v>
      </c>
      <c r="C126">
        <v>203</v>
      </c>
      <c r="D126" t="s">
        <v>299</v>
      </c>
      <c r="E126" t="s">
        <v>2393</v>
      </c>
      <c r="F126">
        <v>11</v>
      </c>
      <c r="G126" t="s">
        <v>2398</v>
      </c>
      <c r="H126">
        <v>1</v>
      </c>
      <c r="I126">
        <v>15100</v>
      </c>
      <c r="J126">
        <v>15100</v>
      </c>
      <c r="K126">
        <v>15100</v>
      </c>
      <c r="L126">
        <v>0</v>
      </c>
      <c r="M126">
        <v>0</v>
      </c>
      <c r="N126">
        <v>0</v>
      </c>
      <c r="O126">
        <v>0</v>
      </c>
      <c r="P126">
        <v>1144</v>
      </c>
      <c r="R126">
        <v>1</v>
      </c>
      <c r="U126">
        <v>0</v>
      </c>
      <c r="X126">
        <v>0</v>
      </c>
      <c r="AA126">
        <v>0</v>
      </c>
      <c r="AD126">
        <v>0</v>
      </c>
      <c r="AG126">
        <v>0</v>
      </c>
      <c r="AJ126">
        <v>0</v>
      </c>
      <c r="AK126">
        <v>101</v>
      </c>
      <c r="AL126" t="s">
        <v>785</v>
      </c>
      <c r="AO126">
        <v>350</v>
      </c>
      <c r="AP126">
        <v>0</v>
      </c>
      <c r="AQ126">
        <v>1</v>
      </c>
      <c r="AR126">
        <v>1</v>
      </c>
      <c r="AS126" t="s">
        <v>500</v>
      </c>
      <c r="AT126">
        <v>4</v>
      </c>
      <c r="AU126">
        <v>2</v>
      </c>
      <c r="AV126">
        <v>0</v>
      </c>
      <c r="AW126" t="s">
        <v>786</v>
      </c>
      <c r="AX126">
        <v>3</v>
      </c>
      <c r="AY126">
        <v>0</v>
      </c>
      <c r="AZ126">
        <v>6</v>
      </c>
      <c r="BA126">
        <v>1</v>
      </c>
      <c r="BB126">
        <v>31</v>
      </c>
      <c r="BC126">
        <v>0</v>
      </c>
      <c r="BD126">
        <v>0</v>
      </c>
      <c r="BE126">
        <v>1</v>
      </c>
      <c r="BF126">
        <v>1</v>
      </c>
      <c r="BG126">
        <v>1</v>
      </c>
      <c r="BH126" t="s">
        <v>299</v>
      </c>
      <c r="BI126">
        <v>5500</v>
      </c>
      <c r="BJ126">
        <v>0</v>
      </c>
      <c r="BK126">
        <v>3</v>
      </c>
      <c r="BL126" t="s">
        <v>2393</v>
      </c>
      <c r="BM126">
        <v>70</v>
      </c>
      <c r="BN126">
        <v>200</v>
      </c>
      <c r="BO126">
        <v>0</v>
      </c>
      <c r="BS126">
        <v>0</v>
      </c>
      <c r="BT126">
        <v>0</v>
      </c>
      <c r="BU126">
        <v>0</v>
      </c>
      <c r="BY126" t="s">
        <v>1543</v>
      </c>
      <c r="BZ126" s="106">
        <f t="shared" si="10"/>
        <v>17400</v>
      </c>
      <c r="CA126" s="106">
        <f t="shared" si="11"/>
        <v>17300</v>
      </c>
      <c r="CB126" s="107" t="str">
        <f t="shared" si="9"/>
        <v>開差</v>
      </c>
    </row>
    <row r="127" spans="1:80">
      <c r="A127" s="1" t="str">
        <f t="shared" si="8"/>
        <v>鶴岡-11B</v>
      </c>
      <c r="B127" t="s">
        <v>2392</v>
      </c>
      <c r="C127">
        <v>203</v>
      </c>
      <c r="D127" t="s">
        <v>299</v>
      </c>
      <c r="E127" t="s">
        <v>2393</v>
      </c>
      <c r="F127">
        <v>11</v>
      </c>
      <c r="G127" t="s">
        <v>2408</v>
      </c>
      <c r="H127">
        <v>2</v>
      </c>
      <c r="I127">
        <v>15100</v>
      </c>
      <c r="J127">
        <v>15100</v>
      </c>
      <c r="K127">
        <v>15100</v>
      </c>
      <c r="L127">
        <v>0</v>
      </c>
      <c r="M127">
        <v>0</v>
      </c>
      <c r="N127">
        <v>0</v>
      </c>
      <c r="O127">
        <v>0</v>
      </c>
      <c r="P127">
        <v>1144</v>
      </c>
      <c r="R127">
        <v>1</v>
      </c>
      <c r="U127">
        <v>0</v>
      </c>
      <c r="X127">
        <v>0</v>
      </c>
      <c r="AA127">
        <v>0</v>
      </c>
      <c r="AD127">
        <v>0</v>
      </c>
      <c r="AG127">
        <v>0</v>
      </c>
      <c r="AJ127">
        <v>0</v>
      </c>
      <c r="AK127">
        <v>101</v>
      </c>
      <c r="AL127" t="s">
        <v>785</v>
      </c>
      <c r="AO127">
        <v>350</v>
      </c>
      <c r="AP127">
        <v>0</v>
      </c>
      <c r="AQ127">
        <v>1</v>
      </c>
      <c r="AR127">
        <v>1</v>
      </c>
      <c r="AS127" t="s">
        <v>500</v>
      </c>
      <c r="AT127">
        <v>4</v>
      </c>
      <c r="AU127">
        <v>2</v>
      </c>
      <c r="AV127">
        <v>0</v>
      </c>
      <c r="AW127" t="s">
        <v>786</v>
      </c>
      <c r="AX127">
        <v>3</v>
      </c>
      <c r="AY127">
        <v>0</v>
      </c>
      <c r="AZ127">
        <v>6</v>
      </c>
      <c r="BA127">
        <v>1</v>
      </c>
      <c r="BB127">
        <v>31</v>
      </c>
      <c r="BC127">
        <v>0</v>
      </c>
      <c r="BD127">
        <v>0</v>
      </c>
      <c r="BE127">
        <v>1</v>
      </c>
      <c r="BF127">
        <v>1</v>
      </c>
      <c r="BG127">
        <v>1</v>
      </c>
      <c r="BH127" t="s">
        <v>299</v>
      </c>
      <c r="BI127">
        <v>5500</v>
      </c>
      <c r="BJ127">
        <v>0</v>
      </c>
      <c r="BK127">
        <v>3</v>
      </c>
      <c r="BL127" t="s">
        <v>2393</v>
      </c>
      <c r="BM127">
        <v>70</v>
      </c>
      <c r="BN127">
        <v>200</v>
      </c>
      <c r="BO127">
        <v>0</v>
      </c>
      <c r="BS127">
        <v>2025</v>
      </c>
      <c r="BT127">
        <v>0</v>
      </c>
      <c r="BU127">
        <v>0</v>
      </c>
      <c r="BY127" t="s">
        <v>1544</v>
      </c>
      <c r="BZ127" s="106">
        <f t="shared" si="10"/>
        <v>54400</v>
      </c>
      <c r="CA127" s="106">
        <f t="shared" si="11"/>
        <v>54400</v>
      </c>
      <c r="CB127" s="107" t="str">
        <f t="shared" si="9"/>
        <v>同一</v>
      </c>
    </row>
    <row r="128" spans="1:80">
      <c r="A128" s="1" t="str">
        <f t="shared" si="8"/>
        <v>鶴岡5-1</v>
      </c>
      <c r="B128" t="s">
        <v>2392</v>
      </c>
      <c r="C128">
        <v>203</v>
      </c>
      <c r="D128" t="s">
        <v>299</v>
      </c>
      <c r="E128" t="s">
        <v>2407</v>
      </c>
      <c r="F128">
        <v>1</v>
      </c>
      <c r="G128" t="s">
        <v>2398</v>
      </c>
      <c r="H128">
        <v>1</v>
      </c>
      <c r="I128">
        <v>46500</v>
      </c>
      <c r="J128">
        <v>46500</v>
      </c>
      <c r="K128">
        <v>46500</v>
      </c>
      <c r="L128">
        <v>1</v>
      </c>
      <c r="M128">
        <v>26500</v>
      </c>
      <c r="N128">
        <v>0</v>
      </c>
      <c r="O128">
        <v>0</v>
      </c>
      <c r="R128">
        <v>0</v>
      </c>
      <c r="U128">
        <v>0</v>
      </c>
      <c r="X128">
        <v>0</v>
      </c>
      <c r="AA128">
        <v>0</v>
      </c>
      <c r="AD128">
        <v>0</v>
      </c>
      <c r="AG128">
        <v>0</v>
      </c>
      <c r="AJ128">
        <v>0</v>
      </c>
      <c r="AK128">
        <v>100</v>
      </c>
      <c r="AL128" t="s">
        <v>788</v>
      </c>
      <c r="AM128" t="s">
        <v>789</v>
      </c>
      <c r="AO128">
        <v>255</v>
      </c>
      <c r="AP128">
        <v>0</v>
      </c>
      <c r="AQ128">
        <v>1</v>
      </c>
      <c r="AR128">
        <v>2</v>
      </c>
      <c r="AS128" t="s">
        <v>631</v>
      </c>
      <c r="AT128">
        <v>4</v>
      </c>
      <c r="AU128">
        <v>2</v>
      </c>
      <c r="AV128">
        <v>0</v>
      </c>
      <c r="AW128" t="s">
        <v>790</v>
      </c>
      <c r="AX128">
        <v>1</v>
      </c>
      <c r="AY128">
        <v>0</v>
      </c>
      <c r="AZ128">
        <v>22</v>
      </c>
      <c r="BA128">
        <v>1</v>
      </c>
      <c r="BB128">
        <v>24</v>
      </c>
      <c r="BC128">
        <v>0</v>
      </c>
      <c r="BD128">
        <v>0</v>
      </c>
      <c r="BE128">
        <v>1</v>
      </c>
      <c r="BF128">
        <v>1</v>
      </c>
      <c r="BG128">
        <v>1</v>
      </c>
      <c r="BH128" t="s">
        <v>299</v>
      </c>
      <c r="BI128">
        <v>150</v>
      </c>
      <c r="BJ128">
        <v>0</v>
      </c>
      <c r="BK128">
        <v>1</v>
      </c>
      <c r="BL128" t="s">
        <v>2407</v>
      </c>
      <c r="BM128">
        <v>80</v>
      </c>
      <c r="BN128">
        <v>400</v>
      </c>
      <c r="BO128">
        <v>2</v>
      </c>
      <c r="BS128">
        <v>2025</v>
      </c>
      <c r="BT128">
        <v>37000</v>
      </c>
      <c r="BU128">
        <v>0</v>
      </c>
      <c r="BY128" t="s">
        <v>1441</v>
      </c>
      <c r="BZ128" s="106">
        <f t="shared" si="10"/>
        <v>50700</v>
      </c>
      <c r="CA128" s="106">
        <f t="shared" si="11"/>
        <v>50700</v>
      </c>
      <c r="CB128" s="107" t="str">
        <f t="shared" si="9"/>
        <v>同一</v>
      </c>
    </row>
    <row r="129" spans="1:80">
      <c r="A129" s="1" t="str">
        <f t="shared" si="8"/>
        <v>鶴岡5-1B</v>
      </c>
      <c r="B129" t="s">
        <v>2392</v>
      </c>
      <c r="C129">
        <v>203</v>
      </c>
      <c r="D129" t="s">
        <v>299</v>
      </c>
      <c r="E129" t="s">
        <v>2407</v>
      </c>
      <c r="F129">
        <v>1</v>
      </c>
      <c r="G129" t="s">
        <v>2401</v>
      </c>
      <c r="H129">
        <v>2</v>
      </c>
      <c r="I129">
        <v>46300</v>
      </c>
      <c r="J129">
        <v>46300</v>
      </c>
      <c r="K129">
        <v>46900</v>
      </c>
      <c r="L129">
        <v>1</v>
      </c>
      <c r="M129">
        <v>28000</v>
      </c>
      <c r="N129">
        <v>0</v>
      </c>
      <c r="O129">
        <v>0</v>
      </c>
      <c r="R129">
        <v>0</v>
      </c>
      <c r="U129">
        <v>0</v>
      </c>
      <c r="X129">
        <v>0</v>
      </c>
      <c r="AA129">
        <v>0</v>
      </c>
      <c r="AD129">
        <v>0</v>
      </c>
      <c r="AG129">
        <v>0</v>
      </c>
      <c r="AJ129">
        <v>0</v>
      </c>
      <c r="AK129">
        <v>100</v>
      </c>
      <c r="AL129" t="s">
        <v>788</v>
      </c>
      <c r="AM129" t="s">
        <v>789</v>
      </c>
      <c r="AO129">
        <v>255</v>
      </c>
      <c r="AP129">
        <v>0</v>
      </c>
      <c r="AQ129">
        <v>1</v>
      </c>
      <c r="AR129">
        <v>2</v>
      </c>
      <c r="AS129" t="s">
        <v>631</v>
      </c>
      <c r="AT129">
        <v>4</v>
      </c>
      <c r="AU129">
        <v>2</v>
      </c>
      <c r="AV129">
        <v>0</v>
      </c>
      <c r="AW129" t="s">
        <v>790</v>
      </c>
      <c r="AX129">
        <v>1</v>
      </c>
      <c r="AY129">
        <v>0</v>
      </c>
      <c r="AZ129">
        <v>22</v>
      </c>
      <c r="BA129">
        <v>1</v>
      </c>
      <c r="BB129">
        <v>24</v>
      </c>
      <c r="BC129">
        <v>0</v>
      </c>
      <c r="BD129">
        <v>0</v>
      </c>
      <c r="BE129">
        <v>1</v>
      </c>
      <c r="BF129">
        <v>1</v>
      </c>
      <c r="BG129">
        <v>1</v>
      </c>
      <c r="BH129" t="s">
        <v>299</v>
      </c>
      <c r="BI129">
        <v>150</v>
      </c>
      <c r="BJ129">
        <v>0</v>
      </c>
      <c r="BK129">
        <v>1</v>
      </c>
      <c r="BL129" t="s">
        <v>2407</v>
      </c>
      <c r="BM129">
        <v>80</v>
      </c>
      <c r="BN129">
        <v>400</v>
      </c>
      <c r="BO129">
        <v>2</v>
      </c>
      <c r="BS129">
        <v>2025</v>
      </c>
      <c r="BT129">
        <v>37000</v>
      </c>
      <c r="BU129">
        <v>0</v>
      </c>
      <c r="BY129" t="s">
        <v>1442</v>
      </c>
      <c r="BZ129" s="106">
        <f t="shared" si="10"/>
        <v>54500</v>
      </c>
      <c r="CA129" s="106">
        <f t="shared" si="11"/>
        <v>54500</v>
      </c>
      <c r="CB129" s="107" t="str">
        <f t="shared" si="9"/>
        <v>同一</v>
      </c>
    </row>
    <row r="130" spans="1:80">
      <c r="A130" s="1" t="str">
        <f t="shared" si="8"/>
        <v>鶴岡5-2</v>
      </c>
      <c r="B130" t="s">
        <v>2392</v>
      </c>
      <c r="C130">
        <v>203</v>
      </c>
      <c r="D130" t="s">
        <v>299</v>
      </c>
      <c r="E130" t="s">
        <v>2407</v>
      </c>
      <c r="F130">
        <v>2</v>
      </c>
      <c r="G130" t="s">
        <v>2400</v>
      </c>
      <c r="H130">
        <v>1</v>
      </c>
      <c r="I130">
        <v>24500</v>
      </c>
      <c r="J130">
        <v>24500</v>
      </c>
      <c r="K130">
        <v>24500</v>
      </c>
      <c r="L130">
        <v>0</v>
      </c>
      <c r="M130">
        <v>0</v>
      </c>
      <c r="N130">
        <v>0</v>
      </c>
      <c r="O130">
        <v>0</v>
      </c>
      <c r="R130">
        <v>0</v>
      </c>
      <c r="U130">
        <v>0</v>
      </c>
      <c r="X130">
        <v>0</v>
      </c>
      <c r="AA130">
        <v>0</v>
      </c>
      <c r="AD130">
        <v>0</v>
      </c>
      <c r="AG130">
        <v>0</v>
      </c>
      <c r="AJ130">
        <v>0</v>
      </c>
      <c r="AK130">
        <v>100</v>
      </c>
      <c r="AL130" t="s">
        <v>793</v>
      </c>
      <c r="AO130">
        <v>430</v>
      </c>
      <c r="AP130">
        <v>0</v>
      </c>
      <c r="AQ130">
        <v>1</v>
      </c>
      <c r="AR130">
        <v>1.5</v>
      </c>
      <c r="AS130" t="s">
        <v>794</v>
      </c>
      <c r="AT130">
        <v>4</v>
      </c>
      <c r="AU130">
        <v>3</v>
      </c>
      <c r="AV130">
        <v>0</v>
      </c>
      <c r="AW130" t="s">
        <v>795</v>
      </c>
      <c r="AX130">
        <v>4</v>
      </c>
      <c r="AY130">
        <v>0</v>
      </c>
      <c r="AZ130">
        <v>13</v>
      </c>
      <c r="BA130">
        <v>1</v>
      </c>
      <c r="BB130">
        <v>24</v>
      </c>
      <c r="BC130">
        <v>0</v>
      </c>
      <c r="BD130">
        <v>0</v>
      </c>
      <c r="BE130">
        <v>1</v>
      </c>
      <c r="BF130">
        <v>0</v>
      </c>
      <c r="BG130">
        <v>1</v>
      </c>
      <c r="BH130" t="s">
        <v>796</v>
      </c>
      <c r="BI130">
        <v>2600</v>
      </c>
      <c r="BJ130">
        <v>0</v>
      </c>
      <c r="BK130">
        <v>1</v>
      </c>
      <c r="BL130" t="s">
        <v>2407</v>
      </c>
      <c r="BM130">
        <v>80</v>
      </c>
      <c r="BN130">
        <v>400</v>
      </c>
      <c r="BO130">
        <v>0</v>
      </c>
      <c r="BQ130">
        <v>64</v>
      </c>
      <c r="BS130">
        <v>2025</v>
      </c>
      <c r="BT130">
        <v>0</v>
      </c>
      <c r="BU130">
        <v>0</v>
      </c>
      <c r="BY130" t="s">
        <v>1443</v>
      </c>
      <c r="BZ130" s="106">
        <f t="shared" ref="BZ130:BZ161" si="12">VLOOKUP(BY130,kanji003データ,9,FALSE)</f>
        <v>44000</v>
      </c>
      <c r="CA130" s="106">
        <f t="shared" ref="CA130:CA161" si="13">VLOOKUP(BY130&amp;"B",kanji003データ,9,FALSE)</f>
        <v>44000</v>
      </c>
      <c r="CB130" s="107" t="str">
        <f t="shared" si="9"/>
        <v>同一</v>
      </c>
    </row>
    <row r="131" spans="1:80">
      <c r="A131" s="1" t="str">
        <f t="shared" ref="A131:A194" si="14">D131&amp;IF(OR(E131="00",E131=0),"",IF(OR(E131="03",E131=3),3,IF(OR(E131="05",E131=5),5,IF(OR(E131="09",E131=9),9))))&amp;"-"&amp;F131&amp;IF(H131=1,"",IF(H131=2,"B"))</f>
        <v>鶴岡5-2B</v>
      </c>
      <c r="B131" t="s">
        <v>2392</v>
      </c>
      <c r="C131">
        <v>203</v>
      </c>
      <c r="D131" t="s">
        <v>299</v>
      </c>
      <c r="E131" t="s">
        <v>2407</v>
      </c>
      <c r="F131">
        <v>2</v>
      </c>
      <c r="G131" t="s">
        <v>2405</v>
      </c>
      <c r="H131">
        <v>2</v>
      </c>
      <c r="I131">
        <v>24400</v>
      </c>
      <c r="J131">
        <v>24400</v>
      </c>
      <c r="K131">
        <v>24400</v>
      </c>
      <c r="L131">
        <v>0</v>
      </c>
      <c r="M131">
        <v>0</v>
      </c>
      <c r="N131">
        <v>0</v>
      </c>
      <c r="O131">
        <v>0</v>
      </c>
      <c r="R131">
        <v>0</v>
      </c>
      <c r="U131">
        <v>0</v>
      </c>
      <c r="X131">
        <v>0</v>
      </c>
      <c r="AA131">
        <v>0</v>
      </c>
      <c r="AD131">
        <v>0</v>
      </c>
      <c r="AG131">
        <v>0</v>
      </c>
      <c r="AJ131">
        <v>0</v>
      </c>
      <c r="AK131">
        <v>100</v>
      </c>
      <c r="AL131" t="s">
        <v>793</v>
      </c>
      <c r="AO131">
        <v>430</v>
      </c>
      <c r="AP131">
        <v>0</v>
      </c>
      <c r="AQ131">
        <v>1</v>
      </c>
      <c r="AR131">
        <v>1.5</v>
      </c>
      <c r="AS131" t="s">
        <v>794</v>
      </c>
      <c r="AT131">
        <v>4</v>
      </c>
      <c r="AU131">
        <v>3</v>
      </c>
      <c r="AV131">
        <v>0</v>
      </c>
      <c r="AW131" t="s">
        <v>795</v>
      </c>
      <c r="AX131">
        <v>4</v>
      </c>
      <c r="AY131">
        <v>0</v>
      </c>
      <c r="AZ131">
        <v>13</v>
      </c>
      <c r="BA131">
        <v>1</v>
      </c>
      <c r="BB131">
        <v>24</v>
      </c>
      <c r="BC131">
        <v>0</v>
      </c>
      <c r="BD131">
        <v>0</v>
      </c>
      <c r="BE131">
        <v>1</v>
      </c>
      <c r="BF131">
        <v>0</v>
      </c>
      <c r="BG131">
        <v>1</v>
      </c>
      <c r="BH131" t="s">
        <v>796</v>
      </c>
      <c r="BI131">
        <v>2600</v>
      </c>
      <c r="BJ131">
        <v>0</v>
      </c>
      <c r="BK131">
        <v>1</v>
      </c>
      <c r="BL131" t="s">
        <v>2407</v>
      </c>
      <c r="BM131">
        <v>80</v>
      </c>
      <c r="BN131">
        <v>400</v>
      </c>
      <c r="BO131">
        <v>0</v>
      </c>
      <c r="BQ131">
        <v>64</v>
      </c>
      <c r="BS131">
        <v>0</v>
      </c>
      <c r="BT131">
        <v>0</v>
      </c>
      <c r="BU131">
        <v>0</v>
      </c>
      <c r="BY131" t="s">
        <v>1444</v>
      </c>
      <c r="BZ131" s="106">
        <f t="shared" si="12"/>
        <v>27300</v>
      </c>
      <c r="CA131" s="106">
        <f t="shared" si="13"/>
        <v>27100</v>
      </c>
      <c r="CB131" s="107" t="str">
        <f t="shared" ref="CB131:CB194" si="15">IF(BZ131=CA131,"同一","開差")</f>
        <v>開差</v>
      </c>
    </row>
    <row r="132" spans="1:80">
      <c r="A132" s="1" t="str">
        <f t="shared" si="14"/>
        <v>鶴岡5-3</v>
      </c>
      <c r="B132" t="s">
        <v>2392</v>
      </c>
      <c r="C132">
        <v>203</v>
      </c>
      <c r="D132" t="s">
        <v>299</v>
      </c>
      <c r="E132" t="s">
        <v>2407</v>
      </c>
      <c r="F132">
        <v>3</v>
      </c>
      <c r="G132" t="s">
        <v>2402</v>
      </c>
      <c r="H132">
        <v>1</v>
      </c>
      <c r="I132">
        <v>40300</v>
      </c>
      <c r="J132">
        <v>40300</v>
      </c>
      <c r="K132">
        <v>41000</v>
      </c>
      <c r="L132">
        <v>1</v>
      </c>
      <c r="M132">
        <v>21400</v>
      </c>
      <c r="N132">
        <v>0</v>
      </c>
      <c r="O132">
        <v>0</v>
      </c>
      <c r="P132">
        <v>1148</v>
      </c>
      <c r="R132">
        <v>2</v>
      </c>
      <c r="U132">
        <v>0</v>
      </c>
      <c r="X132">
        <v>0</v>
      </c>
      <c r="AA132">
        <v>0</v>
      </c>
      <c r="AD132">
        <v>0</v>
      </c>
      <c r="AG132">
        <v>0</v>
      </c>
      <c r="AJ132">
        <v>0</v>
      </c>
      <c r="AK132">
        <v>102</v>
      </c>
      <c r="AL132" t="s">
        <v>799</v>
      </c>
      <c r="AM132" t="s">
        <v>800</v>
      </c>
      <c r="AO132">
        <v>1491</v>
      </c>
      <c r="AP132">
        <v>0</v>
      </c>
      <c r="AQ132">
        <v>1</v>
      </c>
      <c r="AR132">
        <v>2</v>
      </c>
      <c r="AS132" t="s">
        <v>801</v>
      </c>
      <c r="AT132">
        <v>3</v>
      </c>
      <c r="AU132">
        <v>2</v>
      </c>
      <c r="AV132">
        <v>0</v>
      </c>
      <c r="AW132" t="s">
        <v>802</v>
      </c>
      <c r="AX132">
        <v>6</v>
      </c>
      <c r="AY132">
        <v>0</v>
      </c>
      <c r="AZ132">
        <v>31.5</v>
      </c>
      <c r="BA132">
        <v>1</v>
      </c>
      <c r="BB132">
        <v>31</v>
      </c>
      <c r="BC132">
        <v>0</v>
      </c>
      <c r="BD132">
        <v>5</v>
      </c>
      <c r="BE132">
        <v>1</v>
      </c>
      <c r="BF132">
        <v>1</v>
      </c>
      <c r="BG132">
        <v>1</v>
      </c>
      <c r="BH132" t="s">
        <v>299</v>
      </c>
      <c r="BI132">
        <v>3900</v>
      </c>
      <c r="BJ132">
        <v>0</v>
      </c>
      <c r="BK132">
        <v>1</v>
      </c>
      <c r="BL132" t="s">
        <v>2406</v>
      </c>
      <c r="BM132">
        <v>60</v>
      </c>
      <c r="BN132">
        <v>200</v>
      </c>
      <c r="BO132">
        <v>0</v>
      </c>
      <c r="BS132">
        <v>2025</v>
      </c>
      <c r="BT132">
        <v>31000</v>
      </c>
      <c r="BU132">
        <v>0</v>
      </c>
      <c r="BY132" t="s">
        <v>1545</v>
      </c>
      <c r="BZ132" s="106">
        <f t="shared" si="12"/>
        <v>25500</v>
      </c>
      <c r="CA132" s="106">
        <f t="shared" si="13"/>
        <v>25600</v>
      </c>
      <c r="CB132" s="107" t="str">
        <f t="shared" si="15"/>
        <v>開差</v>
      </c>
    </row>
    <row r="133" spans="1:80">
      <c r="A133" s="1" t="str">
        <f t="shared" si="14"/>
        <v>鶴岡5-3B</v>
      </c>
      <c r="B133" t="s">
        <v>2392</v>
      </c>
      <c r="C133">
        <v>203</v>
      </c>
      <c r="D133" t="s">
        <v>299</v>
      </c>
      <c r="E133" t="s">
        <v>2407</v>
      </c>
      <c r="F133">
        <v>3</v>
      </c>
      <c r="G133" t="s">
        <v>2408</v>
      </c>
      <c r="H133">
        <v>2</v>
      </c>
      <c r="I133">
        <v>40300</v>
      </c>
      <c r="J133">
        <v>40300</v>
      </c>
      <c r="K133">
        <v>41000</v>
      </c>
      <c r="L133">
        <v>1</v>
      </c>
      <c r="M133">
        <v>16100</v>
      </c>
      <c r="N133">
        <v>0</v>
      </c>
      <c r="O133">
        <v>0</v>
      </c>
      <c r="P133">
        <v>1148</v>
      </c>
      <c r="R133">
        <v>2</v>
      </c>
      <c r="U133">
        <v>0</v>
      </c>
      <c r="X133">
        <v>0</v>
      </c>
      <c r="AA133">
        <v>0</v>
      </c>
      <c r="AD133">
        <v>0</v>
      </c>
      <c r="AG133">
        <v>0</v>
      </c>
      <c r="AJ133">
        <v>0</v>
      </c>
      <c r="AK133">
        <v>102</v>
      </c>
      <c r="AL133" t="s">
        <v>799</v>
      </c>
      <c r="AM133" t="s">
        <v>800</v>
      </c>
      <c r="AO133">
        <v>1491</v>
      </c>
      <c r="AP133">
        <v>0</v>
      </c>
      <c r="AQ133">
        <v>1</v>
      </c>
      <c r="AR133">
        <v>2</v>
      </c>
      <c r="AS133" t="s">
        <v>801</v>
      </c>
      <c r="AT133">
        <v>3</v>
      </c>
      <c r="AU133">
        <v>2</v>
      </c>
      <c r="AV133">
        <v>0</v>
      </c>
      <c r="AW133" t="s">
        <v>802</v>
      </c>
      <c r="AX133">
        <v>6</v>
      </c>
      <c r="AY133">
        <v>0</v>
      </c>
      <c r="AZ133">
        <v>31.5</v>
      </c>
      <c r="BA133">
        <v>1</v>
      </c>
      <c r="BB133">
        <v>31</v>
      </c>
      <c r="BC133">
        <v>0</v>
      </c>
      <c r="BD133">
        <v>5</v>
      </c>
      <c r="BE133">
        <v>1</v>
      </c>
      <c r="BF133">
        <v>1</v>
      </c>
      <c r="BG133">
        <v>1</v>
      </c>
      <c r="BH133" t="s">
        <v>299</v>
      </c>
      <c r="BI133">
        <v>3900</v>
      </c>
      <c r="BJ133">
        <v>0</v>
      </c>
      <c r="BK133">
        <v>1</v>
      </c>
      <c r="BL133" t="s">
        <v>2406</v>
      </c>
      <c r="BM133">
        <v>60</v>
      </c>
      <c r="BN133">
        <v>200</v>
      </c>
      <c r="BO133">
        <v>0</v>
      </c>
      <c r="BS133">
        <v>2025</v>
      </c>
      <c r="BT133">
        <v>31000</v>
      </c>
      <c r="BU133">
        <v>0</v>
      </c>
      <c r="BY133" t="s">
        <v>1546</v>
      </c>
      <c r="BZ133" s="106">
        <f t="shared" si="12"/>
        <v>25300</v>
      </c>
      <c r="CA133" s="106">
        <f t="shared" si="13"/>
        <v>25300</v>
      </c>
      <c r="CB133" s="107" t="str">
        <f t="shared" si="15"/>
        <v>同一</v>
      </c>
    </row>
    <row r="134" spans="1:80">
      <c r="A134" s="1" t="str">
        <f t="shared" si="14"/>
        <v>鶴岡5-4</v>
      </c>
      <c r="B134" t="s">
        <v>2392</v>
      </c>
      <c r="C134">
        <v>203</v>
      </c>
      <c r="D134" t="s">
        <v>299</v>
      </c>
      <c r="E134" t="s">
        <v>2407</v>
      </c>
      <c r="F134">
        <v>4</v>
      </c>
      <c r="G134" t="s">
        <v>2402</v>
      </c>
      <c r="H134">
        <v>1</v>
      </c>
      <c r="I134">
        <v>16300</v>
      </c>
      <c r="J134">
        <v>16300</v>
      </c>
      <c r="K134">
        <v>16300</v>
      </c>
      <c r="L134">
        <v>0</v>
      </c>
      <c r="M134">
        <v>0</v>
      </c>
      <c r="N134">
        <v>0</v>
      </c>
      <c r="O134">
        <v>0</v>
      </c>
      <c r="R134">
        <v>0</v>
      </c>
      <c r="U134">
        <v>0</v>
      </c>
      <c r="X134">
        <v>0</v>
      </c>
      <c r="AA134">
        <v>0</v>
      </c>
      <c r="AD134">
        <v>0</v>
      </c>
      <c r="AG134">
        <v>0</v>
      </c>
      <c r="AJ134">
        <v>0</v>
      </c>
      <c r="AK134">
        <v>100</v>
      </c>
      <c r="AL134" t="s">
        <v>804</v>
      </c>
      <c r="AO134">
        <v>291</v>
      </c>
      <c r="AP134">
        <v>0</v>
      </c>
      <c r="AQ134">
        <v>1</v>
      </c>
      <c r="AR134">
        <v>2</v>
      </c>
      <c r="AS134" t="s">
        <v>619</v>
      </c>
      <c r="AT134">
        <v>4</v>
      </c>
      <c r="AU134">
        <v>2</v>
      </c>
      <c r="AV134">
        <v>0</v>
      </c>
      <c r="AW134" t="s">
        <v>805</v>
      </c>
      <c r="AX134">
        <v>4</v>
      </c>
      <c r="AY134">
        <v>0</v>
      </c>
      <c r="AZ134">
        <v>20</v>
      </c>
      <c r="BA134">
        <v>1</v>
      </c>
      <c r="BB134">
        <v>24</v>
      </c>
      <c r="BC134">
        <v>0</v>
      </c>
      <c r="BD134">
        <v>0</v>
      </c>
      <c r="BE134">
        <v>1</v>
      </c>
      <c r="BF134">
        <v>1</v>
      </c>
      <c r="BG134">
        <v>1</v>
      </c>
      <c r="BH134" t="s">
        <v>779</v>
      </c>
      <c r="BI134">
        <v>600</v>
      </c>
      <c r="BJ134">
        <v>0</v>
      </c>
      <c r="BK134">
        <v>1</v>
      </c>
      <c r="BL134" t="s">
        <v>2410</v>
      </c>
      <c r="BM134">
        <v>80</v>
      </c>
      <c r="BN134">
        <v>300</v>
      </c>
      <c r="BO134">
        <v>0</v>
      </c>
      <c r="BS134">
        <v>2025</v>
      </c>
      <c r="BT134">
        <v>0</v>
      </c>
      <c r="BU134">
        <v>0</v>
      </c>
      <c r="BY134" t="s">
        <v>1547</v>
      </c>
      <c r="BZ134" s="106">
        <f t="shared" si="12"/>
        <v>33200</v>
      </c>
      <c r="CA134" s="106">
        <f t="shared" si="13"/>
        <v>33300</v>
      </c>
      <c r="CB134" s="107" t="str">
        <f t="shared" si="15"/>
        <v>開差</v>
      </c>
    </row>
    <row r="135" spans="1:80">
      <c r="A135" s="1" t="str">
        <f t="shared" si="14"/>
        <v>鶴岡5-4B</v>
      </c>
      <c r="B135" t="s">
        <v>2392</v>
      </c>
      <c r="C135">
        <v>203</v>
      </c>
      <c r="D135" t="s">
        <v>299</v>
      </c>
      <c r="E135" t="s">
        <v>2407</v>
      </c>
      <c r="F135">
        <v>4</v>
      </c>
      <c r="G135">
        <v>10357</v>
      </c>
      <c r="H135">
        <v>2</v>
      </c>
      <c r="I135">
        <v>16300</v>
      </c>
      <c r="J135">
        <v>16300</v>
      </c>
      <c r="K135">
        <v>16300</v>
      </c>
      <c r="L135">
        <v>0</v>
      </c>
      <c r="M135">
        <v>0</v>
      </c>
      <c r="N135">
        <v>0</v>
      </c>
      <c r="O135">
        <v>0</v>
      </c>
      <c r="R135">
        <v>0</v>
      </c>
      <c r="U135">
        <v>0</v>
      </c>
      <c r="X135">
        <v>0</v>
      </c>
      <c r="AA135">
        <v>0</v>
      </c>
      <c r="AD135">
        <v>0</v>
      </c>
      <c r="AG135">
        <v>0</v>
      </c>
      <c r="AJ135">
        <v>0</v>
      </c>
      <c r="AK135">
        <v>100</v>
      </c>
      <c r="AL135" t="s">
        <v>804</v>
      </c>
      <c r="AO135">
        <v>291</v>
      </c>
      <c r="AP135">
        <v>0</v>
      </c>
      <c r="AQ135">
        <v>1</v>
      </c>
      <c r="AR135">
        <v>2</v>
      </c>
      <c r="AS135" t="s">
        <v>619</v>
      </c>
      <c r="AT135">
        <v>4</v>
      </c>
      <c r="AU135">
        <v>2</v>
      </c>
      <c r="AV135">
        <v>0</v>
      </c>
      <c r="AW135" t="s">
        <v>805</v>
      </c>
      <c r="AX135">
        <v>4</v>
      </c>
      <c r="AY135">
        <v>0</v>
      </c>
      <c r="AZ135">
        <v>20</v>
      </c>
      <c r="BA135">
        <v>1</v>
      </c>
      <c r="BB135">
        <v>24</v>
      </c>
      <c r="BC135">
        <v>0</v>
      </c>
      <c r="BD135">
        <v>0</v>
      </c>
      <c r="BE135">
        <v>1</v>
      </c>
      <c r="BF135">
        <v>1</v>
      </c>
      <c r="BG135">
        <v>1</v>
      </c>
      <c r="BH135" t="s">
        <v>779</v>
      </c>
      <c r="BI135">
        <v>600</v>
      </c>
      <c r="BJ135">
        <v>0</v>
      </c>
      <c r="BK135">
        <v>1</v>
      </c>
      <c r="BL135" t="s">
        <v>2410</v>
      </c>
      <c r="BM135">
        <v>80</v>
      </c>
      <c r="BN135">
        <v>300</v>
      </c>
      <c r="BO135">
        <v>0</v>
      </c>
      <c r="BS135">
        <v>0</v>
      </c>
      <c r="BT135">
        <v>0</v>
      </c>
      <c r="BU135">
        <v>0</v>
      </c>
      <c r="BY135" t="s">
        <v>2256</v>
      </c>
      <c r="BZ135" s="106">
        <f t="shared" si="12"/>
        <v>46800</v>
      </c>
      <c r="CA135" s="106">
        <f t="shared" si="13"/>
        <v>46700</v>
      </c>
      <c r="CB135" s="107" t="str">
        <f t="shared" si="15"/>
        <v>開差</v>
      </c>
    </row>
    <row r="136" spans="1:80">
      <c r="A136" s="1" t="str">
        <f t="shared" si="14"/>
        <v>鶴岡5-5</v>
      </c>
      <c r="B136" t="s">
        <v>2392</v>
      </c>
      <c r="C136">
        <v>203</v>
      </c>
      <c r="D136" t="s">
        <v>299</v>
      </c>
      <c r="E136" t="s">
        <v>2407</v>
      </c>
      <c r="F136">
        <v>5</v>
      </c>
      <c r="G136" t="s">
        <v>2398</v>
      </c>
      <c r="H136">
        <v>1</v>
      </c>
      <c r="I136">
        <v>14000</v>
      </c>
      <c r="J136">
        <v>14000</v>
      </c>
      <c r="K136">
        <v>14000</v>
      </c>
      <c r="L136">
        <v>0</v>
      </c>
      <c r="M136">
        <v>0</v>
      </c>
      <c r="N136">
        <v>0</v>
      </c>
      <c r="O136">
        <v>0</v>
      </c>
      <c r="P136">
        <v>1146</v>
      </c>
      <c r="R136">
        <v>3</v>
      </c>
      <c r="U136">
        <v>0</v>
      </c>
      <c r="X136">
        <v>0</v>
      </c>
      <c r="AA136">
        <v>0</v>
      </c>
      <c r="AD136">
        <v>0</v>
      </c>
      <c r="AG136">
        <v>0</v>
      </c>
      <c r="AJ136">
        <v>0</v>
      </c>
      <c r="AK136">
        <v>103</v>
      </c>
      <c r="AL136" t="s">
        <v>808</v>
      </c>
      <c r="AO136">
        <v>376</v>
      </c>
      <c r="AP136">
        <v>0</v>
      </c>
      <c r="AQ136">
        <v>1</v>
      </c>
      <c r="AR136">
        <v>2</v>
      </c>
      <c r="AS136" t="s">
        <v>631</v>
      </c>
      <c r="AT136">
        <v>4</v>
      </c>
      <c r="AU136">
        <v>2</v>
      </c>
      <c r="AV136">
        <v>0</v>
      </c>
      <c r="AW136" t="s">
        <v>809</v>
      </c>
      <c r="AX136">
        <v>4</v>
      </c>
      <c r="AY136">
        <v>0</v>
      </c>
      <c r="AZ136">
        <v>15</v>
      </c>
      <c r="BA136">
        <v>1</v>
      </c>
      <c r="BB136">
        <v>31</v>
      </c>
      <c r="BC136">
        <v>1</v>
      </c>
      <c r="BD136">
        <v>1</v>
      </c>
      <c r="BE136">
        <v>1</v>
      </c>
      <c r="BF136">
        <v>0</v>
      </c>
      <c r="BG136">
        <v>1</v>
      </c>
      <c r="BH136" t="s">
        <v>299</v>
      </c>
      <c r="BI136">
        <v>7600</v>
      </c>
      <c r="BJ136">
        <v>0</v>
      </c>
      <c r="BK136">
        <v>3</v>
      </c>
      <c r="BL136" t="s">
        <v>2393</v>
      </c>
      <c r="BM136">
        <v>70</v>
      </c>
      <c r="BN136">
        <v>200</v>
      </c>
      <c r="BO136">
        <v>0</v>
      </c>
      <c r="BS136">
        <v>0</v>
      </c>
      <c r="BT136">
        <v>0</v>
      </c>
      <c r="BU136">
        <v>0</v>
      </c>
      <c r="BY136" t="s">
        <v>1445</v>
      </c>
      <c r="BZ136" s="106">
        <f t="shared" si="12"/>
        <v>52200</v>
      </c>
      <c r="CA136" s="106">
        <f t="shared" si="13"/>
        <v>52200</v>
      </c>
      <c r="CB136" s="107" t="str">
        <f t="shared" si="15"/>
        <v>同一</v>
      </c>
    </row>
    <row r="137" spans="1:80">
      <c r="A137" s="1" t="str">
        <f t="shared" si="14"/>
        <v>鶴岡5-5B</v>
      </c>
      <c r="B137" t="s">
        <v>2392</v>
      </c>
      <c r="C137">
        <v>203</v>
      </c>
      <c r="D137" t="s">
        <v>299</v>
      </c>
      <c r="E137" t="s">
        <v>2407</v>
      </c>
      <c r="F137">
        <v>5</v>
      </c>
      <c r="G137" t="s">
        <v>2408</v>
      </c>
      <c r="H137">
        <v>2</v>
      </c>
      <c r="I137">
        <v>14000</v>
      </c>
      <c r="J137">
        <v>14000</v>
      </c>
      <c r="K137">
        <v>14000</v>
      </c>
      <c r="L137">
        <v>0</v>
      </c>
      <c r="M137">
        <v>0</v>
      </c>
      <c r="N137">
        <v>0</v>
      </c>
      <c r="O137">
        <v>0</v>
      </c>
      <c r="P137">
        <v>1146</v>
      </c>
      <c r="R137">
        <v>3</v>
      </c>
      <c r="U137">
        <v>0</v>
      </c>
      <c r="X137">
        <v>0</v>
      </c>
      <c r="AA137">
        <v>0</v>
      </c>
      <c r="AD137">
        <v>0</v>
      </c>
      <c r="AG137">
        <v>0</v>
      </c>
      <c r="AJ137">
        <v>0</v>
      </c>
      <c r="AK137">
        <v>103</v>
      </c>
      <c r="AL137" t="s">
        <v>808</v>
      </c>
      <c r="AO137">
        <v>376</v>
      </c>
      <c r="AP137">
        <v>0</v>
      </c>
      <c r="AQ137">
        <v>1</v>
      </c>
      <c r="AR137">
        <v>2</v>
      </c>
      <c r="AS137" t="s">
        <v>631</v>
      </c>
      <c r="AT137">
        <v>4</v>
      </c>
      <c r="AU137">
        <v>2</v>
      </c>
      <c r="AV137">
        <v>0</v>
      </c>
      <c r="AW137" t="s">
        <v>809</v>
      </c>
      <c r="AX137">
        <v>4</v>
      </c>
      <c r="AY137">
        <v>0</v>
      </c>
      <c r="AZ137">
        <v>15</v>
      </c>
      <c r="BA137">
        <v>1</v>
      </c>
      <c r="BB137">
        <v>31</v>
      </c>
      <c r="BC137">
        <v>1</v>
      </c>
      <c r="BD137">
        <v>1</v>
      </c>
      <c r="BE137">
        <v>1</v>
      </c>
      <c r="BF137">
        <v>0</v>
      </c>
      <c r="BG137">
        <v>1</v>
      </c>
      <c r="BH137" t="s">
        <v>299</v>
      </c>
      <c r="BI137">
        <v>7600</v>
      </c>
      <c r="BJ137">
        <v>0</v>
      </c>
      <c r="BK137">
        <v>3</v>
      </c>
      <c r="BL137" t="s">
        <v>2393</v>
      </c>
      <c r="BM137">
        <v>70</v>
      </c>
      <c r="BN137">
        <v>200</v>
      </c>
      <c r="BO137">
        <v>0</v>
      </c>
      <c r="BS137">
        <v>2025</v>
      </c>
      <c r="BT137">
        <v>0</v>
      </c>
      <c r="BU137">
        <v>0</v>
      </c>
      <c r="BY137" t="s">
        <v>1446</v>
      </c>
      <c r="BZ137" s="106">
        <f t="shared" si="12"/>
        <v>68100</v>
      </c>
      <c r="CA137" s="106">
        <f t="shared" si="13"/>
        <v>68000</v>
      </c>
      <c r="CB137" s="107" t="str">
        <f t="shared" si="15"/>
        <v>開差</v>
      </c>
    </row>
    <row r="138" spans="1:80">
      <c r="A138" s="1" t="str">
        <f t="shared" si="14"/>
        <v>鶴岡5-6</v>
      </c>
      <c r="B138" t="s">
        <v>2392</v>
      </c>
      <c r="C138">
        <v>203</v>
      </c>
      <c r="D138" t="s">
        <v>299</v>
      </c>
      <c r="E138" t="s">
        <v>2407</v>
      </c>
      <c r="F138">
        <v>6</v>
      </c>
      <c r="G138" t="s">
        <v>2400</v>
      </c>
      <c r="H138">
        <v>1</v>
      </c>
      <c r="I138">
        <v>38500</v>
      </c>
      <c r="J138">
        <v>38500</v>
      </c>
      <c r="K138">
        <v>39000</v>
      </c>
      <c r="L138">
        <v>1</v>
      </c>
      <c r="M138">
        <v>18700</v>
      </c>
      <c r="N138">
        <v>0</v>
      </c>
      <c r="O138">
        <v>0</v>
      </c>
      <c r="R138">
        <v>0</v>
      </c>
      <c r="U138">
        <v>0</v>
      </c>
      <c r="X138">
        <v>0</v>
      </c>
      <c r="AA138">
        <v>0</v>
      </c>
      <c r="AD138">
        <v>0</v>
      </c>
      <c r="AG138">
        <v>0</v>
      </c>
      <c r="AJ138">
        <v>0</v>
      </c>
      <c r="AK138">
        <v>100</v>
      </c>
      <c r="AL138" t="s">
        <v>812</v>
      </c>
      <c r="AM138" t="s">
        <v>813</v>
      </c>
      <c r="AO138">
        <v>181</v>
      </c>
      <c r="AP138">
        <v>0</v>
      </c>
      <c r="AQ138">
        <v>1</v>
      </c>
      <c r="AR138">
        <v>3</v>
      </c>
      <c r="AS138" t="s">
        <v>642</v>
      </c>
      <c r="AT138">
        <v>4</v>
      </c>
      <c r="AU138">
        <v>2</v>
      </c>
      <c r="AV138">
        <v>0</v>
      </c>
      <c r="AW138" t="s">
        <v>814</v>
      </c>
      <c r="AX138">
        <v>3</v>
      </c>
      <c r="AY138">
        <v>0</v>
      </c>
      <c r="AZ138">
        <v>14.5</v>
      </c>
      <c r="BA138">
        <v>1</v>
      </c>
      <c r="BB138">
        <v>31</v>
      </c>
      <c r="BC138">
        <v>0</v>
      </c>
      <c r="BD138">
        <v>0</v>
      </c>
      <c r="BE138">
        <v>1</v>
      </c>
      <c r="BF138">
        <v>1</v>
      </c>
      <c r="BG138">
        <v>1</v>
      </c>
      <c r="BH138" t="s">
        <v>299</v>
      </c>
      <c r="BI138">
        <v>1500</v>
      </c>
      <c r="BJ138">
        <v>0</v>
      </c>
      <c r="BK138">
        <v>1</v>
      </c>
      <c r="BL138" t="s">
        <v>2407</v>
      </c>
      <c r="BM138">
        <v>80</v>
      </c>
      <c r="BN138">
        <v>400</v>
      </c>
      <c r="BO138">
        <v>2</v>
      </c>
      <c r="BS138">
        <v>2025</v>
      </c>
      <c r="BT138">
        <v>31000</v>
      </c>
      <c r="BU138">
        <v>0</v>
      </c>
      <c r="BY138" t="s">
        <v>1548</v>
      </c>
      <c r="BZ138" s="106">
        <f t="shared" si="12"/>
        <v>11500</v>
      </c>
      <c r="CA138" s="106">
        <f t="shared" si="13"/>
        <v>11500</v>
      </c>
      <c r="CB138" s="107" t="str">
        <f t="shared" si="15"/>
        <v>同一</v>
      </c>
    </row>
    <row r="139" spans="1:80">
      <c r="A139" s="1" t="str">
        <f t="shared" si="14"/>
        <v>鶴岡5-6B</v>
      </c>
      <c r="B139" t="s">
        <v>2392</v>
      </c>
      <c r="C139">
        <v>203</v>
      </c>
      <c r="D139" t="s">
        <v>299</v>
      </c>
      <c r="E139" t="s">
        <v>2407</v>
      </c>
      <c r="F139">
        <v>6</v>
      </c>
      <c r="G139">
        <v>10357</v>
      </c>
      <c r="H139">
        <v>2</v>
      </c>
      <c r="I139">
        <v>38500</v>
      </c>
      <c r="J139">
        <v>38500</v>
      </c>
      <c r="K139">
        <v>38900</v>
      </c>
      <c r="L139">
        <v>1</v>
      </c>
      <c r="M139">
        <v>16800</v>
      </c>
      <c r="N139">
        <v>0</v>
      </c>
      <c r="O139">
        <v>0</v>
      </c>
      <c r="R139">
        <v>0</v>
      </c>
      <c r="U139">
        <v>0</v>
      </c>
      <c r="X139">
        <v>0</v>
      </c>
      <c r="AA139">
        <v>0</v>
      </c>
      <c r="AD139">
        <v>0</v>
      </c>
      <c r="AG139">
        <v>0</v>
      </c>
      <c r="AJ139">
        <v>0</v>
      </c>
      <c r="AK139">
        <v>100</v>
      </c>
      <c r="AL139" t="s">
        <v>812</v>
      </c>
      <c r="AM139" t="s">
        <v>813</v>
      </c>
      <c r="AO139">
        <v>181</v>
      </c>
      <c r="AP139">
        <v>0</v>
      </c>
      <c r="AQ139">
        <v>1</v>
      </c>
      <c r="AR139">
        <v>3</v>
      </c>
      <c r="AS139" t="s">
        <v>642</v>
      </c>
      <c r="AT139">
        <v>4</v>
      </c>
      <c r="AU139">
        <v>2</v>
      </c>
      <c r="AV139">
        <v>0</v>
      </c>
      <c r="AW139" t="s">
        <v>814</v>
      </c>
      <c r="AX139">
        <v>3</v>
      </c>
      <c r="AY139">
        <v>0</v>
      </c>
      <c r="AZ139">
        <v>14.5</v>
      </c>
      <c r="BA139">
        <v>1</v>
      </c>
      <c r="BB139">
        <v>31</v>
      </c>
      <c r="BC139">
        <v>0</v>
      </c>
      <c r="BD139">
        <v>0</v>
      </c>
      <c r="BE139">
        <v>1</v>
      </c>
      <c r="BF139">
        <v>1</v>
      </c>
      <c r="BG139">
        <v>1</v>
      </c>
      <c r="BH139" t="s">
        <v>299</v>
      </c>
      <c r="BI139">
        <v>1500</v>
      </c>
      <c r="BJ139">
        <v>0</v>
      </c>
      <c r="BK139">
        <v>1</v>
      </c>
      <c r="BL139" t="s">
        <v>2407</v>
      </c>
      <c r="BM139">
        <v>80</v>
      </c>
      <c r="BN139">
        <v>400</v>
      </c>
      <c r="BO139">
        <v>2</v>
      </c>
      <c r="BS139">
        <v>2025</v>
      </c>
      <c r="BT139">
        <v>31000</v>
      </c>
      <c r="BU139">
        <v>0</v>
      </c>
      <c r="BY139" t="s">
        <v>1549</v>
      </c>
      <c r="BZ139" s="106">
        <f t="shared" si="12"/>
        <v>12200</v>
      </c>
      <c r="CA139" s="106">
        <f t="shared" si="13"/>
        <v>12200</v>
      </c>
      <c r="CB139" s="107" t="str">
        <f t="shared" si="15"/>
        <v>同一</v>
      </c>
    </row>
    <row r="140" spans="1:80">
      <c r="A140" s="1" t="str">
        <f t="shared" si="14"/>
        <v>酒田-1</v>
      </c>
      <c r="B140" t="s">
        <v>2392</v>
      </c>
      <c r="C140">
        <v>204</v>
      </c>
      <c r="D140" t="s">
        <v>309</v>
      </c>
      <c r="E140" t="s">
        <v>2393</v>
      </c>
      <c r="F140">
        <v>1</v>
      </c>
      <c r="G140" t="s">
        <v>2396</v>
      </c>
      <c r="H140">
        <v>1</v>
      </c>
      <c r="I140">
        <v>31600</v>
      </c>
      <c r="J140">
        <v>31600</v>
      </c>
      <c r="K140">
        <v>31600</v>
      </c>
      <c r="L140">
        <v>0</v>
      </c>
      <c r="M140">
        <v>0</v>
      </c>
      <c r="N140">
        <v>0</v>
      </c>
      <c r="O140">
        <v>0</v>
      </c>
      <c r="P140">
        <v>1144</v>
      </c>
      <c r="R140">
        <v>1</v>
      </c>
      <c r="U140">
        <v>0</v>
      </c>
      <c r="X140">
        <v>0</v>
      </c>
      <c r="AA140">
        <v>0</v>
      </c>
      <c r="AD140">
        <v>0</v>
      </c>
      <c r="AG140">
        <v>0</v>
      </c>
      <c r="AJ140">
        <v>0</v>
      </c>
      <c r="AK140">
        <v>101</v>
      </c>
      <c r="AL140" t="s">
        <v>819</v>
      </c>
      <c r="AM140" t="s">
        <v>820</v>
      </c>
      <c r="AO140">
        <v>170</v>
      </c>
      <c r="AP140">
        <v>0</v>
      </c>
      <c r="AQ140">
        <v>1</v>
      </c>
      <c r="AR140">
        <v>3</v>
      </c>
      <c r="AS140" t="s">
        <v>500</v>
      </c>
      <c r="AT140">
        <v>4</v>
      </c>
      <c r="AU140">
        <v>2</v>
      </c>
      <c r="AV140">
        <v>0</v>
      </c>
      <c r="AW140" t="s">
        <v>821</v>
      </c>
      <c r="AX140">
        <v>3</v>
      </c>
      <c r="AY140">
        <v>0</v>
      </c>
      <c r="AZ140">
        <v>6</v>
      </c>
      <c r="BA140">
        <v>1</v>
      </c>
      <c r="BB140">
        <v>31</v>
      </c>
      <c r="BC140">
        <v>0</v>
      </c>
      <c r="BD140">
        <v>0</v>
      </c>
      <c r="BE140">
        <v>1</v>
      </c>
      <c r="BF140">
        <v>1</v>
      </c>
      <c r="BG140">
        <v>1</v>
      </c>
      <c r="BH140" t="s">
        <v>309</v>
      </c>
      <c r="BI140">
        <v>2100</v>
      </c>
      <c r="BJ140">
        <v>0</v>
      </c>
      <c r="BK140">
        <v>1</v>
      </c>
      <c r="BL140">
        <v>13</v>
      </c>
      <c r="BM140">
        <v>60</v>
      </c>
      <c r="BN140">
        <v>200</v>
      </c>
      <c r="BO140">
        <v>0</v>
      </c>
      <c r="BS140">
        <v>2025</v>
      </c>
      <c r="BT140">
        <v>25000</v>
      </c>
      <c r="BU140">
        <v>0</v>
      </c>
      <c r="BY140" t="s">
        <v>1550</v>
      </c>
      <c r="BZ140" s="106">
        <f t="shared" si="12"/>
        <v>10800</v>
      </c>
      <c r="CA140" s="106">
        <f t="shared" si="13"/>
        <v>10800</v>
      </c>
      <c r="CB140" s="107" t="str">
        <f t="shared" si="15"/>
        <v>同一</v>
      </c>
    </row>
    <row r="141" spans="1:80">
      <c r="A141" s="1" t="str">
        <f t="shared" si="14"/>
        <v>酒田-1B</v>
      </c>
      <c r="B141" t="s">
        <v>2392</v>
      </c>
      <c r="C141">
        <v>204</v>
      </c>
      <c r="D141" t="s">
        <v>309</v>
      </c>
      <c r="E141" t="s">
        <v>2393</v>
      </c>
      <c r="F141">
        <v>1</v>
      </c>
      <c r="G141" t="s">
        <v>2403</v>
      </c>
      <c r="H141">
        <v>2</v>
      </c>
      <c r="I141">
        <v>31500</v>
      </c>
      <c r="J141">
        <v>31500</v>
      </c>
      <c r="K141">
        <v>31500</v>
      </c>
      <c r="L141">
        <v>0</v>
      </c>
      <c r="M141">
        <v>0</v>
      </c>
      <c r="N141">
        <v>0</v>
      </c>
      <c r="O141">
        <v>0</v>
      </c>
      <c r="P141">
        <v>1144</v>
      </c>
      <c r="R141">
        <v>1</v>
      </c>
      <c r="U141">
        <v>0</v>
      </c>
      <c r="X141">
        <v>0</v>
      </c>
      <c r="AA141">
        <v>0</v>
      </c>
      <c r="AD141">
        <v>0</v>
      </c>
      <c r="AG141">
        <v>0</v>
      </c>
      <c r="AJ141">
        <v>0</v>
      </c>
      <c r="AK141">
        <v>101</v>
      </c>
      <c r="AL141" t="s">
        <v>819</v>
      </c>
      <c r="AM141" t="s">
        <v>820</v>
      </c>
      <c r="AO141">
        <v>170</v>
      </c>
      <c r="AP141">
        <v>0</v>
      </c>
      <c r="AQ141">
        <v>1</v>
      </c>
      <c r="AR141">
        <v>3</v>
      </c>
      <c r="AS141" t="s">
        <v>500</v>
      </c>
      <c r="AT141">
        <v>4</v>
      </c>
      <c r="AU141">
        <v>2</v>
      </c>
      <c r="AV141">
        <v>0</v>
      </c>
      <c r="AW141" t="s">
        <v>821</v>
      </c>
      <c r="AX141">
        <v>3</v>
      </c>
      <c r="AY141">
        <v>0</v>
      </c>
      <c r="AZ141">
        <v>6</v>
      </c>
      <c r="BA141">
        <v>1</v>
      </c>
      <c r="BB141">
        <v>31</v>
      </c>
      <c r="BC141">
        <v>0</v>
      </c>
      <c r="BD141">
        <v>0</v>
      </c>
      <c r="BE141">
        <v>1</v>
      </c>
      <c r="BF141">
        <v>1</v>
      </c>
      <c r="BG141">
        <v>1</v>
      </c>
      <c r="BH141" t="s">
        <v>309</v>
      </c>
      <c r="BI141">
        <v>2100</v>
      </c>
      <c r="BJ141">
        <v>0</v>
      </c>
      <c r="BK141">
        <v>1</v>
      </c>
      <c r="BL141">
        <v>13</v>
      </c>
      <c r="BM141">
        <v>60</v>
      </c>
      <c r="BN141">
        <v>200</v>
      </c>
      <c r="BO141">
        <v>0</v>
      </c>
      <c r="BS141">
        <v>2025</v>
      </c>
      <c r="BT141">
        <v>25000</v>
      </c>
      <c r="BU141">
        <v>0</v>
      </c>
      <c r="BY141" t="s">
        <v>1447</v>
      </c>
      <c r="BZ141" s="106">
        <f t="shared" si="12"/>
        <v>18100</v>
      </c>
      <c r="CA141" s="106">
        <f t="shared" si="13"/>
        <v>18300</v>
      </c>
      <c r="CB141" s="107" t="str">
        <f t="shared" si="15"/>
        <v>開差</v>
      </c>
    </row>
    <row r="142" spans="1:80">
      <c r="A142" s="1" t="str">
        <f t="shared" si="14"/>
        <v>酒田-2</v>
      </c>
      <c r="B142" t="s">
        <v>2392</v>
      </c>
      <c r="C142">
        <v>204</v>
      </c>
      <c r="D142" t="s">
        <v>309</v>
      </c>
      <c r="E142" t="s">
        <v>2393</v>
      </c>
      <c r="F142">
        <v>2</v>
      </c>
      <c r="G142" t="s">
        <v>2399</v>
      </c>
      <c r="H142">
        <v>1</v>
      </c>
      <c r="I142">
        <v>24800</v>
      </c>
      <c r="J142">
        <v>24800</v>
      </c>
      <c r="K142">
        <v>24800</v>
      </c>
      <c r="L142">
        <v>1</v>
      </c>
      <c r="M142">
        <v>0</v>
      </c>
      <c r="N142">
        <v>0</v>
      </c>
      <c r="O142">
        <v>0</v>
      </c>
      <c r="P142">
        <v>1144</v>
      </c>
      <c r="R142">
        <v>2</v>
      </c>
      <c r="U142">
        <v>0</v>
      </c>
      <c r="X142">
        <v>0</v>
      </c>
      <c r="AA142">
        <v>0</v>
      </c>
      <c r="AD142">
        <v>0</v>
      </c>
      <c r="AG142">
        <v>0</v>
      </c>
      <c r="AJ142">
        <v>0</v>
      </c>
      <c r="AK142">
        <v>102</v>
      </c>
      <c r="AL142" t="s">
        <v>869</v>
      </c>
      <c r="AM142" t="s">
        <v>870</v>
      </c>
      <c r="AO142">
        <v>343</v>
      </c>
      <c r="AP142">
        <v>0</v>
      </c>
      <c r="AQ142">
        <v>1</v>
      </c>
      <c r="AR142">
        <v>2</v>
      </c>
      <c r="AS142" t="s">
        <v>500</v>
      </c>
      <c r="AT142">
        <v>4</v>
      </c>
      <c r="AU142">
        <v>2</v>
      </c>
      <c r="AV142">
        <v>0</v>
      </c>
      <c r="AW142" t="s">
        <v>871</v>
      </c>
      <c r="AX142">
        <v>6</v>
      </c>
      <c r="AY142">
        <v>0</v>
      </c>
      <c r="AZ142">
        <v>6</v>
      </c>
      <c r="BA142">
        <v>1</v>
      </c>
      <c r="BB142">
        <v>31</v>
      </c>
      <c r="BC142">
        <v>0</v>
      </c>
      <c r="BD142">
        <v>0</v>
      </c>
      <c r="BE142">
        <v>1</v>
      </c>
      <c r="BF142">
        <v>1</v>
      </c>
      <c r="BG142">
        <v>1</v>
      </c>
      <c r="BH142" t="s">
        <v>309</v>
      </c>
      <c r="BI142">
        <v>5000</v>
      </c>
      <c r="BJ142">
        <v>0</v>
      </c>
      <c r="BK142">
        <v>1</v>
      </c>
      <c r="BL142">
        <v>13</v>
      </c>
      <c r="BM142">
        <v>60</v>
      </c>
      <c r="BN142">
        <v>200</v>
      </c>
      <c r="BO142">
        <v>0</v>
      </c>
      <c r="BS142">
        <v>2025</v>
      </c>
      <c r="BT142">
        <v>19000</v>
      </c>
      <c r="BU142">
        <v>0</v>
      </c>
      <c r="BY142" t="s">
        <v>1551</v>
      </c>
      <c r="BZ142" s="106">
        <f t="shared" si="12"/>
        <v>16300</v>
      </c>
      <c r="CA142" s="106">
        <f t="shared" si="13"/>
        <v>16300</v>
      </c>
      <c r="CB142" s="107" t="str">
        <f t="shared" si="15"/>
        <v>同一</v>
      </c>
    </row>
    <row r="143" spans="1:80">
      <c r="A143" s="1" t="str">
        <f t="shared" si="14"/>
        <v>酒田-2B</v>
      </c>
      <c r="B143" t="s">
        <v>2392</v>
      </c>
      <c r="C143">
        <v>204</v>
      </c>
      <c r="D143" t="s">
        <v>309</v>
      </c>
      <c r="E143" t="s">
        <v>2393</v>
      </c>
      <c r="F143">
        <v>2</v>
      </c>
      <c r="G143" t="s">
        <v>2398</v>
      </c>
      <c r="H143">
        <v>2</v>
      </c>
      <c r="I143">
        <v>24800</v>
      </c>
      <c r="J143">
        <v>24800</v>
      </c>
      <c r="K143">
        <v>24800</v>
      </c>
      <c r="L143">
        <v>1</v>
      </c>
      <c r="M143">
        <v>0</v>
      </c>
      <c r="N143">
        <v>0</v>
      </c>
      <c r="O143">
        <v>0</v>
      </c>
      <c r="P143">
        <v>1144</v>
      </c>
      <c r="R143">
        <v>2</v>
      </c>
      <c r="U143">
        <v>0</v>
      </c>
      <c r="X143">
        <v>0</v>
      </c>
      <c r="AA143">
        <v>0</v>
      </c>
      <c r="AD143">
        <v>0</v>
      </c>
      <c r="AG143">
        <v>0</v>
      </c>
      <c r="AJ143">
        <v>0</v>
      </c>
      <c r="AK143">
        <v>102</v>
      </c>
      <c r="AL143" t="s">
        <v>869</v>
      </c>
      <c r="AM143" t="s">
        <v>870</v>
      </c>
      <c r="AO143">
        <v>343</v>
      </c>
      <c r="AP143">
        <v>0</v>
      </c>
      <c r="AQ143">
        <v>1</v>
      </c>
      <c r="AR143">
        <v>2</v>
      </c>
      <c r="AS143" t="s">
        <v>500</v>
      </c>
      <c r="AT143">
        <v>4</v>
      </c>
      <c r="AU143">
        <v>2</v>
      </c>
      <c r="AV143">
        <v>0</v>
      </c>
      <c r="AW143" t="s">
        <v>871</v>
      </c>
      <c r="AX143">
        <v>6</v>
      </c>
      <c r="AY143">
        <v>0</v>
      </c>
      <c r="AZ143">
        <v>6</v>
      </c>
      <c r="BA143">
        <v>1</v>
      </c>
      <c r="BB143">
        <v>31</v>
      </c>
      <c r="BC143">
        <v>0</v>
      </c>
      <c r="BD143">
        <v>0</v>
      </c>
      <c r="BE143">
        <v>1</v>
      </c>
      <c r="BF143">
        <v>1</v>
      </c>
      <c r="BG143">
        <v>1</v>
      </c>
      <c r="BH143" t="s">
        <v>309</v>
      </c>
      <c r="BI143">
        <v>5000</v>
      </c>
      <c r="BJ143">
        <v>0</v>
      </c>
      <c r="BK143">
        <v>1</v>
      </c>
      <c r="BL143">
        <v>13</v>
      </c>
      <c r="BM143">
        <v>60</v>
      </c>
      <c r="BN143">
        <v>200</v>
      </c>
      <c r="BO143">
        <v>0</v>
      </c>
      <c r="BS143">
        <v>2025</v>
      </c>
      <c r="BT143">
        <v>19000</v>
      </c>
      <c r="BU143">
        <v>0</v>
      </c>
      <c r="BY143" t="s">
        <v>1552</v>
      </c>
      <c r="BZ143" s="106">
        <f t="shared" si="12"/>
        <v>16700</v>
      </c>
      <c r="CA143" s="106">
        <f t="shared" si="13"/>
        <v>16600</v>
      </c>
      <c r="CB143" s="107" t="str">
        <f t="shared" si="15"/>
        <v>開差</v>
      </c>
    </row>
    <row r="144" spans="1:80">
      <c r="A144" s="1" t="str">
        <f t="shared" si="14"/>
        <v>酒田-4</v>
      </c>
      <c r="B144" t="s">
        <v>2392</v>
      </c>
      <c r="C144">
        <v>204</v>
      </c>
      <c r="D144" t="s">
        <v>309</v>
      </c>
      <c r="E144" t="s">
        <v>2393</v>
      </c>
      <c r="F144">
        <v>4</v>
      </c>
      <c r="G144" t="s">
        <v>2399</v>
      </c>
      <c r="H144">
        <v>1</v>
      </c>
      <c r="I144">
        <v>29100</v>
      </c>
      <c r="J144">
        <v>29100</v>
      </c>
      <c r="K144">
        <v>29100</v>
      </c>
      <c r="L144">
        <v>0</v>
      </c>
      <c r="M144">
        <v>0</v>
      </c>
      <c r="N144">
        <v>0</v>
      </c>
      <c r="O144">
        <v>0</v>
      </c>
      <c r="P144">
        <v>1144</v>
      </c>
      <c r="R144">
        <v>1</v>
      </c>
      <c r="U144">
        <v>0</v>
      </c>
      <c r="X144">
        <v>0</v>
      </c>
      <c r="AA144">
        <v>0</v>
      </c>
      <c r="AD144">
        <v>0</v>
      </c>
      <c r="AG144">
        <v>0</v>
      </c>
      <c r="AJ144">
        <v>0</v>
      </c>
      <c r="AK144">
        <v>101</v>
      </c>
      <c r="AL144" t="s">
        <v>826</v>
      </c>
      <c r="AM144" t="s">
        <v>827</v>
      </c>
      <c r="AO144">
        <v>183</v>
      </c>
      <c r="AP144">
        <v>0</v>
      </c>
      <c r="AQ144">
        <v>1</v>
      </c>
      <c r="AR144">
        <v>2</v>
      </c>
      <c r="AS144" t="s">
        <v>500</v>
      </c>
      <c r="AT144">
        <v>4</v>
      </c>
      <c r="AU144">
        <v>2</v>
      </c>
      <c r="AV144">
        <v>0</v>
      </c>
      <c r="AW144" t="s">
        <v>828</v>
      </c>
      <c r="AX144">
        <v>7</v>
      </c>
      <c r="AY144">
        <v>0</v>
      </c>
      <c r="AZ144">
        <v>7</v>
      </c>
      <c r="BA144">
        <v>1</v>
      </c>
      <c r="BB144">
        <v>31</v>
      </c>
      <c r="BC144">
        <v>0</v>
      </c>
      <c r="BD144">
        <v>0</v>
      </c>
      <c r="BE144">
        <v>1</v>
      </c>
      <c r="BF144">
        <v>0</v>
      </c>
      <c r="BG144">
        <v>1</v>
      </c>
      <c r="BH144" t="s">
        <v>309</v>
      </c>
      <c r="BI144">
        <v>550</v>
      </c>
      <c r="BJ144">
        <v>0</v>
      </c>
      <c r="BK144">
        <v>1</v>
      </c>
      <c r="BL144">
        <v>15</v>
      </c>
      <c r="BM144">
        <v>60</v>
      </c>
      <c r="BN144">
        <v>200</v>
      </c>
      <c r="BO144">
        <v>0</v>
      </c>
      <c r="BS144">
        <v>2025</v>
      </c>
      <c r="BT144">
        <v>23000</v>
      </c>
      <c r="BU144">
        <v>0</v>
      </c>
      <c r="BY144" t="s">
        <v>1553</v>
      </c>
      <c r="BZ144" s="106">
        <f t="shared" si="12"/>
        <v>30200</v>
      </c>
      <c r="CA144" s="106">
        <f t="shared" si="13"/>
        <v>30000</v>
      </c>
      <c r="CB144" s="107" t="str">
        <f t="shared" si="15"/>
        <v>開差</v>
      </c>
    </row>
    <row r="145" spans="1:80">
      <c r="A145" s="1" t="str">
        <f t="shared" si="14"/>
        <v>酒田-4B</v>
      </c>
      <c r="B145" t="s">
        <v>2392</v>
      </c>
      <c r="C145">
        <v>204</v>
      </c>
      <c r="D145" t="s">
        <v>309</v>
      </c>
      <c r="E145" t="s">
        <v>2393</v>
      </c>
      <c r="F145">
        <v>4</v>
      </c>
      <c r="G145" t="s">
        <v>2404</v>
      </c>
      <c r="H145">
        <v>2</v>
      </c>
      <c r="I145">
        <v>29200</v>
      </c>
      <c r="J145">
        <v>29200</v>
      </c>
      <c r="K145">
        <v>29200</v>
      </c>
      <c r="L145">
        <v>0</v>
      </c>
      <c r="M145">
        <v>0</v>
      </c>
      <c r="N145">
        <v>0</v>
      </c>
      <c r="O145">
        <v>0</v>
      </c>
      <c r="P145">
        <v>1144</v>
      </c>
      <c r="R145">
        <v>1</v>
      </c>
      <c r="U145">
        <v>0</v>
      </c>
      <c r="X145">
        <v>0</v>
      </c>
      <c r="AA145">
        <v>0</v>
      </c>
      <c r="AD145">
        <v>0</v>
      </c>
      <c r="AG145">
        <v>0</v>
      </c>
      <c r="AJ145">
        <v>0</v>
      </c>
      <c r="AK145">
        <v>101</v>
      </c>
      <c r="AL145" t="s">
        <v>826</v>
      </c>
      <c r="AM145" t="s">
        <v>827</v>
      </c>
      <c r="AO145">
        <v>183</v>
      </c>
      <c r="AP145">
        <v>0</v>
      </c>
      <c r="AQ145">
        <v>1</v>
      </c>
      <c r="AR145">
        <v>2</v>
      </c>
      <c r="AS145" t="s">
        <v>500</v>
      </c>
      <c r="AT145">
        <v>4</v>
      </c>
      <c r="AU145">
        <v>2</v>
      </c>
      <c r="AV145">
        <v>0</v>
      </c>
      <c r="AW145" t="s">
        <v>828</v>
      </c>
      <c r="AX145">
        <v>7</v>
      </c>
      <c r="AY145">
        <v>0</v>
      </c>
      <c r="AZ145">
        <v>7</v>
      </c>
      <c r="BA145">
        <v>1</v>
      </c>
      <c r="BB145">
        <v>31</v>
      </c>
      <c r="BC145">
        <v>0</v>
      </c>
      <c r="BD145">
        <v>0</v>
      </c>
      <c r="BE145">
        <v>1</v>
      </c>
      <c r="BF145">
        <v>0</v>
      </c>
      <c r="BG145">
        <v>1</v>
      </c>
      <c r="BH145" t="s">
        <v>309</v>
      </c>
      <c r="BI145">
        <v>550</v>
      </c>
      <c r="BJ145">
        <v>0</v>
      </c>
      <c r="BK145">
        <v>1</v>
      </c>
      <c r="BL145">
        <v>15</v>
      </c>
      <c r="BM145">
        <v>60</v>
      </c>
      <c r="BN145">
        <v>200</v>
      </c>
      <c r="BO145">
        <v>0</v>
      </c>
      <c r="BS145">
        <v>2025</v>
      </c>
      <c r="BT145">
        <v>23000</v>
      </c>
      <c r="BU145">
        <v>0</v>
      </c>
      <c r="BY145" t="s">
        <v>1448</v>
      </c>
      <c r="BZ145" s="106">
        <f t="shared" si="12"/>
        <v>39600</v>
      </c>
      <c r="CA145" s="106">
        <f t="shared" si="13"/>
        <v>39600</v>
      </c>
      <c r="CB145" s="107" t="str">
        <f t="shared" si="15"/>
        <v>同一</v>
      </c>
    </row>
    <row r="146" spans="1:80">
      <c r="A146" s="1" t="str">
        <f t="shared" si="14"/>
        <v>酒田-5</v>
      </c>
      <c r="B146" t="s">
        <v>2392</v>
      </c>
      <c r="C146">
        <v>204</v>
      </c>
      <c r="D146" t="s">
        <v>309</v>
      </c>
      <c r="E146" t="s">
        <v>2393</v>
      </c>
      <c r="F146">
        <v>5</v>
      </c>
      <c r="G146" t="s">
        <v>2399</v>
      </c>
      <c r="H146">
        <v>1</v>
      </c>
      <c r="I146">
        <v>21200</v>
      </c>
      <c r="J146">
        <v>21200</v>
      </c>
      <c r="K146">
        <v>21200</v>
      </c>
      <c r="L146">
        <v>0</v>
      </c>
      <c r="M146">
        <v>0</v>
      </c>
      <c r="N146">
        <v>0</v>
      </c>
      <c r="O146">
        <v>0</v>
      </c>
      <c r="P146">
        <v>1144</v>
      </c>
      <c r="R146">
        <v>1</v>
      </c>
      <c r="U146">
        <v>0</v>
      </c>
      <c r="X146">
        <v>0</v>
      </c>
      <c r="AA146">
        <v>0</v>
      </c>
      <c r="AD146">
        <v>0</v>
      </c>
      <c r="AG146">
        <v>0</v>
      </c>
      <c r="AJ146">
        <v>0</v>
      </c>
      <c r="AK146">
        <v>101</v>
      </c>
      <c r="AL146" t="s">
        <v>831</v>
      </c>
      <c r="AM146" t="s">
        <v>832</v>
      </c>
      <c r="AO146">
        <v>270</v>
      </c>
      <c r="AP146">
        <v>0</v>
      </c>
      <c r="AQ146">
        <v>1</v>
      </c>
      <c r="AR146">
        <v>1.2</v>
      </c>
      <c r="AS146" t="s">
        <v>500</v>
      </c>
      <c r="AT146">
        <v>3</v>
      </c>
      <c r="AU146">
        <v>2</v>
      </c>
      <c r="AV146">
        <v>0</v>
      </c>
      <c r="AW146" t="s">
        <v>833</v>
      </c>
      <c r="AX146">
        <v>3</v>
      </c>
      <c r="AY146">
        <v>0</v>
      </c>
      <c r="AZ146">
        <v>6</v>
      </c>
      <c r="BA146">
        <v>1</v>
      </c>
      <c r="BB146">
        <v>31</v>
      </c>
      <c r="BC146">
        <v>0</v>
      </c>
      <c r="BD146">
        <v>0</v>
      </c>
      <c r="BE146">
        <v>1</v>
      </c>
      <c r="BF146">
        <v>1</v>
      </c>
      <c r="BG146">
        <v>1</v>
      </c>
      <c r="BH146" t="s">
        <v>309</v>
      </c>
      <c r="BI146">
        <v>4400</v>
      </c>
      <c r="BJ146">
        <v>0</v>
      </c>
      <c r="BK146">
        <v>1</v>
      </c>
      <c r="BL146">
        <v>11</v>
      </c>
      <c r="BM146">
        <v>50</v>
      </c>
      <c r="BN146">
        <v>80</v>
      </c>
      <c r="BO146">
        <v>0</v>
      </c>
      <c r="BS146">
        <v>2025</v>
      </c>
      <c r="BT146">
        <v>0</v>
      </c>
      <c r="BU146">
        <v>0</v>
      </c>
      <c r="BY146" t="s">
        <v>1449</v>
      </c>
      <c r="BZ146" s="106">
        <f t="shared" si="12"/>
        <v>29900</v>
      </c>
      <c r="CA146" s="106">
        <f t="shared" si="13"/>
        <v>29900</v>
      </c>
      <c r="CB146" s="107" t="str">
        <f t="shared" si="15"/>
        <v>同一</v>
      </c>
    </row>
    <row r="147" spans="1:80">
      <c r="A147" s="1" t="str">
        <f t="shared" si="14"/>
        <v>酒田-5B</v>
      </c>
      <c r="B147" t="s">
        <v>2392</v>
      </c>
      <c r="C147">
        <v>204</v>
      </c>
      <c r="D147" t="s">
        <v>309</v>
      </c>
      <c r="E147" t="s">
        <v>2393</v>
      </c>
      <c r="F147">
        <v>5</v>
      </c>
      <c r="G147">
        <v>10357</v>
      </c>
      <c r="H147">
        <v>2</v>
      </c>
      <c r="I147">
        <v>21200</v>
      </c>
      <c r="J147">
        <v>21200</v>
      </c>
      <c r="K147">
        <v>21200</v>
      </c>
      <c r="L147">
        <v>0</v>
      </c>
      <c r="M147">
        <v>0</v>
      </c>
      <c r="N147">
        <v>0</v>
      </c>
      <c r="O147">
        <v>0</v>
      </c>
      <c r="P147">
        <v>1144</v>
      </c>
      <c r="R147">
        <v>1</v>
      </c>
      <c r="U147">
        <v>0</v>
      </c>
      <c r="X147">
        <v>0</v>
      </c>
      <c r="AA147">
        <v>0</v>
      </c>
      <c r="AD147">
        <v>0</v>
      </c>
      <c r="AG147">
        <v>0</v>
      </c>
      <c r="AJ147">
        <v>0</v>
      </c>
      <c r="AK147">
        <v>101</v>
      </c>
      <c r="AL147" t="s">
        <v>831</v>
      </c>
      <c r="AM147" t="s">
        <v>832</v>
      </c>
      <c r="AO147">
        <v>270</v>
      </c>
      <c r="AP147">
        <v>0</v>
      </c>
      <c r="AQ147">
        <v>1</v>
      </c>
      <c r="AR147">
        <v>1.2</v>
      </c>
      <c r="AS147" t="s">
        <v>500</v>
      </c>
      <c r="AT147">
        <v>3</v>
      </c>
      <c r="AU147">
        <v>2</v>
      </c>
      <c r="AV147">
        <v>0</v>
      </c>
      <c r="AW147" t="s">
        <v>833</v>
      </c>
      <c r="AX147">
        <v>3</v>
      </c>
      <c r="AY147">
        <v>0</v>
      </c>
      <c r="AZ147">
        <v>6</v>
      </c>
      <c r="BA147">
        <v>1</v>
      </c>
      <c r="BB147">
        <v>31</v>
      </c>
      <c r="BC147">
        <v>0</v>
      </c>
      <c r="BD147">
        <v>0</v>
      </c>
      <c r="BE147">
        <v>1</v>
      </c>
      <c r="BF147">
        <v>1</v>
      </c>
      <c r="BG147">
        <v>1</v>
      </c>
      <c r="BH147" t="s">
        <v>309</v>
      </c>
      <c r="BI147">
        <v>4400</v>
      </c>
      <c r="BJ147">
        <v>0</v>
      </c>
      <c r="BK147">
        <v>1</v>
      </c>
      <c r="BL147">
        <v>11</v>
      </c>
      <c r="BM147">
        <v>50</v>
      </c>
      <c r="BN147">
        <v>80</v>
      </c>
      <c r="BO147">
        <v>0</v>
      </c>
      <c r="BS147">
        <v>0</v>
      </c>
      <c r="BT147">
        <v>0</v>
      </c>
      <c r="BU147">
        <v>0</v>
      </c>
      <c r="BY147" t="s">
        <v>1554</v>
      </c>
      <c r="BZ147" s="106">
        <f t="shared" si="12"/>
        <v>26500</v>
      </c>
      <c r="CA147" s="106">
        <f t="shared" si="13"/>
        <v>26500</v>
      </c>
      <c r="CB147" s="107" t="str">
        <f t="shared" si="15"/>
        <v>同一</v>
      </c>
    </row>
    <row r="148" spans="1:80">
      <c r="A148" s="1" t="str">
        <f t="shared" si="14"/>
        <v>酒田-6</v>
      </c>
      <c r="B148" t="s">
        <v>2392</v>
      </c>
      <c r="C148">
        <v>204</v>
      </c>
      <c r="D148" t="s">
        <v>309</v>
      </c>
      <c r="E148" t="s">
        <v>2393</v>
      </c>
      <c r="F148">
        <v>6</v>
      </c>
      <c r="G148" t="s">
        <v>2396</v>
      </c>
      <c r="H148">
        <v>1</v>
      </c>
      <c r="I148">
        <v>22100</v>
      </c>
      <c r="J148">
        <v>22100</v>
      </c>
      <c r="K148">
        <v>22100</v>
      </c>
      <c r="L148">
        <v>0</v>
      </c>
      <c r="M148">
        <v>0</v>
      </c>
      <c r="N148">
        <v>0</v>
      </c>
      <c r="O148">
        <v>0</v>
      </c>
      <c r="P148">
        <v>1144</v>
      </c>
      <c r="R148">
        <v>3</v>
      </c>
      <c r="U148">
        <v>0</v>
      </c>
      <c r="X148">
        <v>0</v>
      </c>
      <c r="AA148">
        <v>0</v>
      </c>
      <c r="AD148">
        <v>0</v>
      </c>
      <c r="AG148">
        <v>0</v>
      </c>
      <c r="AJ148">
        <v>0</v>
      </c>
      <c r="AK148">
        <v>103</v>
      </c>
      <c r="AL148" t="s">
        <v>835</v>
      </c>
      <c r="AO148">
        <v>186</v>
      </c>
      <c r="AP148">
        <v>0</v>
      </c>
      <c r="AQ148">
        <v>1</v>
      </c>
      <c r="AR148">
        <v>1.2</v>
      </c>
      <c r="AS148" t="s">
        <v>500</v>
      </c>
      <c r="AT148">
        <v>4</v>
      </c>
      <c r="AU148">
        <v>2</v>
      </c>
      <c r="AV148">
        <v>0</v>
      </c>
      <c r="AW148" t="s">
        <v>828</v>
      </c>
      <c r="AX148">
        <v>2</v>
      </c>
      <c r="AY148">
        <v>0</v>
      </c>
      <c r="AZ148">
        <v>6</v>
      </c>
      <c r="BA148">
        <v>1</v>
      </c>
      <c r="BB148">
        <v>31</v>
      </c>
      <c r="BC148">
        <v>0</v>
      </c>
      <c r="BD148">
        <v>0</v>
      </c>
      <c r="BE148">
        <v>1</v>
      </c>
      <c r="BF148">
        <v>1</v>
      </c>
      <c r="BG148">
        <v>1</v>
      </c>
      <c r="BH148" t="s">
        <v>309</v>
      </c>
      <c r="BI148">
        <v>5800</v>
      </c>
      <c r="BJ148">
        <v>0</v>
      </c>
      <c r="BK148">
        <v>1</v>
      </c>
      <c r="BL148">
        <v>13</v>
      </c>
      <c r="BM148">
        <v>60</v>
      </c>
      <c r="BN148">
        <v>200</v>
      </c>
      <c r="BO148">
        <v>0</v>
      </c>
      <c r="BS148">
        <v>0</v>
      </c>
      <c r="BT148">
        <v>0</v>
      </c>
      <c r="BU148">
        <v>0</v>
      </c>
      <c r="BY148" t="s">
        <v>1555</v>
      </c>
      <c r="BZ148" s="106">
        <f t="shared" si="12"/>
        <v>23600</v>
      </c>
      <c r="CA148" s="106">
        <f t="shared" si="13"/>
        <v>23600</v>
      </c>
      <c r="CB148" s="107" t="str">
        <f t="shared" si="15"/>
        <v>同一</v>
      </c>
    </row>
    <row r="149" spans="1:80">
      <c r="A149" s="1" t="str">
        <f t="shared" si="14"/>
        <v>酒田-6B</v>
      </c>
      <c r="B149" t="s">
        <v>2392</v>
      </c>
      <c r="C149">
        <v>204</v>
      </c>
      <c r="D149" t="s">
        <v>309</v>
      </c>
      <c r="E149" t="s">
        <v>2393</v>
      </c>
      <c r="F149">
        <v>6</v>
      </c>
      <c r="G149" t="s">
        <v>2408</v>
      </c>
      <c r="H149">
        <v>2</v>
      </c>
      <c r="I149">
        <v>22300</v>
      </c>
      <c r="J149">
        <v>22300</v>
      </c>
      <c r="K149">
        <v>22300</v>
      </c>
      <c r="L149">
        <v>0</v>
      </c>
      <c r="M149">
        <v>0</v>
      </c>
      <c r="N149">
        <v>0</v>
      </c>
      <c r="O149">
        <v>0</v>
      </c>
      <c r="P149">
        <v>1144</v>
      </c>
      <c r="R149">
        <v>3</v>
      </c>
      <c r="U149">
        <v>0</v>
      </c>
      <c r="X149">
        <v>0</v>
      </c>
      <c r="AA149">
        <v>0</v>
      </c>
      <c r="AD149">
        <v>0</v>
      </c>
      <c r="AG149">
        <v>0</v>
      </c>
      <c r="AJ149">
        <v>0</v>
      </c>
      <c r="AK149">
        <v>103</v>
      </c>
      <c r="AL149" t="s">
        <v>835</v>
      </c>
      <c r="AO149">
        <v>186</v>
      </c>
      <c r="AP149">
        <v>0</v>
      </c>
      <c r="AQ149">
        <v>1</v>
      </c>
      <c r="AR149">
        <v>1.2</v>
      </c>
      <c r="AS149" t="s">
        <v>500</v>
      </c>
      <c r="AT149">
        <v>4</v>
      </c>
      <c r="AU149">
        <v>2</v>
      </c>
      <c r="AV149">
        <v>0</v>
      </c>
      <c r="AW149" t="s">
        <v>828</v>
      </c>
      <c r="AX149">
        <v>2</v>
      </c>
      <c r="AY149">
        <v>0</v>
      </c>
      <c r="AZ149">
        <v>6</v>
      </c>
      <c r="BA149">
        <v>1</v>
      </c>
      <c r="BB149">
        <v>31</v>
      </c>
      <c r="BC149">
        <v>0</v>
      </c>
      <c r="BD149">
        <v>0</v>
      </c>
      <c r="BE149">
        <v>1</v>
      </c>
      <c r="BF149">
        <v>1</v>
      </c>
      <c r="BG149">
        <v>1</v>
      </c>
      <c r="BH149" t="s">
        <v>309</v>
      </c>
      <c r="BI149">
        <v>5800</v>
      </c>
      <c r="BJ149">
        <v>0</v>
      </c>
      <c r="BK149">
        <v>1</v>
      </c>
      <c r="BL149">
        <v>13</v>
      </c>
      <c r="BM149">
        <v>60</v>
      </c>
      <c r="BN149">
        <v>200</v>
      </c>
      <c r="BO149">
        <v>0</v>
      </c>
      <c r="BS149">
        <v>2025</v>
      </c>
      <c r="BT149">
        <v>0</v>
      </c>
      <c r="BU149">
        <v>0</v>
      </c>
      <c r="BY149" t="s">
        <v>1556</v>
      </c>
      <c r="BZ149" s="106">
        <f t="shared" si="12"/>
        <v>11300</v>
      </c>
      <c r="CA149" s="106">
        <f t="shared" si="13"/>
        <v>11300</v>
      </c>
      <c r="CB149" s="107" t="str">
        <f t="shared" si="15"/>
        <v>同一</v>
      </c>
    </row>
    <row r="150" spans="1:80">
      <c r="A150" s="1" t="str">
        <f t="shared" si="14"/>
        <v>酒田-7</v>
      </c>
      <c r="B150" t="s">
        <v>2392</v>
      </c>
      <c r="C150">
        <v>204</v>
      </c>
      <c r="D150" t="s">
        <v>309</v>
      </c>
      <c r="E150" t="s">
        <v>2393</v>
      </c>
      <c r="F150">
        <v>7</v>
      </c>
      <c r="G150" t="s">
        <v>2402</v>
      </c>
      <c r="H150">
        <v>1</v>
      </c>
      <c r="I150">
        <v>31300</v>
      </c>
      <c r="J150">
        <v>31300</v>
      </c>
      <c r="K150">
        <v>31300</v>
      </c>
      <c r="L150">
        <v>0</v>
      </c>
      <c r="M150">
        <v>0</v>
      </c>
      <c r="N150">
        <v>0</v>
      </c>
      <c r="O150">
        <v>0</v>
      </c>
      <c r="P150">
        <v>1144</v>
      </c>
      <c r="R150">
        <v>1</v>
      </c>
      <c r="U150">
        <v>0</v>
      </c>
      <c r="X150">
        <v>0</v>
      </c>
      <c r="AA150">
        <v>0</v>
      </c>
      <c r="AD150">
        <v>0</v>
      </c>
      <c r="AG150">
        <v>0</v>
      </c>
      <c r="AJ150">
        <v>0</v>
      </c>
      <c r="AK150">
        <v>101</v>
      </c>
      <c r="AL150" t="s">
        <v>837</v>
      </c>
      <c r="AO150">
        <v>233</v>
      </c>
      <c r="AP150">
        <v>0</v>
      </c>
      <c r="AQ150">
        <v>1</v>
      </c>
      <c r="AR150">
        <v>2</v>
      </c>
      <c r="AS150" t="s">
        <v>500</v>
      </c>
      <c r="AT150">
        <v>4</v>
      </c>
      <c r="AU150">
        <v>2</v>
      </c>
      <c r="AV150">
        <v>0</v>
      </c>
      <c r="AW150" t="s">
        <v>516</v>
      </c>
      <c r="AX150">
        <v>3</v>
      </c>
      <c r="AY150">
        <v>0</v>
      </c>
      <c r="AZ150">
        <v>6</v>
      </c>
      <c r="BA150">
        <v>1</v>
      </c>
      <c r="BB150">
        <v>31</v>
      </c>
      <c r="BC150">
        <v>0</v>
      </c>
      <c r="BD150">
        <v>0</v>
      </c>
      <c r="BE150">
        <v>1</v>
      </c>
      <c r="BF150">
        <v>1</v>
      </c>
      <c r="BG150">
        <v>1</v>
      </c>
      <c r="BH150" t="s">
        <v>309</v>
      </c>
      <c r="BI150">
        <v>1700</v>
      </c>
      <c r="BJ150">
        <v>0</v>
      </c>
      <c r="BK150">
        <v>1</v>
      </c>
      <c r="BL150">
        <v>13</v>
      </c>
      <c r="BM150">
        <v>60</v>
      </c>
      <c r="BN150">
        <v>200</v>
      </c>
      <c r="BO150">
        <v>0</v>
      </c>
      <c r="BS150">
        <v>2025</v>
      </c>
      <c r="BT150">
        <v>25000</v>
      </c>
      <c r="BU150">
        <v>0</v>
      </c>
      <c r="BY150" t="s">
        <v>1557</v>
      </c>
      <c r="BZ150" s="106">
        <f t="shared" si="12"/>
        <v>23000</v>
      </c>
      <c r="CA150" s="106">
        <f t="shared" si="13"/>
        <v>22900</v>
      </c>
      <c r="CB150" s="107" t="str">
        <f t="shared" si="15"/>
        <v>開差</v>
      </c>
    </row>
    <row r="151" spans="1:80">
      <c r="A151" s="1" t="str">
        <f t="shared" si="14"/>
        <v>酒田-7B</v>
      </c>
      <c r="B151" t="s">
        <v>2392</v>
      </c>
      <c r="C151">
        <v>204</v>
      </c>
      <c r="D151" t="s">
        <v>309</v>
      </c>
      <c r="E151" t="s">
        <v>2393</v>
      </c>
      <c r="F151">
        <v>7</v>
      </c>
      <c r="G151">
        <v>10357</v>
      </c>
      <c r="H151">
        <v>2</v>
      </c>
      <c r="I151">
        <v>31300</v>
      </c>
      <c r="J151">
        <v>31300</v>
      </c>
      <c r="K151">
        <v>31300</v>
      </c>
      <c r="L151">
        <v>0</v>
      </c>
      <c r="M151">
        <v>0</v>
      </c>
      <c r="N151">
        <v>0</v>
      </c>
      <c r="O151">
        <v>0</v>
      </c>
      <c r="P151">
        <v>1144</v>
      </c>
      <c r="R151">
        <v>1</v>
      </c>
      <c r="U151">
        <v>0</v>
      </c>
      <c r="X151">
        <v>0</v>
      </c>
      <c r="AA151">
        <v>0</v>
      </c>
      <c r="AD151">
        <v>0</v>
      </c>
      <c r="AG151">
        <v>0</v>
      </c>
      <c r="AJ151">
        <v>0</v>
      </c>
      <c r="AK151">
        <v>101</v>
      </c>
      <c r="AL151" t="s">
        <v>837</v>
      </c>
      <c r="AO151">
        <v>233</v>
      </c>
      <c r="AP151">
        <v>0</v>
      </c>
      <c r="AQ151">
        <v>1</v>
      </c>
      <c r="AR151">
        <v>2</v>
      </c>
      <c r="AS151" t="s">
        <v>500</v>
      </c>
      <c r="AT151">
        <v>4</v>
      </c>
      <c r="AU151">
        <v>2</v>
      </c>
      <c r="AV151">
        <v>0</v>
      </c>
      <c r="AW151" t="s">
        <v>516</v>
      </c>
      <c r="AX151">
        <v>3</v>
      </c>
      <c r="AY151">
        <v>0</v>
      </c>
      <c r="AZ151">
        <v>6</v>
      </c>
      <c r="BA151">
        <v>1</v>
      </c>
      <c r="BB151">
        <v>31</v>
      </c>
      <c r="BC151">
        <v>0</v>
      </c>
      <c r="BD151">
        <v>0</v>
      </c>
      <c r="BE151">
        <v>1</v>
      </c>
      <c r="BF151">
        <v>1</v>
      </c>
      <c r="BG151">
        <v>1</v>
      </c>
      <c r="BH151" t="s">
        <v>309</v>
      </c>
      <c r="BI151">
        <v>1700</v>
      </c>
      <c r="BJ151">
        <v>0</v>
      </c>
      <c r="BK151">
        <v>1</v>
      </c>
      <c r="BL151">
        <v>13</v>
      </c>
      <c r="BM151">
        <v>60</v>
      </c>
      <c r="BN151">
        <v>200</v>
      </c>
      <c r="BO151">
        <v>0</v>
      </c>
      <c r="BS151">
        <v>2025</v>
      </c>
      <c r="BT151">
        <v>25000</v>
      </c>
      <c r="BU151">
        <v>0</v>
      </c>
      <c r="BY151" t="s">
        <v>1558</v>
      </c>
      <c r="BZ151" s="106">
        <f t="shared" si="12"/>
        <v>27400</v>
      </c>
      <c r="CA151" s="106">
        <f t="shared" si="13"/>
        <v>27400</v>
      </c>
      <c r="CB151" s="107" t="str">
        <f t="shared" si="15"/>
        <v>同一</v>
      </c>
    </row>
    <row r="152" spans="1:80">
      <c r="A152" s="1" t="str">
        <f t="shared" si="14"/>
        <v>酒田-8</v>
      </c>
      <c r="B152" t="s">
        <v>2392</v>
      </c>
      <c r="C152">
        <v>204</v>
      </c>
      <c r="D152" t="s">
        <v>309</v>
      </c>
      <c r="E152" t="s">
        <v>2393</v>
      </c>
      <c r="F152">
        <v>8</v>
      </c>
      <c r="G152" t="s">
        <v>2405</v>
      </c>
      <c r="H152">
        <v>1</v>
      </c>
      <c r="I152">
        <v>35700</v>
      </c>
      <c r="J152">
        <v>35700</v>
      </c>
      <c r="K152">
        <v>35700</v>
      </c>
      <c r="L152">
        <v>0</v>
      </c>
      <c r="M152">
        <v>0</v>
      </c>
      <c r="N152">
        <v>0</v>
      </c>
      <c r="O152">
        <v>0</v>
      </c>
      <c r="P152">
        <v>1144</v>
      </c>
      <c r="R152">
        <v>1</v>
      </c>
      <c r="U152">
        <v>0</v>
      </c>
      <c r="X152">
        <v>0</v>
      </c>
      <c r="AA152">
        <v>0</v>
      </c>
      <c r="AD152">
        <v>0</v>
      </c>
      <c r="AG152">
        <v>0</v>
      </c>
      <c r="AJ152">
        <v>0</v>
      </c>
      <c r="AK152">
        <v>101</v>
      </c>
      <c r="AL152" t="s">
        <v>840</v>
      </c>
      <c r="AM152" t="s">
        <v>841</v>
      </c>
      <c r="AO152">
        <v>249</v>
      </c>
      <c r="AP152">
        <v>0</v>
      </c>
      <c r="AQ152">
        <v>1</v>
      </c>
      <c r="AR152">
        <v>2.5</v>
      </c>
      <c r="AS152" t="s">
        <v>500</v>
      </c>
      <c r="AT152">
        <v>4</v>
      </c>
      <c r="AU152">
        <v>2</v>
      </c>
      <c r="AV152">
        <v>0</v>
      </c>
      <c r="AW152" t="s">
        <v>782</v>
      </c>
      <c r="AX152">
        <v>3</v>
      </c>
      <c r="AY152">
        <v>0</v>
      </c>
      <c r="AZ152">
        <v>6</v>
      </c>
      <c r="BA152">
        <v>1</v>
      </c>
      <c r="BB152">
        <v>31</v>
      </c>
      <c r="BC152">
        <v>0</v>
      </c>
      <c r="BD152">
        <v>0</v>
      </c>
      <c r="BE152">
        <v>1</v>
      </c>
      <c r="BF152">
        <v>1</v>
      </c>
      <c r="BG152">
        <v>1</v>
      </c>
      <c r="BH152" t="s">
        <v>309</v>
      </c>
      <c r="BI152">
        <v>3300</v>
      </c>
      <c r="BJ152">
        <v>0</v>
      </c>
      <c r="BK152">
        <v>1</v>
      </c>
      <c r="BL152">
        <v>14</v>
      </c>
      <c r="BM152">
        <v>60</v>
      </c>
      <c r="BN152">
        <v>200</v>
      </c>
      <c r="BO152">
        <v>0</v>
      </c>
      <c r="BS152">
        <v>2025</v>
      </c>
      <c r="BT152">
        <v>28000</v>
      </c>
      <c r="BU152">
        <v>0</v>
      </c>
      <c r="BY152" t="s">
        <v>1559</v>
      </c>
      <c r="BZ152" s="106">
        <f t="shared" si="12"/>
        <v>9080</v>
      </c>
      <c r="CA152" s="106">
        <f t="shared" si="13"/>
        <v>9080</v>
      </c>
      <c r="CB152" s="107" t="str">
        <f t="shared" si="15"/>
        <v>同一</v>
      </c>
    </row>
    <row r="153" spans="1:80">
      <c r="A153" s="1" t="str">
        <f t="shared" si="14"/>
        <v>酒田-8B</v>
      </c>
      <c r="B153" t="s">
        <v>2392</v>
      </c>
      <c r="C153">
        <v>204</v>
      </c>
      <c r="D153" t="s">
        <v>309</v>
      </c>
      <c r="E153" t="s">
        <v>2393</v>
      </c>
      <c r="F153">
        <v>8</v>
      </c>
      <c r="G153" t="s">
        <v>2408</v>
      </c>
      <c r="H153">
        <v>2</v>
      </c>
      <c r="I153">
        <v>35600</v>
      </c>
      <c r="J153">
        <v>35600</v>
      </c>
      <c r="K153">
        <v>35600</v>
      </c>
      <c r="L153">
        <v>0</v>
      </c>
      <c r="M153">
        <v>0</v>
      </c>
      <c r="N153">
        <v>0</v>
      </c>
      <c r="O153">
        <v>0</v>
      </c>
      <c r="P153">
        <v>1144</v>
      </c>
      <c r="R153">
        <v>1</v>
      </c>
      <c r="U153">
        <v>0</v>
      </c>
      <c r="X153">
        <v>0</v>
      </c>
      <c r="AA153">
        <v>0</v>
      </c>
      <c r="AD153">
        <v>0</v>
      </c>
      <c r="AG153">
        <v>0</v>
      </c>
      <c r="AJ153">
        <v>0</v>
      </c>
      <c r="AK153">
        <v>101</v>
      </c>
      <c r="AL153" t="s">
        <v>840</v>
      </c>
      <c r="AM153" t="s">
        <v>841</v>
      </c>
      <c r="AO153">
        <v>249</v>
      </c>
      <c r="AP153">
        <v>0</v>
      </c>
      <c r="AQ153">
        <v>1</v>
      </c>
      <c r="AR153">
        <v>2.5</v>
      </c>
      <c r="AS153" t="s">
        <v>500</v>
      </c>
      <c r="AT153">
        <v>4</v>
      </c>
      <c r="AU153">
        <v>2</v>
      </c>
      <c r="AV153">
        <v>0</v>
      </c>
      <c r="AW153" t="s">
        <v>782</v>
      </c>
      <c r="AX153">
        <v>3</v>
      </c>
      <c r="AY153">
        <v>0</v>
      </c>
      <c r="AZ153">
        <v>6</v>
      </c>
      <c r="BA153">
        <v>1</v>
      </c>
      <c r="BB153">
        <v>31</v>
      </c>
      <c r="BC153">
        <v>0</v>
      </c>
      <c r="BD153">
        <v>0</v>
      </c>
      <c r="BE153">
        <v>1</v>
      </c>
      <c r="BF153">
        <v>1</v>
      </c>
      <c r="BG153">
        <v>1</v>
      </c>
      <c r="BH153" t="s">
        <v>309</v>
      </c>
      <c r="BI153">
        <v>3300</v>
      </c>
      <c r="BJ153">
        <v>0</v>
      </c>
      <c r="BK153">
        <v>1</v>
      </c>
      <c r="BL153">
        <v>14</v>
      </c>
      <c r="BM153">
        <v>60</v>
      </c>
      <c r="BN153">
        <v>200</v>
      </c>
      <c r="BO153">
        <v>0</v>
      </c>
      <c r="BS153">
        <v>2025</v>
      </c>
      <c r="BT153">
        <v>28000</v>
      </c>
      <c r="BU153">
        <v>0</v>
      </c>
      <c r="BY153" t="s">
        <v>1560</v>
      </c>
      <c r="BZ153" s="106">
        <f t="shared" si="12"/>
        <v>22000</v>
      </c>
      <c r="CA153" s="106">
        <f t="shared" si="13"/>
        <v>22000</v>
      </c>
      <c r="CB153" s="107" t="str">
        <f t="shared" si="15"/>
        <v>同一</v>
      </c>
    </row>
    <row r="154" spans="1:80">
      <c r="A154" s="1" t="str">
        <f t="shared" si="14"/>
        <v>酒田-9</v>
      </c>
      <c r="B154" t="s">
        <v>2392</v>
      </c>
      <c r="C154">
        <v>204</v>
      </c>
      <c r="D154" t="s">
        <v>309</v>
      </c>
      <c r="E154" t="s">
        <v>2393</v>
      </c>
      <c r="F154">
        <v>9</v>
      </c>
      <c r="G154" t="s">
        <v>2402</v>
      </c>
      <c r="H154">
        <v>1</v>
      </c>
      <c r="I154">
        <v>8360</v>
      </c>
      <c r="J154">
        <v>8360</v>
      </c>
      <c r="K154">
        <v>8360</v>
      </c>
      <c r="L154">
        <v>0</v>
      </c>
      <c r="M154">
        <v>0</v>
      </c>
      <c r="N154">
        <v>0</v>
      </c>
      <c r="O154">
        <v>0</v>
      </c>
      <c r="P154">
        <v>1144</v>
      </c>
      <c r="R154">
        <v>0</v>
      </c>
      <c r="U154">
        <v>0</v>
      </c>
      <c r="X154">
        <v>0</v>
      </c>
      <c r="AA154">
        <v>0</v>
      </c>
      <c r="AD154">
        <v>0</v>
      </c>
      <c r="AG154">
        <v>0</v>
      </c>
      <c r="AJ154">
        <v>0</v>
      </c>
      <c r="AK154">
        <v>100</v>
      </c>
      <c r="AL154" t="s">
        <v>844</v>
      </c>
      <c r="AO154">
        <v>232</v>
      </c>
      <c r="AP154">
        <v>0</v>
      </c>
      <c r="AQ154">
        <v>1</v>
      </c>
      <c r="AR154">
        <v>2</v>
      </c>
      <c r="AS154" t="s">
        <v>500</v>
      </c>
      <c r="AT154">
        <v>4</v>
      </c>
      <c r="AU154">
        <v>1</v>
      </c>
      <c r="AV154">
        <v>0</v>
      </c>
      <c r="AW154" t="s">
        <v>782</v>
      </c>
      <c r="AX154">
        <v>4</v>
      </c>
      <c r="AY154">
        <v>0</v>
      </c>
      <c r="AZ154">
        <v>5.5</v>
      </c>
      <c r="BA154">
        <v>1</v>
      </c>
      <c r="BB154">
        <v>31</v>
      </c>
      <c r="BC154">
        <v>0</v>
      </c>
      <c r="BD154">
        <v>0</v>
      </c>
      <c r="BE154">
        <v>1</v>
      </c>
      <c r="BF154">
        <v>0</v>
      </c>
      <c r="BG154">
        <v>1</v>
      </c>
      <c r="BH154" t="s">
        <v>845</v>
      </c>
      <c r="BI154">
        <v>5700</v>
      </c>
      <c r="BJ154">
        <v>0</v>
      </c>
      <c r="BK154">
        <v>2</v>
      </c>
      <c r="BL154">
        <v>15</v>
      </c>
      <c r="BM154">
        <v>60</v>
      </c>
      <c r="BN154">
        <v>200</v>
      </c>
      <c r="BO154">
        <v>0</v>
      </c>
      <c r="BS154">
        <v>2025</v>
      </c>
      <c r="BT154">
        <v>0</v>
      </c>
      <c r="BU154">
        <v>0</v>
      </c>
      <c r="BY154" t="s">
        <v>1561</v>
      </c>
      <c r="BZ154" s="106">
        <f t="shared" si="12"/>
        <v>17700</v>
      </c>
      <c r="CA154" s="106">
        <f t="shared" si="13"/>
        <v>17700</v>
      </c>
      <c r="CB154" s="107" t="str">
        <f t="shared" si="15"/>
        <v>同一</v>
      </c>
    </row>
    <row r="155" spans="1:80">
      <c r="A155" s="1" t="str">
        <f t="shared" si="14"/>
        <v>酒田-9B</v>
      </c>
      <c r="B155" t="s">
        <v>2392</v>
      </c>
      <c r="C155">
        <v>204</v>
      </c>
      <c r="D155" t="s">
        <v>309</v>
      </c>
      <c r="E155" t="s">
        <v>2393</v>
      </c>
      <c r="F155">
        <v>9</v>
      </c>
      <c r="G155">
        <v>10357</v>
      </c>
      <c r="H155">
        <v>2</v>
      </c>
      <c r="I155">
        <v>8360</v>
      </c>
      <c r="J155">
        <v>8360</v>
      </c>
      <c r="K155">
        <v>8360</v>
      </c>
      <c r="L155">
        <v>0</v>
      </c>
      <c r="M155">
        <v>0</v>
      </c>
      <c r="N155">
        <v>0</v>
      </c>
      <c r="O155">
        <v>0</v>
      </c>
      <c r="P155">
        <v>1144</v>
      </c>
      <c r="R155">
        <v>0</v>
      </c>
      <c r="U155">
        <v>0</v>
      </c>
      <c r="X155">
        <v>0</v>
      </c>
      <c r="AA155">
        <v>0</v>
      </c>
      <c r="AD155">
        <v>0</v>
      </c>
      <c r="AG155">
        <v>0</v>
      </c>
      <c r="AJ155">
        <v>0</v>
      </c>
      <c r="AK155">
        <v>100</v>
      </c>
      <c r="AL155" t="s">
        <v>844</v>
      </c>
      <c r="AO155">
        <v>232</v>
      </c>
      <c r="AP155">
        <v>0</v>
      </c>
      <c r="AQ155">
        <v>1</v>
      </c>
      <c r="AR155">
        <v>2</v>
      </c>
      <c r="AS155" t="s">
        <v>500</v>
      </c>
      <c r="AT155">
        <v>4</v>
      </c>
      <c r="AU155">
        <v>1</v>
      </c>
      <c r="AV155">
        <v>0</v>
      </c>
      <c r="AW155" t="s">
        <v>782</v>
      </c>
      <c r="AX155">
        <v>4</v>
      </c>
      <c r="AY155">
        <v>0</v>
      </c>
      <c r="AZ155">
        <v>5.5</v>
      </c>
      <c r="BA155">
        <v>1</v>
      </c>
      <c r="BB155">
        <v>31</v>
      </c>
      <c r="BC155">
        <v>0</v>
      </c>
      <c r="BD155">
        <v>0</v>
      </c>
      <c r="BE155">
        <v>1</v>
      </c>
      <c r="BF155">
        <v>0</v>
      </c>
      <c r="BG155">
        <v>1</v>
      </c>
      <c r="BH155" t="s">
        <v>845</v>
      </c>
      <c r="BI155">
        <v>5700</v>
      </c>
      <c r="BJ155">
        <v>0</v>
      </c>
      <c r="BK155">
        <v>2</v>
      </c>
      <c r="BL155">
        <v>15</v>
      </c>
      <c r="BM155">
        <v>60</v>
      </c>
      <c r="BN155">
        <v>200</v>
      </c>
      <c r="BO155">
        <v>0</v>
      </c>
      <c r="BS155">
        <v>0</v>
      </c>
      <c r="BT155">
        <v>0</v>
      </c>
      <c r="BU155">
        <v>0</v>
      </c>
      <c r="BY155" t="s">
        <v>1450</v>
      </c>
      <c r="BZ155" s="106">
        <f t="shared" si="12"/>
        <v>22000</v>
      </c>
      <c r="CA155" s="106">
        <f t="shared" si="13"/>
        <v>22000</v>
      </c>
      <c r="CB155" s="107" t="str">
        <f t="shared" si="15"/>
        <v>同一</v>
      </c>
    </row>
    <row r="156" spans="1:80">
      <c r="A156" s="1" t="str">
        <f t="shared" si="14"/>
        <v>酒田-10</v>
      </c>
      <c r="B156" t="s">
        <v>2392</v>
      </c>
      <c r="C156">
        <v>204</v>
      </c>
      <c r="D156" t="s">
        <v>309</v>
      </c>
      <c r="E156" t="s">
        <v>2393</v>
      </c>
      <c r="F156">
        <v>10</v>
      </c>
      <c r="G156" t="s">
        <v>2399</v>
      </c>
      <c r="H156">
        <v>1</v>
      </c>
      <c r="I156">
        <v>27500</v>
      </c>
      <c r="J156">
        <v>27500</v>
      </c>
      <c r="K156">
        <v>27500</v>
      </c>
      <c r="L156">
        <v>0</v>
      </c>
      <c r="M156">
        <v>0</v>
      </c>
      <c r="N156">
        <v>0</v>
      </c>
      <c r="O156">
        <v>0</v>
      </c>
      <c r="P156">
        <v>1144</v>
      </c>
      <c r="R156">
        <v>1</v>
      </c>
      <c r="U156">
        <v>0</v>
      </c>
      <c r="X156">
        <v>0</v>
      </c>
      <c r="AA156">
        <v>0</v>
      </c>
      <c r="AD156">
        <v>0</v>
      </c>
      <c r="AG156">
        <v>0</v>
      </c>
      <c r="AJ156">
        <v>0</v>
      </c>
      <c r="AK156">
        <v>101</v>
      </c>
      <c r="AL156" t="s">
        <v>2304</v>
      </c>
      <c r="AM156" t="s">
        <v>848</v>
      </c>
      <c r="AO156">
        <v>184</v>
      </c>
      <c r="AP156">
        <v>0</v>
      </c>
      <c r="AQ156">
        <v>1</v>
      </c>
      <c r="AR156">
        <v>2</v>
      </c>
      <c r="AS156" t="s">
        <v>500</v>
      </c>
      <c r="AT156">
        <v>4</v>
      </c>
      <c r="AU156">
        <v>2</v>
      </c>
      <c r="AV156">
        <v>0</v>
      </c>
      <c r="AW156" t="s">
        <v>849</v>
      </c>
      <c r="AX156">
        <v>3</v>
      </c>
      <c r="AY156">
        <v>0</v>
      </c>
      <c r="AZ156">
        <v>6</v>
      </c>
      <c r="BA156">
        <v>1</v>
      </c>
      <c r="BB156">
        <v>31</v>
      </c>
      <c r="BC156">
        <v>0</v>
      </c>
      <c r="BD156">
        <v>0</v>
      </c>
      <c r="BE156">
        <v>1</v>
      </c>
      <c r="BF156">
        <v>1</v>
      </c>
      <c r="BG156">
        <v>1</v>
      </c>
      <c r="BH156" t="s">
        <v>309</v>
      </c>
      <c r="BI156">
        <v>500</v>
      </c>
      <c r="BJ156">
        <v>0</v>
      </c>
      <c r="BK156">
        <v>1</v>
      </c>
      <c r="BL156">
        <v>15</v>
      </c>
      <c r="BM156">
        <v>60</v>
      </c>
      <c r="BN156">
        <v>200</v>
      </c>
      <c r="BO156">
        <v>2</v>
      </c>
      <c r="BS156">
        <v>2025</v>
      </c>
      <c r="BT156">
        <v>22000</v>
      </c>
      <c r="BU156">
        <v>0</v>
      </c>
      <c r="BY156" t="s">
        <v>1562</v>
      </c>
      <c r="BZ156" s="106">
        <f t="shared" si="12"/>
        <v>7930</v>
      </c>
      <c r="CA156" s="106">
        <f t="shared" si="13"/>
        <v>7910</v>
      </c>
      <c r="CB156" s="107" t="str">
        <f t="shared" si="15"/>
        <v>開差</v>
      </c>
    </row>
    <row r="157" spans="1:80">
      <c r="A157" s="1" t="str">
        <f t="shared" si="14"/>
        <v>酒田-10B</v>
      </c>
      <c r="B157" t="s">
        <v>2392</v>
      </c>
      <c r="C157">
        <v>204</v>
      </c>
      <c r="D157" t="s">
        <v>309</v>
      </c>
      <c r="E157" t="s">
        <v>2393</v>
      </c>
      <c r="F157">
        <v>10</v>
      </c>
      <c r="G157" t="s">
        <v>2403</v>
      </c>
      <c r="H157">
        <v>2</v>
      </c>
      <c r="I157">
        <v>27500</v>
      </c>
      <c r="J157">
        <v>27500</v>
      </c>
      <c r="K157">
        <v>27500</v>
      </c>
      <c r="L157">
        <v>0</v>
      </c>
      <c r="M157">
        <v>0</v>
      </c>
      <c r="N157">
        <v>0</v>
      </c>
      <c r="O157">
        <v>0</v>
      </c>
      <c r="P157">
        <v>1144</v>
      </c>
      <c r="R157">
        <v>1</v>
      </c>
      <c r="U157">
        <v>0</v>
      </c>
      <c r="X157">
        <v>0</v>
      </c>
      <c r="AA157">
        <v>0</v>
      </c>
      <c r="AD157">
        <v>0</v>
      </c>
      <c r="AG157">
        <v>0</v>
      </c>
      <c r="AJ157">
        <v>0</v>
      </c>
      <c r="AK157">
        <v>101</v>
      </c>
      <c r="AL157" t="s">
        <v>2304</v>
      </c>
      <c r="AM157" t="s">
        <v>848</v>
      </c>
      <c r="AO157">
        <v>184</v>
      </c>
      <c r="AP157">
        <v>0</v>
      </c>
      <c r="AQ157">
        <v>1</v>
      </c>
      <c r="AR157">
        <v>2</v>
      </c>
      <c r="AS157" t="s">
        <v>500</v>
      </c>
      <c r="AT157">
        <v>4</v>
      </c>
      <c r="AU157">
        <v>2</v>
      </c>
      <c r="AV157">
        <v>0</v>
      </c>
      <c r="AW157" t="s">
        <v>849</v>
      </c>
      <c r="AX157">
        <v>3</v>
      </c>
      <c r="AY157">
        <v>0</v>
      </c>
      <c r="AZ157">
        <v>6</v>
      </c>
      <c r="BA157">
        <v>1</v>
      </c>
      <c r="BB157">
        <v>31</v>
      </c>
      <c r="BC157">
        <v>0</v>
      </c>
      <c r="BD157">
        <v>0</v>
      </c>
      <c r="BE157">
        <v>1</v>
      </c>
      <c r="BF157">
        <v>1</v>
      </c>
      <c r="BG157">
        <v>1</v>
      </c>
      <c r="BH157" t="s">
        <v>309</v>
      </c>
      <c r="BI157">
        <v>500</v>
      </c>
      <c r="BJ157">
        <v>0</v>
      </c>
      <c r="BK157">
        <v>1</v>
      </c>
      <c r="BL157">
        <v>15</v>
      </c>
      <c r="BM157">
        <v>60</v>
      </c>
      <c r="BN157">
        <v>200</v>
      </c>
      <c r="BO157">
        <v>2</v>
      </c>
      <c r="BS157">
        <v>2025</v>
      </c>
      <c r="BT157">
        <v>22000</v>
      </c>
      <c r="BU157">
        <v>0</v>
      </c>
      <c r="BY157" t="s">
        <v>1563</v>
      </c>
      <c r="BZ157" s="106">
        <f t="shared" si="12"/>
        <v>2600</v>
      </c>
      <c r="CA157" s="106">
        <f t="shared" si="13"/>
        <v>2620</v>
      </c>
      <c r="CB157" s="107" t="str">
        <f t="shared" si="15"/>
        <v>開差</v>
      </c>
    </row>
    <row r="158" spans="1:80">
      <c r="A158" s="1" t="str">
        <f t="shared" si="14"/>
        <v>酒田-11</v>
      </c>
      <c r="B158" t="s">
        <v>2392</v>
      </c>
      <c r="C158">
        <v>204</v>
      </c>
      <c r="D158" t="s">
        <v>309</v>
      </c>
      <c r="E158" t="s">
        <v>2393</v>
      </c>
      <c r="F158">
        <v>11</v>
      </c>
      <c r="G158" t="s">
        <v>2401</v>
      </c>
      <c r="H158">
        <v>1</v>
      </c>
      <c r="I158">
        <v>5480</v>
      </c>
      <c r="J158">
        <v>5480</v>
      </c>
      <c r="K158">
        <v>5480</v>
      </c>
      <c r="L158">
        <v>0</v>
      </c>
      <c r="M158">
        <v>0</v>
      </c>
      <c r="N158">
        <v>0</v>
      </c>
      <c r="O158">
        <v>0</v>
      </c>
      <c r="P158">
        <v>1144</v>
      </c>
      <c r="R158">
        <v>1</v>
      </c>
      <c r="U158">
        <v>0</v>
      </c>
      <c r="X158">
        <v>0</v>
      </c>
      <c r="AA158">
        <v>0</v>
      </c>
      <c r="AD158">
        <v>0</v>
      </c>
      <c r="AG158">
        <v>0</v>
      </c>
      <c r="AJ158">
        <v>0</v>
      </c>
      <c r="AK158">
        <v>101</v>
      </c>
      <c r="AL158" t="s">
        <v>851</v>
      </c>
      <c r="AO158">
        <v>842</v>
      </c>
      <c r="AP158">
        <v>0</v>
      </c>
      <c r="AQ158">
        <v>1</v>
      </c>
      <c r="AR158">
        <v>1.2</v>
      </c>
      <c r="AS158" t="s">
        <v>500</v>
      </c>
      <c r="AT158">
        <v>4</v>
      </c>
      <c r="AU158">
        <v>1</v>
      </c>
      <c r="AV158">
        <v>0</v>
      </c>
      <c r="AW158" t="s">
        <v>852</v>
      </c>
      <c r="AX158">
        <v>3</v>
      </c>
      <c r="AY158">
        <v>0</v>
      </c>
      <c r="AZ158">
        <v>3.5</v>
      </c>
      <c r="BA158">
        <v>1</v>
      </c>
      <c r="BB158">
        <v>31</v>
      </c>
      <c r="BC158">
        <v>0</v>
      </c>
      <c r="BD158">
        <v>0</v>
      </c>
      <c r="BE158">
        <v>1</v>
      </c>
      <c r="BF158">
        <v>0</v>
      </c>
      <c r="BG158">
        <v>1</v>
      </c>
      <c r="BH158" t="s">
        <v>309</v>
      </c>
      <c r="BI158">
        <v>6300</v>
      </c>
      <c r="BJ158">
        <v>0</v>
      </c>
      <c r="BK158">
        <v>3</v>
      </c>
      <c r="BL158" t="s">
        <v>2393</v>
      </c>
      <c r="BM158">
        <v>70</v>
      </c>
      <c r="BN158">
        <v>200</v>
      </c>
      <c r="BO158">
        <v>0</v>
      </c>
      <c r="BS158">
        <v>0</v>
      </c>
      <c r="BT158">
        <v>0</v>
      </c>
      <c r="BU158">
        <v>0</v>
      </c>
      <c r="BY158" t="s">
        <v>1451</v>
      </c>
      <c r="BZ158" s="106">
        <f t="shared" si="12"/>
        <v>7670</v>
      </c>
      <c r="CA158" s="106">
        <f t="shared" si="13"/>
        <v>7670</v>
      </c>
      <c r="CB158" s="107" t="str">
        <f t="shared" si="15"/>
        <v>同一</v>
      </c>
    </row>
    <row r="159" spans="1:80">
      <c r="A159" s="1" t="str">
        <f t="shared" si="14"/>
        <v>酒田-11B</v>
      </c>
      <c r="B159" t="s">
        <v>2392</v>
      </c>
      <c r="C159">
        <v>204</v>
      </c>
      <c r="D159" t="s">
        <v>309</v>
      </c>
      <c r="E159" t="s">
        <v>2393</v>
      </c>
      <c r="F159">
        <v>11</v>
      </c>
      <c r="G159" t="s">
        <v>2404</v>
      </c>
      <c r="H159">
        <v>2</v>
      </c>
      <c r="I159">
        <v>5480</v>
      </c>
      <c r="J159">
        <v>5480</v>
      </c>
      <c r="K159">
        <v>5480</v>
      </c>
      <c r="L159">
        <v>0</v>
      </c>
      <c r="M159">
        <v>0</v>
      </c>
      <c r="N159">
        <v>0</v>
      </c>
      <c r="O159">
        <v>0</v>
      </c>
      <c r="P159">
        <v>1144</v>
      </c>
      <c r="R159">
        <v>1</v>
      </c>
      <c r="U159">
        <v>0</v>
      </c>
      <c r="X159">
        <v>0</v>
      </c>
      <c r="AA159">
        <v>0</v>
      </c>
      <c r="AD159">
        <v>0</v>
      </c>
      <c r="AG159">
        <v>0</v>
      </c>
      <c r="AJ159">
        <v>0</v>
      </c>
      <c r="AK159">
        <v>101</v>
      </c>
      <c r="AL159" t="s">
        <v>851</v>
      </c>
      <c r="AO159">
        <v>842</v>
      </c>
      <c r="AP159">
        <v>0</v>
      </c>
      <c r="AQ159">
        <v>1</v>
      </c>
      <c r="AR159">
        <v>1.2</v>
      </c>
      <c r="AS159" t="s">
        <v>500</v>
      </c>
      <c r="AT159">
        <v>4</v>
      </c>
      <c r="AU159">
        <v>1</v>
      </c>
      <c r="AV159">
        <v>0</v>
      </c>
      <c r="AW159" t="s">
        <v>852</v>
      </c>
      <c r="AX159">
        <v>3</v>
      </c>
      <c r="AY159">
        <v>0</v>
      </c>
      <c r="AZ159">
        <v>3.5</v>
      </c>
      <c r="BA159">
        <v>1</v>
      </c>
      <c r="BB159">
        <v>31</v>
      </c>
      <c r="BC159">
        <v>0</v>
      </c>
      <c r="BD159">
        <v>0</v>
      </c>
      <c r="BE159">
        <v>1</v>
      </c>
      <c r="BF159">
        <v>0</v>
      </c>
      <c r="BG159">
        <v>1</v>
      </c>
      <c r="BH159" t="s">
        <v>309</v>
      </c>
      <c r="BI159">
        <v>6300</v>
      </c>
      <c r="BJ159">
        <v>0</v>
      </c>
      <c r="BK159">
        <v>3</v>
      </c>
      <c r="BL159" t="s">
        <v>2393</v>
      </c>
      <c r="BM159">
        <v>70</v>
      </c>
      <c r="BN159">
        <v>200</v>
      </c>
      <c r="BO159">
        <v>0</v>
      </c>
      <c r="BS159">
        <v>2025</v>
      </c>
      <c r="BT159">
        <v>0</v>
      </c>
      <c r="BU159">
        <v>0</v>
      </c>
      <c r="BY159" t="s">
        <v>1564</v>
      </c>
      <c r="BZ159" s="106">
        <f t="shared" si="12"/>
        <v>9050</v>
      </c>
      <c r="CA159" s="106">
        <f t="shared" si="13"/>
        <v>9060</v>
      </c>
      <c r="CB159" s="107" t="str">
        <f t="shared" si="15"/>
        <v>開差</v>
      </c>
    </row>
    <row r="160" spans="1:80">
      <c r="A160" s="1" t="str">
        <f t="shared" si="14"/>
        <v>酒田-12</v>
      </c>
      <c r="B160" t="s">
        <v>2392</v>
      </c>
      <c r="C160">
        <v>204</v>
      </c>
      <c r="D160" t="s">
        <v>309</v>
      </c>
      <c r="E160" t="s">
        <v>2393</v>
      </c>
      <c r="F160">
        <v>12</v>
      </c>
      <c r="G160" t="s">
        <v>2401</v>
      </c>
      <c r="H160">
        <v>1</v>
      </c>
      <c r="I160">
        <v>30500</v>
      </c>
      <c r="J160">
        <v>30500</v>
      </c>
      <c r="K160">
        <v>30500</v>
      </c>
      <c r="L160">
        <v>0</v>
      </c>
      <c r="M160">
        <v>0</v>
      </c>
      <c r="N160">
        <v>0</v>
      </c>
      <c r="O160">
        <v>0</v>
      </c>
      <c r="P160">
        <v>1144</v>
      </c>
      <c r="R160">
        <v>2</v>
      </c>
      <c r="U160">
        <v>0</v>
      </c>
      <c r="X160">
        <v>0</v>
      </c>
      <c r="AA160">
        <v>0</v>
      </c>
      <c r="AD160">
        <v>0</v>
      </c>
      <c r="AG160">
        <v>0</v>
      </c>
      <c r="AJ160">
        <v>0</v>
      </c>
      <c r="AK160">
        <v>102</v>
      </c>
      <c r="AL160" t="s">
        <v>855</v>
      </c>
      <c r="AO160">
        <v>247</v>
      </c>
      <c r="AP160">
        <v>0</v>
      </c>
      <c r="AQ160">
        <v>1</v>
      </c>
      <c r="AR160">
        <v>2</v>
      </c>
      <c r="AS160" t="s">
        <v>500</v>
      </c>
      <c r="AT160">
        <v>4</v>
      </c>
      <c r="AU160">
        <v>2</v>
      </c>
      <c r="AV160">
        <v>0</v>
      </c>
      <c r="AW160" t="s">
        <v>856</v>
      </c>
      <c r="AX160">
        <v>6</v>
      </c>
      <c r="AY160">
        <v>0</v>
      </c>
      <c r="AZ160">
        <v>6</v>
      </c>
      <c r="BA160">
        <v>1</v>
      </c>
      <c r="BB160">
        <v>31</v>
      </c>
      <c r="BC160">
        <v>0</v>
      </c>
      <c r="BD160">
        <v>0</v>
      </c>
      <c r="BE160">
        <v>1</v>
      </c>
      <c r="BF160">
        <v>1</v>
      </c>
      <c r="BG160">
        <v>1</v>
      </c>
      <c r="BH160" t="s">
        <v>309</v>
      </c>
      <c r="BI160">
        <v>1700</v>
      </c>
      <c r="BJ160">
        <v>0</v>
      </c>
      <c r="BK160">
        <v>1</v>
      </c>
      <c r="BL160">
        <v>13</v>
      </c>
      <c r="BM160">
        <v>60</v>
      </c>
      <c r="BN160">
        <v>200</v>
      </c>
      <c r="BO160">
        <v>0</v>
      </c>
      <c r="BS160">
        <v>2025</v>
      </c>
      <c r="BT160">
        <v>24000</v>
      </c>
      <c r="BU160">
        <v>0</v>
      </c>
      <c r="BY160" t="s">
        <v>1565</v>
      </c>
      <c r="BZ160" s="106">
        <f t="shared" si="12"/>
        <v>7540</v>
      </c>
      <c r="CA160" s="106">
        <f t="shared" si="13"/>
        <v>7540</v>
      </c>
      <c r="CB160" s="107" t="str">
        <f t="shared" si="15"/>
        <v>同一</v>
      </c>
    </row>
    <row r="161" spans="1:80">
      <c r="A161" s="1" t="str">
        <f t="shared" si="14"/>
        <v>酒田-12B</v>
      </c>
      <c r="B161" t="s">
        <v>2392</v>
      </c>
      <c r="C161">
        <v>204</v>
      </c>
      <c r="D161" t="s">
        <v>309</v>
      </c>
      <c r="E161" t="s">
        <v>2393</v>
      </c>
      <c r="F161">
        <v>12</v>
      </c>
      <c r="G161" t="s">
        <v>2408</v>
      </c>
      <c r="H161">
        <v>2</v>
      </c>
      <c r="I161">
        <v>30500</v>
      </c>
      <c r="J161">
        <v>30500</v>
      </c>
      <c r="K161">
        <v>30500</v>
      </c>
      <c r="L161">
        <v>0</v>
      </c>
      <c r="M161">
        <v>0</v>
      </c>
      <c r="N161">
        <v>0</v>
      </c>
      <c r="O161">
        <v>0</v>
      </c>
      <c r="P161">
        <v>1144</v>
      </c>
      <c r="R161">
        <v>2</v>
      </c>
      <c r="U161">
        <v>0</v>
      </c>
      <c r="X161">
        <v>0</v>
      </c>
      <c r="AA161">
        <v>0</v>
      </c>
      <c r="AD161">
        <v>0</v>
      </c>
      <c r="AG161">
        <v>0</v>
      </c>
      <c r="AJ161">
        <v>0</v>
      </c>
      <c r="AK161">
        <v>102</v>
      </c>
      <c r="AL161" t="s">
        <v>855</v>
      </c>
      <c r="AO161">
        <v>247</v>
      </c>
      <c r="AP161">
        <v>0</v>
      </c>
      <c r="AQ161">
        <v>1</v>
      </c>
      <c r="AR161">
        <v>2</v>
      </c>
      <c r="AS161" t="s">
        <v>500</v>
      </c>
      <c r="AT161">
        <v>4</v>
      </c>
      <c r="AU161">
        <v>2</v>
      </c>
      <c r="AV161">
        <v>0</v>
      </c>
      <c r="AW161" t="s">
        <v>856</v>
      </c>
      <c r="AX161">
        <v>6</v>
      </c>
      <c r="AY161">
        <v>0</v>
      </c>
      <c r="AZ161">
        <v>6</v>
      </c>
      <c r="BA161">
        <v>1</v>
      </c>
      <c r="BB161">
        <v>31</v>
      </c>
      <c r="BC161">
        <v>0</v>
      </c>
      <c r="BD161">
        <v>0</v>
      </c>
      <c r="BE161">
        <v>1</v>
      </c>
      <c r="BF161">
        <v>1</v>
      </c>
      <c r="BG161">
        <v>1</v>
      </c>
      <c r="BH161" t="s">
        <v>309</v>
      </c>
      <c r="BI161">
        <v>1700</v>
      </c>
      <c r="BJ161">
        <v>0</v>
      </c>
      <c r="BK161">
        <v>1</v>
      </c>
      <c r="BL161">
        <v>13</v>
      </c>
      <c r="BM161">
        <v>60</v>
      </c>
      <c r="BN161">
        <v>200</v>
      </c>
      <c r="BO161">
        <v>0</v>
      </c>
      <c r="BS161">
        <v>2025</v>
      </c>
      <c r="BT161">
        <v>24000</v>
      </c>
      <c r="BU161">
        <v>0</v>
      </c>
      <c r="BY161" t="s">
        <v>1452</v>
      </c>
      <c r="BZ161" s="106">
        <f t="shared" si="12"/>
        <v>10200</v>
      </c>
      <c r="CA161" s="106">
        <f t="shared" si="13"/>
        <v>10300</v>
      </c>
      <c r="CB161" s="107" t="str">
        <f t="shared" si="15"/>
        <v>開差</v>
      </c>
    </row>
    <row r="162" spans="1:80">
      <c r="A162" s="1" t="str">
        <f t="shared" si="14"/>
        <v>酒田-13</v>
      </c>
      <c r="B162" t="s">
        <v>2392</v>
      </c>
      <c r="C162">
        <v>204</v>
      </c>
      <c r="D162" t="s">
        <v>309</v>
      </c>
      <c r="E162" t="s">
        <v>2393</v>
      </c>
      <c r="F162">
        <v>13</v>
      </c>
      <c r="G162" t="s">
        <v>2399</v>
      </c>
      <c r="H162">
        <v>1</v>
      </c>
      <c r="I162">
        <v>31600</v>
      </c>
      <c r="J162">
        <v>31600</v>
      </c>
      <c r="K162">
        <v>31600</v>
      </c>
      <c r="L162">
        <v>0</v>
      </c>
      <c r="M162">
        <v>0</v>
      </c>
      <c r="N162">
        <v>0</v>
      </c>
      <c r="O162">
        <v>0</v>
      </c>
      <c r="P162">
        <v>1144</v>
      </c>
      <c r="R162">
        <v>2</v>
      </c>
      <c r="U162">
        <v>0</v>
      </c>
      <c r="X162">
        <v>0</v>
      </c>
      <c r="AA162">
        <v>0</v>
      </c>
      <c r="AD162">
        <v>0</v>
      </c>
      <c r="AG162">
        <v>0</v>
      </c>
      <c r="AJ162">
        <v>0</v>
      </c>
      <c r="AK162">
        <v>102</v>
      </c>
      <c r="AL162" t="s">
        <v>858</v>
      </c>
      <c r="AO162">
        <v>224</v>
      </c>
      <c r="AP162">
        <v>0</v>
      </c>
      <c r="AQ162">
        <v>1</v>
      </c>
      <c r="AR162">
        <v>1.5</v>
      </c>
      <c r="AS162" t="s">
        <v>500</v>
      </c>
      <c r="AT162">
        <v>4</v>
      </c>
      <c r="AU162">
        <v>2</v>
      </c>
      <c r="AV162">
        <v>0</v>
      </c>
      <c r="AW162" t="s">
        <v>516</v>
      </c>
      <c r="AX162">
        <v>1</v>
      </c>
      <c r="AY162">
        <v>0</v>
      </c>
      <c r="AZ162">
        <v>6</v>
      </c>
      <c r="BA162">
        <v>1</v>
      </c>
      <c r="BB162">
        <v>31</v>
      </c>
      <c r="BC162">
        <v>0</v>
      </c>
      <c r="BD162">
        <v>0</v>
      </c>
      <c r="BE162">
        <v>1</v>
      </c>
      <c r="BF162">
        <v>1</v>
      </c>
      <c r="BG162">
        <v>1</v>
      </c>
      <c r="BH162" t="s">
        <v>309</v>
      </c>
      <c r="BI162">
        <v>1200</v>
      </c>
      <c r="BJ162">
        <v>0</v>
      </c>
      <c r="BK162">
        <v>1</v>
      </c>
      <c r="BL162">
        <v>11</v>
      </c>
      <c r="BM162">
        <v>50</v>
      </c>
      <c r="BN162">
        <v>60</v>
      </c>
      <c r="BO162">
        <v>0</v>
      </c>
      <c r="BS162">
        <v>2025</v>
      </c>
      <c r="BT162">
        <v>25000</v>
      </c>
      <c r="BU162">
        <v>0</v>
      </c>
      <c r="BY162" t="s">
        <v>1566</v>
      </c>
      <c r="BZ162" s="106">
        <f t="shared" ref="BZ162:BZ193" si="16">VLOOKUP(BY162,kanji003データ,9,FALSE)</f>
        <v>13300</v>
      </c>
      <c r="CA162" s="106">
        <f t="shared" ref="CA162:CA196" si="17">VLOOKUP(BY162&amp;"B",kanji003データ,9,FALSE)</f>
        <v>13300</v>
      </c>
      <c r="CB162" s="107" t="str">
        <f t="shared" si="15"/>
        <v>同一</v>
      </c>
    </row>
    <row r="163" spans="1:80">
      <c r="A163" s="1" t="str">
        <f t="shared" si="14"/>
        <v>酒田-13B</v>
      </c>
      <c r="B163" t="s">
        <v>2392</v>
      </c>
      <c r="C163">
        <v>204</v>
      </c>
      <c r="D163" t="s">
        <v>309</v>
      </c>
      <c r="E163" t="s">
        <v>2393</v>
      </c>
      <c r="F163">
        <v>13</v>
      </c>
      <c r="G163" t="s">
        <v>2403</v>
      </c>
      <c r="H163">
        <v>2</v>
      </c>
      <c r="I163">
        <v>31900</v>
      </c>
      <c r="J163">
        <v>31900</v>
      </c>
      <c r="K163">
        <v>31900</v>
      </c>
      <c r="L163">
        <v>0</v>
      </c>
      <c r="M163">
        <v>0</v>
      </c>
      <c r="N163">
        <v>0</v>
      </c>
      <c r="O163">
        <v>0</v>
      </c>
      <c r="P163">
        <v>1144</v>
      </c>
      <c r="R163">
        <v>2</v>
      </c>
      <c r="U163">
        <v>0</v>
      </c>
      <c r="X163">
        <v>0</v>
      </c>
      <c r="AA163">
        <v>0</v>
      </c>
      <c r="AD163">
        <v>0</v>
      </c>
      <c r="AG163">
        <v>0</v>
      </c>
      <c r="AJ163">
        <v>0</v>
      </c>
      <c r="AK163">
        <v>102</v>
      </c>
      <c r="AL163" t="s">
        <v>858</v>
      </c>
      <c r="AO163">
        <v>224</v>
      </c>
      <c r="AP163">
        <v>0</v>
      </c>
      <c r="AQ163">
        <v>1</v>
      </c>
      <c r="AR163">
        <v>1.5</v>
      </c>
      <c r="AS163" t="s">
        <v>500</v>
      </c>
      <c r="AT163">
        <v>4</v>
      </c>
      <c r="AU163">
        <v>2</v>
      </c>
      <c r="AV163">
        <v>0</v>
      </c>
      <c r="AW163" t="s">
        <v>516</v>
      </c>
      <c r="AX163">
        <v>1</v>
      </c>
      <c r="AY163">
        <v>0</v>
      </c>
      <c r="AZ163">
        <v>6</v>
      </c>
      <c r="BA163">
        <v>1</v>
      </c>
      <c r="BB163">
        <v>31</v>
      </c>
      <c r="BC163">
        <v>0</v>
      </c>
      <c r="BD163">
        <v>0</v>
      </c>
      <c r="BE163">
        <v>1</v>
      </c>
      <c r="BF163">
        <v>1</v>
      </c>
      <c r="BG163">
        <v>1</v>
      </c>
      <c r="BH163" t="s">
        <v>309</v>
      </c>
      <c r="BI163">
        <v>1200</v>
      </c>
      <c r="BJ163">
        <v>0</v>
      </c>
      <c r="BK163">
        <v>1</v>
      </c>
      <c r="BL163">
        <v>11</v>
      </c>
      <c r="BM163">
        <v>50</v>
      </c>
      <c r="BN163">
        <v>60</v>
      </c>
      <c r="BO163">
        <v>0</v>
      </c>
      <c r="BS163">
        <v>2025</v>
      </c>
      <c r="BT163">
        <v>25000</v>
      </c>
      <c r="BU163">
        <v>0</v>
      </c>
      <c r="BY163" t="s">
        <v>1567</v>
      </c>
      <c r="BZ163" s="106">
        <f t="shared" si="16"/>
        <v>10400</v>
      </c>
      <c r="CA163" s="106">
        <f t="shared" si="17"/>
        <v>10400</v>
      </c>
      <c r="CB163" s="107" t="str">
        <f t="shared" si="15"/>
        <v>同一</v>
      </c>
    </row>
    <row r="164" spans="1:80">
      <c r="A164" s="1" t="str">
        <f t="shared" si="14"/>
        <v>酒田-14</v>
      </c>
      <c r="B164" t="s">
        <v>2392</v>
      </c>
      <c r="C164">
        <v>204</v>
      </c>
      <c r="D164" t="s">
        <v>309</v>
      </c>
      <c r="E164" t="s">
        <v>2393</v>
      </c>
      <c r="F164">
        <v>14</v>
      </c>
      <c r="G164" t="s">
        <v>2405</v>
      </c>
      <c r="H164">
        <v>1</v>
      </c>
      <c r="I164">
        <v>6970</v>
      </c>
      <c r="J164">
        <v>6970</v>
      </c>
      <c r="K164">
        <v>6970</v>
      </c>
      <c r="L164">
        <v>0</v>
      </c>
      <c r="M164">
        <v>0</v>
      </c>
      <c r="N164">
        <v>0</v>
      </c>
      <c r="O164">
        <v>0</v>
      </c>
      <c r="P164">
        <v>1144</v>
      </c>
      <c r="R164">
        <v>1</v>
      </c>
      <c r="U164">
        <v>0</v>
      </c>
      <c r="X164">
        <v>0</v>
      </c>
      <c r="AA164">
        <v>0</v>
      </c>
      <c r="AD164">
        <v>0</v>
      </c>
      <c r="AG164">
        <v>0</v>
      </c>
      <c r="AJ164">
        <v>0</v>
      </c>
      <c r="AK164">
        <v>101</v>
      </c>
      <c r="AL164" t="s">
        <v>860</v>
      </c>
      <c r="AO164">
        <v>1008</v>
      </c>
      <c r="AP164">
        <v>0</v>
      </c>
      <c r="AQ164">
        <v>1</v>
      </c>
      <c r="AR164">
        <v>1.2</v>
      </c>
      <c r="AS164" t="s">
        <v>500</v>
      </c>
      <c r="AT164">
        <v>4</v>
      </c>
      <c r="AU164">
        <v>2</v>
      </c>
      <c r="AV164">
        <v>0</v>
      </c>
      <c r="AW164" t="s">
        <v>861</v>
      </c>
      <c r="AX164">
        <v>3</v>
      </c>
      <c r="AY164">
        <v>0</v>
      </c>
      <c r="AZ164">
        <v>5.5</v>
      </c>
      <c r="BA164">
        <v>1</v>
      </c>
      <c r="BB164">
        <v>31</v>
      </c>
      <c r="BC164">
        <v>0</v>
      </c>
      <c r="BD164">
        <v>0</v>
      </c>
      <c r="BE164">
        <v>1</v>
      </c>
      <c r="BF164">
        <v>0</v>
      </c>
      <c r="BG164">
        <v>1</v>
      </c>
      <c r="BH164" t="s">
        <v>309</v>
      </c>
      <c r="BI164">
        <v>6500</v>
      </c>
      <c r="BJ164">
        <v>0</v>
      </c>
      <c r="BK164">
        <v>3</v>
      </c>
      <c r="BL164" t="s">
        <v>2393</v>
      </c>
      <c r="BM164">
        <v>70</v>
      </c>
      <c r="BN164">
        <v>200</v>
      </c>
      <c r="BO164">
        <v>0</v>
      </c>
      <c r="BS164">
        <v>0</v>
      </c>
      <c r="BT164">
        <v>0</v>
      </c>
      <c r="BU164">
        <v>0</v>
      </c>
      <c r="BY164" t="s">
        <v>1453</v>
      </c>
      <c r="BZ164" s="106">
        <f t="shared" si="16"/>
        <v>18200</v>
      </c>
      <c r="CA164" s="106">
        <f t="shared" si="17"/>
        <v>18200</v>
      </c>
      <c r="CB164" s="107" t="str">
        <f t="shared" si="15"/>
        <v>同一</v>
      </c>
    </row>
    <row r="165" spans="1:80">
      <c r="A165" s="1" t="str">
        <f t="shared" si="14"/>
        <v>酒田-14B</v>
      </c>
      <c r="B165" t="s">
        <v>2392</v>
      </c>
      <c r="C165">
        <v>204</v>
      </c>
      <c r="D165" t="s">
        <v>309</v>
      </c>
      <c r="E165" t="s">
        <v>2393</v>
      </c>
      <c r="F165">
        <v>14</v>
      </c>
      <c r="G165" t="s">
        <v>2398</v>
      </c>
      <c r="H165">
        <v>2</v>
      </c>
      <c r="I165">
        <v>6950</v>
      </c>
      <c r="J165">
        <v>6950</v>
      </c>
      <c r="K165">
        <v>6950</v>
      </c>
      <c r="L165">
        <v>0</v>
      </c>
      <c r="M165">
        <v>0</v>
      </c>
      <c r="N165">
        <v>0</v>
      </c>
      <c r="O165">
        <v>0</v>
      </c>
      <c r="P165">
        <v>1144</v>
      </c>
      <c r="R165">
        <v>1</v>
      </c>
      <c r="U165">
        <v>0</v>
      </c>
      <c r="X165">
        <v>0</v>
      </c>
      <c r="AA165">
        <v>0</v>
      </c>
      <c r="AD165">
        <v>0</v>
      </c>
      <c r="AG165">
        <v>0</v>
      </c>
      <c r="AJ165">
        <v>0</v>
      </c>
      <c r="AK165">
        <v>101</v>
      </c>
      <c r="AL165" t="s">
        <v>860</v>
      </c>
      <c r="AO165">
        <v>1008</v>
      </c>
      <c r="AP165">
        <v>0</v>
      </c>
      <c r="AQ165">
        <v>1</v>
      </c>
      <c r="AR165">
        <v>1.2</v>
      </c>
      <c r="AS165" t="s">
        <v>500</v>
      </c>
      <c r="AT165">
        <v>4</v>
      </c>
      <c r="AU165">
        <v>2</v>
      </c>
      <c r="AV165">
        <v>0</v>
      </c>
      <c r="AW165" t="s">
        <v>861</v>
      </c>
      <c r="AX165">
        <v>3</v>
      </c>
      <c r="AY165">
        <v>0</v>
      </c>
      <c r="AZ165">
        <v>5.5</v>
      </c>
      <c r="BA165">
        <v>1</v>
      </c>
      <c r="BB165">
        <v>31</v>
      </c>
      <c r="BC165">
        <v>0</v>
      </c>
      <c r="BD165">
        <v>0</v>
      </c>
      <c r="BE165">
        <v>1</v>
      </c>
      <c r="BF165">
        <v>0</v>
      </c>
      <c r="BG165">
        <v>1</v>
      </c>
      <c r="BH165" t="s">
        <v>309</v>
      </c>
      <c r="BI165">
        <v>6500</v>
      </c>
      <c r="BJ165">
        <v>0</v>
      </c>
      <c r="BK165">
        <v>3</v>
      </c>
      <c r="BL165" t="s">
        <v>2393</v>
      </c>
      <c r="BM165">
        <v>70</v>
      </c>
      <c r="BN165">
        <v>200</v>
      </c>
      <c r="BO165">
        <v>0</v>
      </c>
      <c r="BS165">
        <v>0</v>
      </c>
      <c r="BT165">
        <v>0</v>
      </c>
      <c r="BU165">
        <v>0</v>
      </c>
      <c r="BY165" t="s">
        <v>1568</v>
      </c>
      <c r="BZ165" s="106">
        <f t="shared" si="16"/>
        <v>10900</v>
      </c>
      <c r="CA165" s="106">
        <f t="shared" si="17"/>
        <v>10900</v>
      </c>
      <c r="CB165" s="107" t="str">
        <f t="shared" si="15"/>
        <v>同一</v>
      </c>
    </row>
    <row r="166" spans="1:80">
      <c r="A166" s="1" t="str">
        <f t="shared" si="14"/>
        <v>酒田-15</v>
      </c>
      <c r="B166" t="s">
        <v>2392</v>
      </c>
      <c r="C166">
        <v>204</v>
      </c>
      <c r="D166" t="s">
        <v>309</v>
      </c>
      <c r="E166" t="s">
        <v>2393</v>
      </c>
      <c r="F166">
        <v>15</v>
      </c>
      <c r="G166" t="s">
        <v>2401</v>
      </c>
      <c r="H166">
        <v>1</v>
      </c>
      <c r="I166">
        <v>17600</v>
      </c>
      <c r="J166">
        <v>17600</v>
      </c>
      <c r="K166">
        <v>17600</v>
      </c>
      <c r="L166">
        <v>0</v>
      </c>
      <c r="M166">
        <v>0</v>
      </c>
      <c r="N166">
        <v>0</v>
      </c>
      <c r="O166">
        <v>0</v>
      </c>
      <c r="P166">
        <v>1144</v>
      </c>
      <c r="R166">
        <v>2</v>
      </c>
      <c r="U166">
        <v>0</v>
      </c>
      <c r="X166">
        <v>0</v>
      </c>
      <c r="AA166">
        <v>0</v>
      </c>
      <c r="AD166">
        <v>0</v>
      </c>
      <c r="AG166">
        <v>0</v>
      </c>
      <c r="AJ166">
        <v>0</v>
      </c>
      <c r="AK166">
        <v>102</v>
      </c>
      <c r="AL166" t="s">
        <v>863</v>
      </c>
      <c r="AM166" t="s">
        <v>864</v>
      </c>
      <c r="AO166">
        <v>218</v>
      </c>
      <c r="AP166">
        <v>0</v>
      </c>
      <c r="AQ166">
        <v>1</v>
      </c>
      <c r="AR166">
        <v>1.5</v>
      </c>
      <c r="AS166" t="s">
        <v>500</v>
      </c>
      <c r="AT166">
        <v>4</v>
      </c>
      <c r="AU166">
        <v>1</v>
      </c>
      <c r="AV166">
        <v>0</v>
      </c>
      <c r="AW166" t="s">
        <v>865</v>
      </c>
      <c r="AX166">
        <v>1</v>
      </c>
      <c r="AY166">
        <v>0</v>
      </c>
      <c r="AZ166">
        <v>7.2</v>
      </c>
      <c r="BA166">
        <v>1</v>
      </c>
      <c r="BB166">
        <v>31</v>
      </c>
      <c r="BC166">
        <v>0</v>
      </c>
      <c r="BD166">
        <v>0</v>
      </c>
      <c r="BE166">
        <v>1</v>
      </c>
      <c r="BF166">
        <v>1</v>
      </c>
      <c r="BG166">
        <v>1</v>
      </c>
      <c r="BH166" t="s">
        <v>309</v>
      </c>
      <c r="BI166">
        <v>1700</v>
      </c>
      <c r="BJ166">
        <v>0</v>
      </c>
      <c r="BK166">
        <v>1</v>
      </c>
      <c r="BL166">
        <v>15</v>
      </c>
      <c r="BM166">
        <v>60</v>
      </c>
      <c r="BN166">
        <v>200</v>
      </c>
      <c r="BO166">
        <v>2</v>
      </c>
      <c r="BS166">
        <v>2025</v>
      </c>
      <c r="BT166">
        <v>14000</v>
      </c>
      <c r="BU166">
        <v>0</v>
      </c>
      <c r="BY166" t="s">
        <v>1569</v>
      </c>
      <c r="BZ166" s="106">
        <f t="shared" si="16"/>
        <v>11000</v>
      </c>
      <c r="CA166" s="106">
        <f t="shared" si="17"/>
        <v>11000</v>
      </c>
      <c r="CB166" s="107" t="str">
        <f t="shared" si="15"/>
        <v>同一</v>
      </c>
    </row>
    <row r="167" spans="1:80">
      <c r="A167" s="1" t="str">
        <f t="shared" si="14"/>
        <v>酒田-15B</v>
      </c>
      <c r="B167" t="s">
        <v>2392</v>
      </c>
      <c r="C167">
        <v>204</v>
      </c>
      <c r="D167" t="s">
        <v>309</v>
      </c>
      <c r="E167" t="s">
        <v>2393</v>
      </c>
      <c r="F167">
        <v>15</v>
      </c>
      <c r="G167" t="s">
        <v>2404</v>
      </c>
      <c r="H167">
        <v>2</v>
      </c>
      <c r="I167">
        <v>17600</v>
      </c>
      <c r="J167">
        <v>17600</v>
      </c>
      <c r="K167">
        <v>17600</v>
      </c>
      <c r="L167">
        <v>0</v>
      </c>
      <c r="M167">
        <v>0</v>
      </c>
      <c r="N167">
        <v>0</v>
      </c>
      <c r="O167">
        <v>0</v>
      </c>
      <c r="P167">
        <v>1144</v>
      </c>
      <c r="R167">
        <v>2</v>
      </c>
      <c r="U167">
        <v>0</v>
      </c>
      <c r="X167">
        <v>0</v>
      </c>
      <c r="AA167">
        <v>0</v>
      </c>
      <c r="AD167">
        <v>0</v>
      </c>
      <c r="AG167">
        <v>0</v>
      </c>
      <c r="AJ167">
        <v>0</v>
      </c>
      <c r="AK167">
        <v>102</v>
      </c>
      <c r="AL167" t="s">
        <v>863</v>
      </c>
      <c r="AM167" t="s">
        <v>864</v>
      </c>
      <c r="AO167">
        <v>218</v>
      </c>
      <c r="AP167">
        <v>0</v>
      </c>
      <c r="AQ167">
        <v>1</v>
      </c>
      <c r="AR167">
        <v>1.5</v>
      </c>
      <c r="AS167" t="s">
        <v>500</v>
      </c>
      <c r="AT167">
        <v>4</v>
      </c>
      <c r="AU167">
        <v>1</v>
      </c>
      <c r="AV167">
        <v>0</v>
      </c>
      <c r="AW167" t="s">
        <v>865</v>
      </c>
      <c r="AX167">
        <v>1</v>
      </c>
      <c r="AY167">
        <v>0</v>
      </c>
      <c r="AZ167">
        <v>7.2</v>
      </c>
      <c r="BA167">
        <v>1</v>
      </c>
      <c r="BB167">
        <v>31</v>
      </c>
      <c r="BC167">
        <v>0</v>
      </c>
      <c r="BD167">
        <v>0</v>
      </c>
      <c r="BE167">
        <v>1</v>
      </c>
      <c r="BF167">
        <v>1</v>
      </c>
      <c r="BG167">
        <v>1</v>
      </c>
      <c r="BH167" t="s">
        <v>309</v>
      </c>
      <c r="BI167">
        <v>1700</v>
      </c>
      <c r="BJ167">
        <v>0</v>
      </c>
      <c r="BK167">
        <v>1</v>
      </c>
      <c r="BL167">
        <v>15</v>
      </c>
      <c r="BM167">
        <v>60</v>
      </c>
      <c r="BN167">
        <v>200</v>
      </c>
      <c r="BO167">
        <v>2</v>
      </c>
      <c r="BS167">
        <v>2025</v>
      </c>
      <c r="BT167">
        <v>14000</v>
      </c>
      <c r="BU167">
        <v>0</v>
      </c>
      <c r="BY167" t="s">
        <v>1454</v>
      </c>
      <c r="BZ167" s="106">
        <f t="shared" si="16"/>
        <v>14400</v>
      </c>
      <c r="CA167" s="106">
        <f t="shared" si="17"/>
        <v>14400</v>
      </c>
      <c r="CB167" s="107" t="str">
        <f t="shared" si="15"/>
        <v>同一</v>
      </c>
    </row>
    <row r="168" spans="1:80">
      <c r="A168" s="1" t="str">
        <f t="shared" si="14"/>
        <v>酒田-16</v>
      </c>
      <c r="B168" t="s">
        <v>2392</v>
      </c>
      <c r="C168">
        <v>204</v>
      </c>
      <c r="D168" t="s">
        <v>309</v>
      </c>
      <c r="E168" t="s">
        <v>2393</v>
      </c>
      <c r="F168">
        <v>16</v>
      </c>
      <c r="G168" t="s">
        <v>2402</v>
      </c>
      <c r="H168">
        <v>1</v>
      </c>
      <c r="I168">
        <v>31100</v>
      </c>
      <c r="J168">
        <v>31100</v>
      </c>
      <c r="K168">
        <v>31100</v>
      </c>
      <c r="L168">
        <v>0</v>
      </c>
      <c r="M168">
        <v>0</v>
      </c>
      <c r="N168">
        <v>0</v>
      </c>
      <c r="O168">
        <v>0</v>
      </c>
      <c r="P168">
        <v>1144</v>
      </c>
      <c r="R168">
        <v>3</v>
      </c>
      <c r="U168">
        <v>0</v>
      </c>
      <c r="X168">
        <v>0</v>
      </c>
      <c r="AA168">
        <v>0</v>
      </c>
      <c r="AD168">
        <v>0</v>
      </c>
      <c r="AG168">
        <v>0</v>
      </c>
      <c r="AJ168">
        <v>0</v>
      </c>
      <c r="AK168">
        <v>103</v>
      </c>
      <c r="AL168" t="s">
        <v>867</v>
      </c>
      <c r="AO168">
        <v>256</v>
      </c>
      <c r="AP168">
        <v>0</v>
      </c>
      <c r="AQ168">
        <v>1</v>
      </c>
      <c r="AR168">
        <v>1.5</v>
      </c>
      <c r="AS168" t="s">
        <v>500</v>
      </c>
      <c r="AT168">
        <v>4</v>
      </c>
      <c r="AU168">
        <v>2</v>
      </c>
      <c r="AV168">
        <v>0</v>
      </c>
      <c r="AW168" t="s">
        <v>856</v>
      </c>
      <c r="AX168">
        <v>2</v>
      </c>
      <c r="AY168">
        <v>0</v>
      </c>
      <c r="AZ168">
        <v>6</v>
      </c>
      <c r="BA168">
        <v>1</v>
      </c>
      <c r="BB168">
        <v>31</v>
      </c>
      <c r="BC168">
        <v>0</v>
      </c>
      <c r="BD168">
        <v>0</v>
      </c>
      <c r="BE168">
        <v>1</v>
      </c>
      <c r="BF168">
        <v>1</v>
      </c>
      <c r="BG168">
        <v>1</v>
      </c>
      <c r="BH168" t="s">
        <v>309</v>
      </c>
      <c r="BI168">
        <v>1100</v>
      </c>
      <c r="BJ168">
        <v>0</v>
      </c>
      <c r="BK168">
        <v>1</v>
      </c>
      <c r="BL168">
        <v>13</v>
      </c>
      <c r="BM168">
        <v>60</v>
      </c>
      <c r="BN168">
        <v>200</v>
      </c>
      <c r="BO168">
        <v>0</v>
      </c>
      <c r="BS168">
        <v>2025</v>
      </c>
      <c r="BT168">
        <v>24000</v>
      </c>
      <c r="BU168">
        <v>0</v>
      </c>
      <c r="BY168" t="s">
        <v>1570</v>
      </c>
      <c r="BZ168" s="106">
        <f t="shared" si="16"/>
        <v>5320</v>
      </c>
      <c r="CA168" s="106">
        <f t="shared" si="17"/>
        <v>5310</v>
      </c>
      <c r="CB168" s="107" t="str">
        <f t="shared" si="15"/>
        <v>開差</v>
      </c>
    </row>
    <row r="169" spans="1:80">
      <c r="A169" s="1" t="str">
        <f t="shared" si="14"/>
        <v>酒田-16B</v>
      </c>
      <c r="B169" t="s">
        <v>2392</v>
      </c>
      <c r="C169">
        <v>204</v>
      </c>
      <c r="D169" t="s">
        <v>309</v>
      </c>
      <c r="E169" t="s">
        <v>2393</v>
      </c>
      <c r="F169">
        <v>16</v>
      </c>
      <c r="G169" t="s">
        <v>2398</v>
      </c>
      <c r="H169">
        <v>2</v>
      </c>
      <c r="I169">
        <v>31000</v>
      </c>
      <c r="J169">
        <v>31000</v>
      </c>
      <c r="K169">
        <v>31000</v>
      </c>
      <c r="L169">
        <v>0</v>
      </c>
      <c r="M169">
        <v>0</v>
      </c>
      <c r="N169">
        <v>0</v>
      </c>
      <c r="O169">
        <v>0</v>
      </c>
      <c r="P169">
        <v>1144</v>
      </c>
      <c r="R169">
        <v>3</v>
      </c>
      <c r="U169">
        <v>0</v>
      </c>
      <c r="X169">
        <v>0</v>
      </c>
      <c r="AA169">
        <v>0</v>
      </c>
      <c r="AD169">
        <v>0</v>
      </c>
      <c r="AG169">
        <v>0</v>
      </c>
      <c r="AJ169">
        <v>0</v>
      </c>
      <c r="AK169">
        <v>103</v>
      </c>
      <c r="AL169" t="s">
        <v>867</v>
      </c>
      <c r="AO169">
        <v>256</v>
      </c>
      <c r="AP169">
        <v>0</v>
      </c>
      <c r="AQ169">
        <v>1</v>
      </c>
      <c r="AR169">
        <v>1.5</v>
      </c>
      <c r="AS169" t="s">
        <v>500</v>
      </c>
      <c r="AT169">
        <v>4</v>
      </c>
      <c r="AU169">
        <v>2</v>
      </c>
      <c r="AV169">
        <v>0</v>
      </c>
      <c r="AW169" t="s">
        <v>856</v>
      </c>
      <c r="AX169">
        <v>2</v>
      </c>
      <c r="AY169">
        <v>0</v>
      </c>
      <c r="AZ169">
        <v>6</v>
      </c>
      <c r="BA169">
        <v>1</v>
      </c>
      <c r="BB169">
        <v>31</v>
      </c>
      <c r="BC169">
        <v>0</v>
      </c>
      <c r="BD169">
        <v>0</v>
      </c>
      <c r="BE169">
        <v>1</v>
      </c>
      <c r="BF169">
        <v>1</v>
      </c>
      <c r="BG169">
        <v>1</v>
      </c>
      <c r="BH169" t="s">
        <v>309</v>
      </c>
      <c r="BI169">
        <v>1100</v>
      </c>
      <c r="BJ169">
        <v>0</v>
      </c>
      <c r="BK169">
        <v>1</v>
      </c>
      <c r="BL169">
        <v>13</v>
      </c>
      <c r="BM169">
        <v>60</v>
      </c>
      <c r="BN169">
        <v>200</v>
      </c>
      <c r="BO169">
        <v>0</v>
      </c>
      <c r="BS169">
        <v>2025</v>
      </c>
      <c r="BT169">
        <v>24000</v>
      </c>
      <c r="BU169">
        <v>0</v>
      </c>
      <c r="BY169" t="s">
        <v>1571</v>
      </c>
      <c r="BZ169" s="106">
        <f t="shared" si="16"/>
        <v>5840</v>
      </c>
      <c r="CA169" s="106">
        <f t="shared" si="17"/>
        <v>5840</v>
      </c>
      <c r="CB169" s="107" t="str">
        <f t="shared" si="15"/>
        <v>同一</v>
      </c>
    </row>
    <row r="170" spans="1:80">
      <c r="A170" s="1" t="str">
        <f t="shared" si="14"/>
        <v>酒田5-1</v>
      </c>
      <c r="B170" t="s">
        <v>2392</v>
      </c>
      <c r="C170">
        <v>204</v>
      </c>
      <c r="D170" t="s">
        <v>309</v>
      </c>
      <c r="E170" t="s">
        <v>2407</v>
      </c>
      <c r="F170">
        <v>1</v>
      </c>
      <c r="G170" t="s">
        <v>2396</v>
      </c>
      <c r="H170">
        <v>1</v>
      </c>
      <c r="I170">
        <v>50700</v>
      </c>
      <c r="J170">
        <v>50700</v>
      </c>
      <c r="K170">
        <v>52500</v>
      </c>
      <c r="L170">
        <v>1</v>
      </c>
      <c r="M170">
        <v>22600</v>
      </c>
      <c r="N170">
        <v>0</v>
      </c>
      <c r="O170">
        <v>0</v>
      </c>
      <c r="P170">
        <v>1146</v>
      </c>
      <c r="R170">
        <v>6</v>
      </c>
      <c r="U170">
        <v>0</v>
      </c>
      <c r="X170">
        <v>0</v>
      </c>
      <c r="AA170">
        <v>0</v>
      </c>
      <c r="AD170">
        <v>0</v>
      </c>
      <c r="AG170">
        <v>0</v>
      </c>
      <c r="AJ170">
        <v>0</v>
      </c>
      <c r="AK170">
        <v>106</v>
      </c>
      <c r="AL170" t="s">
        <v>874</v>
      </c>
      <c r="AM170" t="s">
        <v>875</v>
      </c>
      <c r="AO170">
        <v>507</v>
      </c>
      <c r="AP170">
        <v>0</v>
      </c>
      <c r="AQ170">
        <v>1</v>
      </c>
      <c r="AR170">
        <v>3</v>
      </c>
      <c r="AS170" t="s">
        <v>631</v>
      </c>
      <c r="AT170">
        <v>3</v>
      </c>
      <c r="AU170">
        <v>3</v>
      </c>
      <c r="AV170">
        <v>0</v>
      </c>
      <c r="AW170" t="s">
        <v>876</v>
      </c>
      <c r="AX170">
        <v>8</v>
      </c>
      <c r="AY170">
        <v>0</v>
      </c>
      <c r="AZ170">
        <v>12</v>
      </c>
      <c r="BA170">
        <v>1</v>
      </c>
      <c r="BB170">
        <v>31</v>
      </c>
      <c r="BC170">
        <v>7</v>
      </c>
      <c r="BD170">
        <v>1</v>
      </c>
      <c r="BE170">
        <v>1</v>
      </c>
      <c r="BF170">
        <v>1</v>
      </c>
      <c r="BG170">
        <v>1</v>
      </c>
      <c r="BH170" t="s">
        <v>309</v>
      </c>
      <c r="BI170">
        <v>1400</v>
      </c>
      <c r="BJ170">
        <v>0</v>
      </c>
      <c r="BK170">
        <v>1</v>
      </c>
      <c r="BL170" t="s">
        <v>2407</v>
      </c>
      <c r="BM170">
        <v>80</v>
      </c>
      <c r="BN170">
        <v>400</v>
      </c>
      <c r="BO170">
        <v>1</v>
      </c>
      <c r="BS170">
        <v>2025</v>
      </c>
      <c r="BT170">
        <v>39000</v>
      </c>
      <c r="BU170">
        <v>0</v>
      </c>
      <c r="BY170" t="s">
        <v>1455</v>
      </c>
      <c r="BZ170" s="106">
        <f t="shared" si="16"/>
        <v>12800</v>
      </c>
      <c r="CA170" s="106">
        <f t="shared" si="17"/>
        <v>12800</v>
      </c>
      <c r="CB170" s="107" t="str">
        <f t="shared" si="15"/>
        <v>同一</v>
      </c>
    </row>
    <row r="171" spans="1:80">
      <c r="A171" s="1" t="str">
        <f t="shared" si="14"/>
        <v>酒田5-1B</v>
      </c>
      <c r="B171" t="s">
        <v>2392</v>
      </c>
      <c r="C171">
        <v>204</v>
      </c>
      <c r="D171" t="s">
        <v>309</v>
      </c>
      <c r="E171" t="s">
        <v>2407</v>
      </c>
      <c r="F171">
        <v>1</v>
      </c>
      <c r="G171" t="s">
        <v>2398</v>
      </c>
      <c r="H171">
        <v>2</v>
      </c>
      <c r="I171">
        <v>50800</v>
      </c>
      <c r="J171">
        <v>50800</v>
      </c>
      <c r="K171">
        <v>51800</v>
      </c>
      <c r="L171">
        <v>1</v>
      </c>
      <c r="M171">
        <v>21300</v>
      </c>
      <c r="N171">
        <v>0</v>
      </c>
      <c r="O171">
        <v>0</v>
      </c>
      <c r="P171">
        <v>1146</v>
      </c>
      <c r="R171">
        <v>6</v>
      </c>
      <c r="U171">
        <v>0</v>
      </c>
      <c r="X171">
        <v>0</v>
      </c>
      <c r="AA171">
        <v>0</v>
      </c>
      <c r="AD171">
        <v>0</v>
      </c>
      <c r="AG171">
        <v>0</v>
      </c>
      <c r="AJ171">
        <v>0</v>
      </c>
      <c r="AK171">
        <v>106</v>
      </c>
      <c r="AL171" t="s">
        <v>874</v>
      </c>
      <c r="AM171" t="s">
        <v>875</v>
      </c>
      <c r="AO171">
        <v>507</v>
      </c>
      <c r="AP171">
        <v>0</v>
      </c>
      <c r="AQ171">
        <v>1</v>
      </c>
      <c r="AR171">
        <v>3</v>
      </c>
      <c r="AS171" t="s">
        <v>631</v>
      </c>
      <c r="AT171">
        <v>3</v>
      </c>
      <c r="AU171">
        <v>3</v>
      </c>
      <c r="AV171">
        <v>0</v>
      </c>
      <c r="AW171" t="s">
        <v>876</v>
      </c>
      <c r="AX171">
        <v>8</v>
      </c>
      <c r="AY171">
        <v>0</v>
      </c>
      <c r="AZ171">
        <v>12</v>
      </c>
      <c r="BA171">
        <v>1</v>
      </c>
      <c r="BB171">
        <v>31</v>
      </c>
      <c r="BC171">
        <v>7</v>
      </c>
      <c r="BD171">
        <v>1</v>
      </c>
      <c r="BE171">
        <v>1</v>
      </c>
      <c r="BF171">
        <v>1</v>
      </c>
      <c r="BG171">
        <v>1</v>
      </c>
      <c r="BH171" t="s">
        <v>309</v>
      </c>
      <c r="BI171">
        <v>1400</v>
      </c>
      <c r="BJ171">
        <v>0</v>
      </c>
      <c r="BK171">
        <v>1</v>
      </c>
      <c r="BL171" t="s">
        <v>2407</v>
      </c>
      <c r="BM171">
        <v>80</v>
      </c>
      <c r="BN171">
        <v>400</v>
      </c>
      <c r="BO171">
        <v>1</v>
      </c>
      <c r="BS171">
        <v>2025</v>
      </c>
      <c r="BT171">
        <v>39000</v>
      </c>
      <c r="BU171">
        <v>0</v>
      </c>
      <c r="BY171" t="s">
        <v>1572</v>
      </c>
      <c r="BZ171" s="106">
        <f t="shared" si="16"/>
        <v>8440</v>
      </c>
      <c r="CA171" s="106">
        <f t="shared" si="17"/>
        <v>8440</v>
      </c>
      <c r="CB171" s="107" t="str">
        <f t="shared" si="15"/>
        <v>同一</v>
      </c>
    </row>
    <row r="172" spans="1:80">
      <c r="A172" s="1" t="str">
        <f t="shared" si="14"/>
        <v>酒田5-2</v>
      </c>
      <c r="B172" t="s">
        <v>2392</v>
      </c>
      <c r="C172">
        <v>204</v>
      </c>
      <c r="D172" t="s">
        <v>309</v>
      </c>
      <c r="E172" t="s">
        <v>2407</v>
      </c>
      <c r="F172">
        <v>2</v>
      </c>
      <c r="G172" t="s">
        <v>2402</v>
      </c>
      <c r="H172">
        <v>1</v>
      </c>
      <c r="I172">
        <v>34000</v>
      </c>
      <c r="J172">
        <v>34000</v>
      </c>
      <c r="K172">
        <v>34400</v>
      </c>
      <c r="L172">
        <v>1</v>
      </c>
      <c r="M172">
        <v>14300</v>
      </c>
      <c r="N172">
        <v>0</v>
      </c>
      <c r="O172">
        <v>0</v>
      </c>
      <c r="P172">
        <v>1148</v>
      </c>
      <c r="R172">
        <v>2</v>
      </c>
      <c r="U172">
        <v>0</v>
      </c>
      <c r="X172">
        <v>0</v>
      </c>
      <c r="AA172">
        <v>0</v>
      </c>
      <c r="AD172">
        <v>0</v>
      </c>
      <c r="AG172">
        <v>0</v>
      </c>
      <c r="AJ172">
        <v>0</v>
      </c>
      <c r="AK172">
        <v>102</v>
      </c>
      <c r="AL172" t="s">
        <v>880</v>
      </c>
      <c r="AO172">
        <v>742</v>
      </c>
      <c r="AP172">
        <v>0</v>
      </c>
      <c r="AQ172">
        <v>1</v>
      </c>
      <c r="AR172">
        <v>1.5</v>
      </c>
      <c r="AS172" t="s">
        <v>642</v>
      </c>
      <c r="AT172">
        <v>3</v>
      </c>
      <c r="AU172">
        <v>1</v>
      </c>
      <c r="AV172">
        <v>0</v>
      </c>
      <c r="AW172" t="s">
        <v>881</v>
      </c>
      <c r="AX172">
        <v>1</v>
      </c>
      <c r="AY172">
        <v>0</v>
      </c>
      <c r="AZ172">
        <v>27</v>
      </c>
      <c r="BA172">
        <v>1</v>
      </c>
      <c r="BB172">
        <v>10</v>
      </c>
      <c r="BC172">
        <v>0</v>
      </c>
      <c r="BD172">
        <v>5</v>
      </c>
      <c r="BE172">
        <v>1</v>
      </c>
      <c r="BF172">
        <v>1</v>
      </c>
      <c r="BG172">
        <v>1</v>
      </c>
      <c r="BH172" t="s">
        <v>309</v>
      </c>
      <c r="BI172">
        <v>1400</v>
      </c>
      <c r="BJ172">
        <v>0</v>
      </c>
      <c r="BK172">
        <v>1</v>
      </c>
      <c r="BL172">
        <v>17</v>
      </c>
      <c r="BM172">
        <v>60</v>
      </c>
      <c r="BN172">
        <v>200</v>
      </c>
      <c r="BO172">
        <v>0</v>
      </c>
      <c r="BS172">
        <v>2025</v>
      </c>
      <c r="BT172">
        <v>26000</v>
      </c>
      <c r="BU172">
        <v>0</v>
      </c>
      <c r="BY172" t="s">
        <v>1573</v>
      </c>
      <c r="BZ172" s="106">
        <f t="shared" si="16"/>
        <v>7180</v>
      </c>
      <c r="CA172" s="106">
        <f t="shared" si="17"/>
        <v>7180</v>
      </c>
      <c r="CB172" s="107" t="str">
        <f t="shared" si="15"/>
        <v>同一</v>
      </c>
    </row>
    <row r="173" spans="1:80">
      <c r="A173" s="1" t="str">
        <f t="shared" si="14"/>
        <v>酒田5-2B</v>
      </c>
      <c r="B173" t="s">
        <v>2392</v>
      </c>
      <c r="C173">
        <v>204</v>
      </c>
      <c r="D173" t="s">
        <v>309</v>
      </c>
      <c r="E173" t="s">
        <v>2407</v>
      </c>
      <c r="F173">
        <v>2</v>
      </c>
      <c r="G173" t="s">
        <v>2404</v>
      </c>
      <c r="H173">
        <v>2</v>
      </c>
      <c r="I173">
        <v>33900</v>
      </c>
      <c r="J173">
        <v>33900</v>
      </c>
      <c r="K173">
        <v>34400</v>
      </c>
      <c r="L173">
        <v>1</v>
      </c>
      <c r="M173">
        <v>13500</v>
      </c>
      <c r="N173">
        <v>0</v>
      </c>
      <c r="O173">
        <v>0</v>
      </c>
      <c r="P173">
        <v>1148</v>
      </c>
      <c r="R173">
        <v>2</v>
      </c>
      <c r="U173">
        <v>0</v>
      </c>
      <c r="X173">
        <v>0</v>
      </c>
      <c r="AA173">
        <v>0</v>
      </c>
      <c r="AD173">
        <v>0</v>
      </c>
      <c r="AG173">
        <v>0</v>
      </c>
      <c r="AJ173">
        <v>0</v>
      </c>
      <c r="AK173">
        <v>102</v>
      </c>
      <c r="AL173" t="s">
        <v>880</v>
      </c>
      <c r="AO173">
        <v>742</v>
      </c>
      <c r="AP173">
        <v>0</v>
      </c>
      <c r="AQ173">
        <v>1</v>
      </c>
      <c r="AR173">
        <v>1.5</v>
      </c>
      <c r="AS173" t="s">
        <v>642</v>
      </c>
      <c r="AT173">
        <v>3</v>
      </c>
      <c r="AU173">
        <v>1</v>
      </c>
      <c r="AV173">
        <v>0</v>
      </c>
      <c r="AW173" t="s">
        <v>881</v>
      </c>
      <c r="AX173">
        <v>1</v>
      </c>
      <c r="AY173">
        <v>0</v>
      </c>
      <c r="AZ173">
        <v>27</v>
      </c>
      <c r="BA173">
        <v>1</v>
      </c>
      <c r="BB173">
        <v>10</v>
      </c>
      <c r="BC173">
        <v>0</v>
      </c>
      <c r="BD173">
        <v>5</v>
      </c>
      <c r="BE173">
        <v>1</v>
      </c>
      <c r="BF173">
        <v>1</v>
      </c>
      <c r="BG173">
        <v>1</v>
      </c>
      <c r="BH173" t="s">
        <v>309</v>
      </c>
      <c r="BI173">
        <v>1400</v>
      </c>
      <c r="BJ173">
        <v>0</v>
      </c>
      <c r="BK173">
        <v>1</v>
      </c>
      <c r="BL173">
        <v>17</v>
      </c>
      <c r="BM173">
        <v>60</v>
      </c>
      <c r="BN173">
        <v>200</v>
      </c>
      <c r="BO173">
        <v>0</v>
      </c>
      <c r="BS173">
        <v>2025</v>
      </c>
      <c r="BT173">
        <v>26000</v>
      </c>
      <c r="BU173">
        <v>0</v>
      </c>
      <c r="BY173" t="s">
        <v>1456</v>
      </c>
      <c r="BZ173" s="106">
        <f t="shared" si="16"/>
        <v>14800</v>
      </c>
      <c r="CA173" s="106">
        <f t="shared" si="17"/>
        <v>14800</v>
      </c>
      <c r="CB173" s="107" t="str">
        <f t="shared" si="15"/>
        <v>同一</v>
      </c>
    </row>
    <row r="174" spans="1:80">
      <c r="A174" s="1" t="str">
        <f t="shared" si="14"/>
        <v>酒田5-3</v>
      </c>
      <c r="B174" t="s">
        <v>2392</v>
      </c>
      <c r="C174">
        <v>204</v>
      </c>
      <c r="D174" t="s">
        <v>309</v>
      </c>
      <c r="E174" t="s">
        <v>2407</v>
      </c>
      <c r="F174">
        <v>3</v>
      </c>
      <c r="G174" t="s">
        <v>2405</v>
      </c>
      <c r="H174">
        <v>1</v>
      </c>
      <c r="I174">
        <v>36200</v>
      </c>
      <c r="J174">
        <v>36200</v>
      </c>
      <c r="K174">
        <v>36400</v>
      </c>
      <c r="L174">
        <v>1</v>
      </c>
      <c r="M174">
        <v>12200</v>
      </c>
      <c r="N174">
        <v>0</v>
      </c>
      <c r="O174">
        <v>0</v>
      </c>
      <c r="P174">
        <v>1148</v>
      </c>
      <c r="R174">
        <v>2</v>
      </c>
      <c r="U174">
        <v>0</v>
      </c>
      <c r="X174">
        <v>0</v>
      </c>
      <c r="AA174">
        <v>0</v>
      </c>
      <c r="AD174">
        <v>0</v>
      </c>
      <c r="AG174">
        <v>0</v>
      </c>
      <c r="AJ174">
        <v>0</v>
      </c>
      <c r="AK174">
        <v>102</v>
      </c>
      <c r="AL174" t="s">
        <v>884</v>
      </c>
      <c r="AO174">
        <v>689</v>
      </c>
      <c r="AP174">
        <v>0</v>
      </c>
      <c r="AQ174">
        <v>1</v>
      </c>
      <c r="AR174">
        <v>2</v>
      </c>
      <c r="AS174" t="s">
        <v>642</v>
      </c>
      <c r="AT174">
        <v>3</v>
      </c>
      <c r="AU174">
        <v>2</v>
      </c>
      <c r="AV174">
        <v>0</v>
      </c>
      <c r="AW174" t="s">
        <v>885</v>
      </c>
      <c r="AX174">
        <v>8</v>
      </c>
      <c r="AY174">
        <v>0</v>
      </c>
      <c r="AZ174">
        <v>25</v>
      </c>
      <c r="BA174">
        <v>1</v>
      </c>
      <c r="BB174">
        <v>24</v>
      </c>
      <c r="BC174">
        <v>0</v>
      </c>
      <c r="BD174">
        <v>5</v>
      </c>
      <c r="BE174">
        <v>1</v>
      </c>
      <c r="BF174">
        <v>1</v>
      </c>
      <c r="BG174">
        <v>1</v>
      </c>
      <c r="BH174" t="s">
        <v>309</v>
      </c>
      <c r="BI174">
        <v>1900</v>
      </c>
      <c r="BJ174">
        <v>0</v>
      </c>
      <c r="BK174">
        <v>1</v>
      </c>
      <c r="BL174" t="s">
        <v>2410</v>
      </c>
      <c r="BM174">
        <v>80</v>
      </c>
      <c r="BN174">
        <v>200</v>
      </c>
      <c r="BO174">
        <v>0</v>
      </c>
      <c r="BS174">
        <v>2025</v>
      </c>
      <c r="BT174">
        <v>28000</v>
      </c>
      <c r="BU174">
        <v>0</v>
      </c>
      <c r="BY174" t="s">
        <v>1574</v>
      </c>
      <c r="BZ174" s="106">
        <f t="shared" si="16"/>
        <v>6950</v>
      </c>
      <c r="CA174" s="106">
        <f t="shared" si="17"/>
        <v>6930</v>
      </c>
      <c r="CB174" s="107" t="str">
        <f t="shared" si="15"/>
        <v>開差</v>
      </c>
    </row>
    <row r="175" spans="1:80">
      <c r="A175" s="1" t="str">
        <f t="shared" si="14"/>
        <v>酒田5-3B</v>
      </c>
      <c r="B175" t="s">
        <v>2392</v>
      </c>
      <c r="C175">
        <v>204</v>
      </c>
      <c r="D175" t="s">
        <v>309</v>
      </c>
      <c r="E175" t="s">
        <v>2407</v>
      </c>
      <c r="F175">
        <v>3</v>
      </c>
      <c r="G175" t="s">
        <v>2403</v>
      </c>
      <c r="H175">
        <v>2</v>
      </c>
      <c r="I175">
        <v>36200</v>
      </c>
      <c r="J175">
        <v>36200</v>
      </c>
      <c r="K175">
        <v>37300</v>
      </c>
      <c r="L175">
        <v>1</v>
      </c>
      <c r="M175">
        <v>13200</v>
      </c>
      <c r="N175">
        <v>0</v>
      </c>
      <c r="O175">
        <v>0</v>
      </c>
      <c r="P175">
        <v>1148</v>
      </c>
      <c r="R175">
        <v>2</v>
      </c>
      <c r="U175">
        <v>0</v>
      </c>
      <c r="X175">
        <v>0</v>
      </c>
      <c r="AA175">
        <v>0</v>
      </c>
      <c r="AD175">
        <v>0</v>
      </c>
      <c r="AG175">
        <v>0</v>
      </c>
      <c r="AJ175">
        <v>0</v>
      </c>
      <c r="AK175">
        <v>102</v>
      </c>
      <c r="AL175" t="s">
        <v>884</v>
      </c>
      <c r="AO175">
        <v>689</v>
      </c>
      <c r="AP175">
        <v>0</v>
      </c>
      <c r="AQ175">
        <v>1</v>
      </c>
      <c r="AR175">
        <v>2</v>
      </c>
      <c r="AS175" t="s">
        <v>642</v>
      </c>
      <c r="AT175">
        <v>3</v>
      </c>
      <c r="AU175">
        <v>2</v>
      </c>
      <c r="AV175">
        <v>0</v>
      </c>
      <c r="AW175" t="s">
        <v>885</v>
      </c>
      <c r="AX175">
        <v>8</v>
      </c>
      <c r="AY175">
        <v>0</v>
      </c>
      <c r="AZ175">
        <v>25</v>
      </c>
      <c r="BA175">
        <v>1</v>
      </c>
      <c r="BB175">
        <v>24</v>
      </c>
      <c r="BC175">
        <v>0</v>
      </c>
      <c r="BD175">
        <v>5</v>
      </c>
      <c r="BE175">
        <v>1</v>
      </c>
      <c r="BF175">
        <v>1</v>
      </c>
      <c r="BG175">
        <v>1</v>
      </c>
      <c r="BH175" t="s">
        <v>309</v>
      </c>
      <c r="BI175">
        <v>1900</v>
      </c>
      <c r="BJ175">
        <v>0</v>
      </c>
      <c r="BK175">
        <v>1</v>
      </c>
      <c r="BL175" t="s">
        <v>2410</v>
      </c>
      <c r="BM175">
        <v>80</v>
      </c>
      <c r="BN175">
        <v>200</v>
      </c>
      <c r="BO175">
        <v>0</v>
      </c>
      <c r="BS175">
        <v>2025</v>
      </c>
      <c r="BT175">
        <v>28000</v>
      </c>
      <c r="BU175">
        <v>0</v>
      </c>
      <c r="BY175" t="s">
        <v>1575</v>
      </c>
      <c r="BZ175" s="106">
        <f t="shared" si="16"/>
        <v>5920</v>
      </c>
      <c r="CA175" s="106">
        <f t="shared" si="17"/>
        <v>5910</v>
      </c>
      <c r="CB175" s="107" t="str">
        <f t="shared" si="15"/>
        <v>開差</v>
      </c>
    </row>
    <row r="176" spans="1:80">
      <c r="A176" s="1" t="str">
        <f t="shared" si="14"/>
        <v>酒田9-1</v>
      </c>
      <c r="B176" t="s">
        <v>2392</v>
      </c>
      <c r="C176">
        <v>204</v>
      </c>
      <c r="D176" t="s">
        <v>309</v>
      </c>
      <c r="E176" t="s">
        <v>2411</v>
      </c>
      <c r="F176">
        <v>1</v>
      </c>
      <c r="G176" t="s">
        <v>2396</v>
      </c>
      <c r="H176">
        <v>1</v>
      </c>
      <c r="I176">
        <v>8620</v>
      </c>
      <c r="J176">
        <v>8620</v>
      </c>
      <c r="K176">
        <v>8620</v>
      </c>
      <c r="L176">
        <v>0</v>
      </c>
      <c r="M176">
        <v>0</v>
      </c>
      <c r="N176">
        <v>0</v>
      </c>
      <c r="O176">
        <v>0</v>
      </c>
      <c r="R176">
        <v>0</v>
      </c>
      <c r="U176">
        <v>0</v>
      </c>
      <c r="X176">
        <v>0</v>
      </c>
      <c r="AA176">
        <v>0</v>
      </c>
      <c r="AD176">
        <v>0</v>
      </c>
      <c r="AG176">
        <v>0</v>
      </c>
      <c r="AJ176">
        <v>0</v>
      </c>
      <c r="AK176">
        <v>100</v>
      </c>
      <c r="AL176" t="s">
        <v>888</v>
      </c>
      <c r="AO176">
        <v>3305</v>
      </c>
      <c r="AP176">
        <v>0</v>
      </c>
      <c r="AQ176">
        <v>1</v>
      </c>
      <c r="AR176">
        <v>2.5</v>
      </c>
      <c r="AS176" t="s">
        <v>694</v>
      </c>
      <c r="AU176">
        <v>0</v>
      </c>
      <c r="AV176">
        <v>0</v>
      </c>
      <c r="AW176" t="s">
        <v>889</v>
      </c>
      <c r="AX176">
        <v>4</v>
      </c>
      <c r="AY176">
        <v>0</v>
      </c>
      <c r="AZ176">
        <v>12</v>
      </c>
      <c r="BA176">
        <v>1</v>
      </c>
      <c r="BB176">
        <v>31</v>
      </c>
      <c r="BC176">
        <v>0</v>
      </c>
      <c r="BD176">
        <v>0</v>
      </c>
      <c r="BE176">
        <v>1</v>
      </c>
      <c r="BF176">
        <v>0</v>
      </c>
      <c r="BG176">
        <v>0</v>
      </c>
      <c r="BH176" t="s">
        <v>890</v>
      </c>
      <c r="BI176">
        <v>50</v>
      </c>
      <c r="BJ176">
        <v>0</v>
      </c>
      <c r="BK176">
        <v>1</v>
      </c>
      <c r="BL176" t="s">
        <v>2412</v>
      </c>
      <c r="BM176">
        <v>60</v>
      </c>
      <c r="BN176">
        <v>200</v>
      </c>
      <c r="BO176">
        <v>0</v>
      </c>
      <c r="BS176">
        <v>0</v>
      </c>
      <c r="BT176">
        <v>0</v>
      </c>
      <c r="BU176">
        <v>0</v>
      </c>
      <c r="BY176" t="s">
        <v>1457</v>
      </c>
      <c r="BZ176" s="106">
        <f t="shared" si="16"/>
        <v>12300</v>
      </c>
      <c r="CA176" s="106">
        <f t="shared" si="17"/>
        <v>12300</v>
      </c>
      <c r="CB176" s="107" t="str">
        <f t="shared" si="15"/>
        <v>同一</v>
      </c>
    </row>
    <row r="177" spans="1:80">
      <c r="A177" s="1" t="str">
        <f t="shared" si="14"/>
        <v>酒田9-1B</v>
      </c>
      <c r="B177" t="s">
        <v>2392</v>
      </c>
      <c r="C177">
        <v>204</v>
      </c>
      <c r="D177" t="s">
        <v>309</v>
      </c>
      <c r="E177" t="s">
        <v>2411</v>
      </c>
      <c r="F177">
        <v>1</v>
      </c>
      <c r="G177" t="s">
        <v>2408</v>
      </c>
      <c r="H177">
        <v>2</v>
      </c>
      <c r="I177">
        <v>8580</v>
      </c>
      <c r="J177">
        <v>8580</v>
      </c>
      <c r="K177">
        <v>8580</v>
      </c>
      <c r="L177">
        <v>0</v>
      </c>
      <c r="M177">
        <v>0</v>
      </c>
      <c r="N177">
        <v>0</v>
      </c>
      <c r="O177">
        <v>0</v>
      </c>
      <c r="R177">
        <v>0</v>
      </c>
      <c r="U177">
        <v>0</v>
      </c>
      <c r="X177">
        <v>0</v>
      </c>
      <c r="AA177">
        <v>0</v>
      </c>
      <c r="AD177">
        <v>0</v>
      </c>
      <c r="AG177">
        <v>0</v>
      </c>
      <c r="AJ177">
        <v>0</v>
      </c>
      <c r="AK177">
        <v>100</v>
      </c>
      <c r="AL177" t="s">
        <v>888</v>
      </c>
      <c r="AO177">
        <v>3305</v>
      </c>
      <c r="AP177">
        <v>0</v>
      </c>
      <c r="AQ177">
        <v>1</v>
      </c>
      <c r="AR177">
        <v>2.5</v>
      </c>
      <c r="AS177" t="s">
        <v>694</v>
      </c>
      <c r="AU177">
        <v>0</v>
      </c>
      <c r="AV177">
        <v>0</v>
      </c>
      <c r="AW177" t="s">
        <v>889</v>
      </c>
      <c r="AX177">
        <v>4</v>
      </c>
      <c r="AY177">
        <v>0</v>
      </c>
      <c r="AZ177">
        <v>12</v>
      </c>
      <c r="BA177">
        <v>1</v>
      </c>
      <c r="BB177">
        <v>31</v>
      </c>
      <c r="BC177">
        <v>0</v>
      </c>
      <c r="BD177">
        <v>0</v>
      </c>
      <c r="BE177">
        <v>1</v>
      </c>
      <c r="BF177">
        <v>0</v>
      </c>
      <c r="BG177">
        <v>0</v>
      </c>
      <c r="BH177" t="s">
        <v>890</v>
      </c>
      <c r="BI177">
        <v>50</v>
      </c>
      <c r="BJ177">
        <v>0</v>
      </c>
      <c r="BK177">
        <v>1</v>
      </c>
      <c r="BL177" t="s">
        <v>2412</v>
      </c>
      <c r="BM177">
        <v>60</v>
      </c>
      <c r="BN177">
        <v>200</v>
      </c>
      <c r="BO177">
        <v>0</v>
      </c>
      <c r="BS177">
        <v>2025</v>
      </c>
      <c r="BT177">
        <v>0</v>
      </c>
      <c r="BU177">
        <v>0</v>
      </c>
      <c r="BY177" t="s">
        <v>1576</v>
      </c>
      <c r="BZ177" s="106">
        <f t="shared" si="16"/>
        <v>9350</v>
      </c>
      <c r="CA177" s="106">
        <f t="shared" si="17"/>
        <v>9400</v>
      </c>
      <c r="CB177" s="107" t="str">
        <f t="shared" si="15"/>
        <v>開差</v>
      </c>
    </row>
    <row r="178" spans="1:80">
      <c r="A178" s="1" t="str">
        <f t="shared" si="14"/>
        <v>酒田9-2</v>
      </c>
      <c r="B178" t="s">
        <v>2392</v>
      </c>
      <c r="C178">
        <v>204</v>
      </c>
      <c r="D178" t="s">
        <v>309</v>
      </c>
      <c r="E178" t="s">
        <v>2411</v>
      </c>
      <c r="F178">
        <v>2</v>
      </c>
      <c r="G178" t="s">
        <v>2401</v>
      </c>
      <c r="H178">
        <v>1</v>
      </c>
      <c r="I178">
        <v>17900</v>
      </c>
      <c r="J178">
        <v>17900</v>
      </c>
      <c r="K178">
        <v>17900</v>
      </c>
      <c r="L178">
        <v>0</v>
      </c>
      <c r="M178">
        <v>0</v>
      </c>
      <c r="N178">
        <v>0</v>
      </c>
      <c r="O178">
        <v>0</v>
      </c>
      <c r="R178">
        <v>0</v>
      </c>
      <c r="U178">
        <v>0</v>
      </c>
      <c r="X178">
        <v>0</v>
      </c>
      <c r="AA178">
        <v>0</v>
      </c>
      <c r="AD178">
        <v>0</v>
      </c>
      <c r="AG178">
        <v>0</v>
      </c>
      <c r="AJ178">
        <v>0</v>
      </c>
      <c r="AK178">
        <v>100</v>
      </c>
      <c r="AL178" t="s">
        <v>893</v>
      </c>
      <c r="AO178">
        <v>2481</v>
      </c>
      <c r="AP178">
        <v>0</v>
      </c>
      <c r="AQ178">
        <v>1</v>
      </c>
      <c r="AR178">
        <v>1</v>
      </c>
      <c r="AS178" t="s">
        <v>694</v>
      </c>
      <c r="AU178">
        <v>0</v>
      </c>
      <c r="AV178">
        <v>0</v>
      </c>
      <c r="AW178" t="s">
        <v>894</v>
      </c>
      <c r="AX178">
        <v>6</v>
      </c>
      <c r="AY178">
        <v>0</v>
      </c>
      <c r="AZ178">
        <v>11</v>
      </c>
      <c r="BA178">
        <v>1</v>
      </c>
      <c r="BB178">
        <v>31</v>
      </c>
      <c r="BC178">
        <v>0</v>
      </c>
      <c r="BD178">
        <v>0</v>
      </c>
      <c r="BE178">
        <v>1</v>
      </c>
      <c r="BF178">
        <v>0</v>
      </c>
      <c r="BG178">
        <v>1</v>
      </c>
      <c r="BH178" t="s">
        <v>890</v>
      </c>
      <c r="BI178">
        <v>700</v>
      </c>
      <c r="BJ178">
        <v>0</v>
      </c>
      <c r="BK178">
        <v>1</v>
      </c>
      <c r="BL178" t="s">
        <v>2412</v>
      </c>
      <c r="BM178">
        <v>60</v>
      </c>
      <c r="BN178">
        <v>200</v>
      </c>
      <c r="BO178">
        <v>0</v>
      </c>
      <c r="BS178">
        <v>2025</v>
      </c>
      <c r="BT178">
        <v>14000</v>
      </c>
      <c r="BU178">
        <v>0</v>
      </c>
      <c r="BY178" t="s">
        <v>1577</v>
      </c>
      <c r="BZ178" s="106">
        <f t="shared" si="16"/>
        <v>21800</v>
      </c>
      <c r="CA178" s="106">
        <f t="shared" si="17"/>
        <v>21700</v>
      </c>
      <c r="CB178" s="107" t="str">
        <f t="shared" si="15"/>
        <v>開差</v>
      </c>
    </row>
    <row r="179" spans="1:80">
      <c r="A179" s="1" t="str">
        <f t="shared" si="14"/>
        <v>酒田9-2B</v>
      </c>
      <c r="B179" t="s">
        <v>2392</v>
      </c>
      <c r="C179">
        <v>204</v>
      </c>
      <c r="D179" t="s">
        <v>309</v>
      </c>
      <c r="E179" t="s">
        <v>2411</v>
      </c>
      <c r="F179">
        <v>2</v>
      </c>
      <c r="G179" t="s">
        <v>2404</v>
      </c>
      <c r="H179">
        <v>2</v>
      </c>
      <c r="I179">
        <v>17900</v>
      </c>
      <c r="J179">
        <v>17900</v>
      </c>
      <c r="K179">
        <v>17900</v>
      </c>
      <c r="L179">
        <v>0</v>
      </c>
      <c r="M179">
        <v>0</v>
      </c>
      <c r="N179">
        <v>0</v>
      </c>
      <c r="O179">
        <v>0</v>
      </c>
      <c r="R179">
        <v>0</v>
      </c>
      <c r="U179">
        <v>0</v>
      </c>
      <c r="X179">
        <v>0</v>
      </c>
      <c r="AA179">
        <v>0</v>
      </c>
      <c r="AD179">
        <v>0</v>
      </c>
      <c r="AG179">
        <v>0</v>
      </c>
      <c r="AJ179">
        <v>0</v>
      </c>
      <c r="AK179">
        <v>100</v>
      </c>
      <c r="AL179" t="s">
        <v>893</v>
      </c>
      <c r="AO179">
        <v>2481</v>
      </c>
      <c r="AP179">
        <v>0</v>
      </c>
      <c r="AQ179">
        <v>1</v>
      </c>
      <c r="AR179">
        <v>1</v>
      </c>
      <c r="AS179" t="s">
        <v>694</v>
      </c>
      <c r="AU179">
        <v>0</v>
      </c>
      <c r="AV179">
        <v>0</v>
      </c>
      <c r="AW179" t="s">
        <v>894</v>
      </c>
      <c r="AX179">
        <v>6</v>
      </c>
      <c r="AY179">
        <v>0</v>
      </c>
      <c r="AZ179">
        <v>11</v>
      </c>
      <c r="BA179">
        <v>1</v>
      </c>
      <c r="BB179">
        <v>31</v>
      </c>
      <c r="BC179">
        <v>0</v>
      </c>
      <c r="BD179">
        <v>0</v>
      </c>
      <c r="BE179">
        <v>1</v>
      </c>
      <c r="BF179">
        <v>0</v>
      </c>
      <c r="BG179">
        <v>1</v>
      </c>
      <c r="BH179" t="s">
        <v>890</v>
      </c>
      <c r="BI179">
        <v>700</v>
      </c>
      <c r="BJ179">
        <v>0</v>
      </c>
      <c r="BK179">
        <v>1</v>
      </c>
      <c r="BL179" t="s">
        <v>2412</v>
      </c>
      <c r="BM179">
        <v>60</v>
      </c>
      <c r="BN179">
        <v>200</v>
      </c>
      <c r="BO179">
        <v>0</v>
      </c>
      <c r="BS179">
        <v>2025</v>
      </c>
      <c r="BT179">
        <v>14000</v>
      </c>
      <c r="BU179">
        <v>0</v>
      </c>
      <c r="BY179" t="s">
        <v>1458</v>
      </c>
      <c r="BZ179" s="106">
        <f t="shared" si="16"/>
        <v>23600</v>
      </c>
      <c r="CA179" s="106">
        <f t="shared" si="17"/>
        <v>23800</v>
      </c>
      <c r="CB179" s="107" t="str">
        <f t="shared" si="15"/>
        <v>開差</v>
      </c>
    </row>
    <row r="180" spans="1:80">
      <c r="A180" s="1" t="str">
        <f t="shared" si="14"/>
        <v>酒田9-3</v>
      </c>
      <c r="B180" t="s">
        <v>2392</v>
      </c>
      <c r="C180">
        <v>204</v>
      </c>
      <c r="D180" t="s">
        <v>309</v>
      </c>
      <c r="E180" t="s">
        <v>2411</v>
      </c>
      <c r="F180">
        <v>3</v>
      </c>
      <c r="G180" t="s">
        <v>2405</v>
      </c>
      <c r="H180">
        <v>1</v>
      </c>
      <c r="I180">
        <v>23100</v>
      </c>
      <c r="J180">
        <v>23100</v>
      </c>
      <c r="K180">
        <v>23100</v>
      </c>
      <c r="L180">
        <v>0</v>
      </c>
      <c r="M180">
        <v>0</v>
      </c>
      <c r="N180">
        <v>0</v>
      </c>
      <c r="O180">
        <v>0</v>
      </c>
      <c r="R180">
        <v>0</v>
      </c>
      <c r="U180">
        <v>0</v>
      </c>
      <c r="X180">
        <v>0</v>
      </c>
      <c r="AA180">
        <v>0</v>
      </c>
      <c r="AD180">
        <v>0</v>
      </c>
      <c r="AG180">
        <v>0</v>
      </c>
      <c r="AJ180">
        <v>0</v>
      </c>
      <c r="AK180">
        <v>100</v>
      </c>
      <c r="AL180" t="s">
        <v>896</v>
      </c>
      <c r="AM180" t="s">
        <v>897</v>
      </c>
      <c r="AO180">
        <v>1435</v>
      </c>
      <c r="AP180">
        <v>0</v>
      </c>
      <c r="AQ180">
        <v>1</v>
      </c>
      <c r="AR180">
        <v>2.5</v>
      </c>
      <c r="AS180" t="s">
        <v>898</v>
      </c>
      <c r="AT180">
        <v>3</v>
      </c>
      <c r="AU180">
        <v>2</v>
      </c>
      <c r="AV180">
        <v>0</v>
      </c>
      <c r="AW180" t="s">
        <v>2110</v>
      </c>
      <c r="AX180">
        <v>8</v>
      </c>
      <c r="AY180">
        <v>0</v>
      </c>
      <c r="AZ180">
        <v>16</v>
      </c>
      <c r="BA180">
        <v>1</v>
      </c>
      <c r="BB180" t="s">
        <v>2393</v>
      </c>
      <c r="BC180">
        <v>0</v>
      </c>
      <c r="BD180">
        <v>0</v>
      </c>
      <c r="BE180">
        <v>1</v>
      </c>
      <c r="BF180">
        <v>1</v>
      </c>
      <c r="BG180">
        <v>1</v>
      </c>
      <c r="BH180" t="s">
        <v>899</v>
      </c>
      <c r="BI180">
        <v>400</v>
      </c>
      <c r="BJ180">
        <v>0</v>
      </c>
      <c r="BK180">
        <v>1</v>
      </c>
      <c r="BL180" t="s">
        <v>2406</v>
      </c>
      <c r="BM180">
        <v>60</v>
      </c>
      <c r="BN180">
        <v>200</v>
      </c>
      <c r="BO180">
        <v>2</v>
      </c>
      <c r="BS180">
        <v>2025</v>
      </c>
      <c r="BT180">
        <v>18000</v>
      </c>
      <c r="BU180">
        <v>0</v>
      </c>
      <c r="BY180" t="s">
        <v>1578</v>
      </c>
      <c r="BZ180" s="106">
        <f t="shared" si="16"/>
        <v>11200</v>
      </c>
      <c r="CA180" s="106">
        <f t="shared" si="17"/>
        <v>11200</v>
      </c>
      <c r="CB180" s="107" t="str">
        <f t="shared" si="15"/>
        <v>同一</v>
      </c>
    </row>
    <row r="181" spans="1:80">
      <c r="A181" s="1" t="str">
        <f t="shared" si="14"/>
        <v>酒田9-3B</v>
      </c>
      <c r="B181" t="s">
        <v>2392</v>
      </c>
      <c r="C181">
        <v>204</v>
      </c>
      <c r="D181" t="s">
        <v>309</v>
      </c>
      <c r="E181" t="s">
        <v>2411</v>
      </c>
      <c r="F181">
        <v>3</v>
      </c>
      <c r="G181">
        <v>10357</v>
      </c>
      <c r="H181">
        <v>2</v>
      </c>
      <c r="I181">
        <v>23200</v>
      </c>
      <c r="J181">
        <v>23200</v>
      </c>
      <c r="K181">
        <v>23200</v>
      </c>
      <c r="L181">
        <v>0</v>
      </c>
      <c r="M181">
        <v>0</v>
      </c>
      <c r="N181">
        <v>0</v>
      </c>
      <c r="O181">
        <v>0</v>
      </c>
      <c r="R181">
        <v>0</v>
      </c>
      <c r="U181">
        <v>0</v>
      </c>
      <c r="X181">
        <v>0</v>
      </c>
      <c r="AA181">
        <v>0</v>
      </c>
      <c r="AD181">
        <v>0</v>
      </c>
      <c r="AG181">
        <v>0</v>
      </c>
      <c r="AJ181">
        <v>0</v>
      </c>
      <c r="AK181">
        <v>100</v>
      </c>
      <c r="AL181" t="s">
        <v>896</v>
      </c>
      <c r="AM181" t="s">
        <v>897</v>
      </c>
      <c r="AO181">
        <v>1435</v>
      </c>
      <c r="AP181">
        <v>0</v>
      </c>
      <c r="AQ181">
        <v>1</v>
      </c>
      <c r="AR181">
        <v>2.5</v>
      </c>
      <c r="AS181" t="s">
        <v>898</v>
      </c>
      <c r="AT181">
        <v>3</v>
      </c>
      <c r="AU181">
        <v>2</v>
      </c>
      <c r="AV181">
        <v>0</v>
      </c>
      <c r="AW181" t="s">
        <v>2110</v>
      </c>
      <c r="AX181">
        <v>8</v>
      </c>
      <c r="AY181">
        <v>0</v>
      </c>
      <c r="AZ181">
        <v>16</v>
      </c>
      <c r="BA181">
        <v>1</v>
      </c>
      <c r="BB181" t="s">
        <v>2393</v>
      </c>
      <c r="BC181">
        <v>0</v>
      </c>
      <c r="BD181">
        <v>0</v>
      </c>
      <c r="BE181">
        <v>1</v>
      </c>
      <c r="BF181">
        <v>1</v>
      </c>
      <c r="BG181">
        <v>1</v>
      </c>
      <c r="BH181" t="s">
        <v>899</v>
      </c>
      <c r="BI181">
        <v>400</v>
      </c>
      <c r="BJ181">
        <v>0</v>
      </c>
      <c r="BK181">
        <v>1</v>
      </c>
      <c r="BL181" t="s">
        <v>2406</v>
      </c>
      <c r="BM181">
        <v>60</v>
      </c>
      <c r="BN181">
        <v>200</v>
      </c>
      <c r="BO181">
        <v>2</v>
      </c>
      <c r="BS181">
        <v>2025</v>
      </c>
      <c r="BT181">
        <v>18000</v>
      </c>
      <c r="BU181">
        <v>0</v>
      </c>
      <c r="BY181" t="s">
        <v>1579</v>
      </c>
      <c r="BZ181" s="106">
        <f t="shared" si="16"/>
        <v>9250</v>
      </c>
      <c r="CA181" s="106">
        <f t="shared" si="17"/>
        <v>9260</v>
      </c>
      <c r="CB181" s="107" t="str">
        <f t="shared" si="15"/>
        <v>開差</v>
      </c>
    </row>
    <row r="182" spans="1:80">
      <c r="A182" s="1" t="str">
        <f t="shared" si="14"/>
        <v>金山-2</v>
      </c>
      <c r="B182" t="s">
        <v>2392</v>
      </c>
      <c r="C182">
        <v>361</v>
      </c>
      <c r="D182" t="s">
        <v>394</v>
      </c>
      <c r="E182" t="s">
        <v>2393</v>
      </c>
      <c r="F182">
        <v>2</v>
      </c>
      <c r="G182" t="s">
        <v>2401</v>
      </c>
      <c r="H182">
        <v>1</v>
      </c>
      <c r="I182">
        <v>5840</v>
      </c>
      <c r="J182">
        <v>5840</v>
      </c>
      <c r="K182">
        <v>5840</v>
      </c>
      <c r="L182">
        <v>0</v>
      </c>
      <c r="M182">
        <v>0</v>
      </c>
      <c r="N182">
        <v>0</v>
      </c>
      <c r="O182">
        <v>0</v>
      </c>
      <c r="P182">
        <v>1144</v>
      </c>
      <c r="R182">
        <v>2</v>
      </c>
      <c r="U182">
        <v>0</v>
      </c>
      <c r="X182">
        <v>0</v>
      </c>
      <c r="AA182">
        <v>0</v>
      </c>
      <c r="AD182">
        <v>0</v>
      </c>
      <c r="AG182">
        <v>0</v>
      </c>
      <c r="AJ182">
        <v>0</v>
      </c>
      <c r="AK182">
        <v>102</v>
      </c>
      <c r="AL182" t="s">
        <v>1206</v>
      </c>
      <c r="AO182">
        <v>528</v>
      </c>
      <c r="AP182">
        <v>0</v>
      </c>
      <c r="AQ182">
        <v>1</v>
      </c>
      <c r="AR182">
        <v>1.5</v>
      </c>
      <c r="AS182" t="s">
        <v>500</v>
      </c>
      <c r="AT182">
        <v>4</v>
      </c>
      <c r="AU182">
        <v>2</v>
      </c>
      <c r="AV182">
        <v>0</v>
      </c>
      <c r="AW182" t="s">
        <v>1207</v>
      </c>
      <c r="AX182">
        <v>1</v>
      </c>
      <c r="AY182">
        <v>0</v>
      </c>
      <c r="AZ182">
        <v>8</v>
      </c>
      <c r="BA182">
        <v>1</v>
      </c>
      <c r="BB182">
        <v>33</v>
      </c>
      <c r="BC182">
        <v>0</v>
      </c>
      <c r="BD182">
        <v>0</v>
      </c>
      <c r="BE182">
        <v>1</v>
      </c>
      <c r="BF182">
        <v>0</v>
      </c>
      <c r="BG182">
        <v>1</v>
      </c>
      <c r="BH182" t="s">
        <v>400</v>
      </c>
      <c r="BI182">
        <v>8700</v>
      </c>
      <c r="BJ182">
        <v>0</v>
      </c>
      <c r="BK182">
        <v>2</v>
      </c>
      <c r="BL182">
        <v>15</v>
      </c>
      <c r="BM182">
        <v>60</v>
      </c>
      <c r="BN182">
        <v>200</v>
      </c>
      <c r="BO182">
        <v>0</v>
      </c>
      <c r="BS182">
        <v>0</v>
      </c>
      <c r="BT182">
        <v>0</v>
      </c>
      <c r="BU182">
        <v>0</v>
      </c>
      <c r="BY182" t="s">
        <v>1459</v>
      </c>
      <c r="BZ182" s="106">
        <f t="shared" si="16"/>
        <v>16300</v>
      </c>
      <c r="CA182" s="106">
        <f t="shared" si="17"/>
        <v>16200</v>
      </c>
      <c r="CB182" s="107" t="str">
        <f t="shared" si="15"/>
        <v>開差</v>
      </c>
    </row>
    <row r="183" spans="1:80">
      <c r="A183" s="1" t="str">
        <f t="shared" si="14"/>
        <v>金山-2B</v>
      </c>
      <c r="B183" t="s">
        <v>2392</v>
      </c>
      <c r="C183">
        <v>361</v>
      </c>
      <c r="D183" t="s">
        <v>394</v>
      </c>
      <c r="E183" t="s">
        <v>2393</v>
      </c>
      <c r="F183">
        <v>2</v>
      </c>
      <c r="G183" t="s">
        <v>2395</v>
      </c>
      <c r="H183">
        <v>2</v>
      </c>
      <c r="I183">
        <v>5840</v>
      </c>
      <c r="J183">
        <v>5840</v>
      </c>
      <c r="K183">
        <v>5840</v>
      </c>
      <c r="L183">
        <v>0</v>
      </c>
      <c r="M183">
        <v>0</v>
      </c>
      <c r="N183">
        <v>0</v>
      </c>
      <c r="O183">
        <v>0</v>
      </c>
      <c r="P183">
        <v>1144</v>
      </c>
      <c r="R183">
        <v>2</v>
      </c>
      <c r="U183">
        <v>0</v>
      </c>
      <c r="X183">
        <v>0</v>
      </c>
      <c r="AA183">
        <v>0</v>
      </c>
      <c r="AD183">
        <v>0</v>
      </c>
      <c r="AG183">
        <v>0</v>
      </c>
      <c r="AJ183">
        <v>0</v>
      </c>
      <c r="AK183">
        <v>102</v>
      </c>
      <c r="AL183" t="s">
        <v>1206</v>
      </c>
      <c r="AO183">
        <v>528</v>
      </c>
      <c r="AP183">
        <v>0</v>
      </c>
      <c r="AQ183">
        <v>1</v>
      </c>
      <c r="AR183">
        <v>1.5</v>
      </c>
      <c r="AS183" t="s">
        <v>500</v>
      </c>
      <c r="AT183">
        <v>4</v>
      </c>
      <c r="AU183">
        <v>2</v>
      </c>
      <c r="AV183">
        <v>0</v>
      </c>
      <c r="AW183" t="s">
        <v>1207</v>
      </c>
      <c r="AX183">
        <v>1</v>
      </c>
      <c r="AY183">
        <v>0</v>
      </c>
      <c r="AZ183">
        <v>8</v>
      </c>
      <c r="BA183">
        <v>1</v>
      </c>
      <c r="BB183">
        <v>33</v>
      </c>
      <c r="BC183">
        <v>0</v>
      </c>
      <c r="BD183">
        <v>0</v>
      </c>
      <c r="BE183">
        <v>1</v>
      </c>
      <c r="BF183">
        <v>0</v>
      </c>
      <c r="BG183">
        <v>1</v>
      </c>
      <c r="BH183" t="s">
        <v>400</v>
      </c>
      <c r="BI183">
        <v>8700</v>
      </c>
      <c r="BJ183">
        <v>0</v>
      </c>
      <c r="BK183">
        <v>2</v>
      </c>
      <c r="BL183">
        <v>15</v>
      </c>
      <c r="BM183">
        <v>60</v>
      </c>
      <c r="BN183">
        <v>200</v>
      </c>
      <c r="BO183">
        <v>0</v>
      </c>
      <c r="BS183">
        <v>2025</v>
      </c>
      <c r="BT183">
        <v>0</v>
      </c>
      <c r="BU183">
        <v>0</v>
      </c>
      <c r="BY183" t="s">
        <v>1580</v>
      </c>
      <c r="BZ183" s="106">
        <f t="shared" si="16"/>
        <v>12100</v>
      </c>
      <c r="CA183" s="106">
        <f t="shared" si="17"/>
        <v>12100</v>
      </c>
      <c r="CB183" s="107" t="str">
        <f t="shared" si="15"/>
        <v>同一</v>
      </c>
    </row>
    <row r="184" spans="1:80">
      <c r="A184" s="1" t="str">
        <f t="shared" si="14"/>
        <v>金山5-1</v>
      </c>
      <c r="B184" t="s">
        <v>2392</v>
      </c>
      <c r="C184">
        <v>361</v>
      </c>
      <c r="D184" t="s">
        <v>394</v>
      </c>
      <c r="E184" t="s">
        <v>2407</v>
      </c>
      <c r="F184">
        <v>1</v>
      </c>
      <c r="G184" t="s">
        <v>2401</v>
      </c>
      <c r="H184">
        <v>1</v>
      </c>
      <c r="I184">
        <v>12800</v>
      </c>
      <c r="J184">
        <v>12800</v>
      </c>
      <c r="K184">
        <v>12800</v>
      </c>
      <c r="L184">
        <v>0</v>
      </c>
      <c r="M184">
        <v>0</v>
      </c>
      <c r="N184">
        <v>0</v>
      </c>
      <c r="O184">
        <v>0</v>
      </c>
      <c r="P184">
        <v>1148</v>
      </c>
      <c r="R184">
        <v>1</v>
      </c>
      <c r="U184">
        <v>0</v>
      </c>
      <c r="X184">
        <v>0</v>
      </c>
      <c r="AA184">
        <v>0</v>
      </c>
      <c r="AD184">
        <v>0</v>
      </c>
      <c r="AG184">
        <v>0</v>
      </c>
      <c r="AJ184">
        <v>0</v>
      </c>
      <c r="AK184">
        <v>101</v>
      </c>
      <c r="AL184" t="s">
        <v>1209</v>
      </c>
      <c r="AO184">
        <v>512</v>
      </c>
      <c r="AP184">
        <v>0</v>
      </c>
      <c r="AQ184">
        <v>1</v>
      </c>
      <c r="AR184">
        <v>3</v>
      </c>
      <c r="AS184" t="s">
        <v>631</v>
      </c>
      <c r="AT184">
        <v>4</v>
      </c>
      <c r="AU184">
        <v>2</v>
      </c>
      <c r="AV184">
        <v>0</v>
      </c>
      <c r="AW184" t="s">
        <v>1210</v>
      </c>
      <c r="AX184">
        <v>5</v>
      </c>
      <c r="AY184">
        <v>0</v>
      </c>
      <c r="AZ184">
        <v>10</v>
      </c>
      <c r="BA184">
        <v>1</v>
      </c>
      <c r="BB184">
        <v>33</v>
      </c>
      <c r="BC184">
        <v>0</v>
      </c>
      <c r="BD184">
        <v>5</v>
      </c>
      <c r="BE184">
        <v>1</v>
      </c>
      <c r="BF184">
        <v>0</v>
      </c>
      <c r="BG184">
        <v>1</v>
      </c>
      <c r="BH184" t="s">
        <v>400</v>
      </c>
      <c r="BI184">
        <v>9000</v>
      </c>
      <c r="BJ184">
        <v>0</v>
      </c>
      <c r="BK184">
        <v>2</v>
      </c>
      <c r="BL184" t="s">
        <v>2410</v>
      </c>
      <c r="BM184">
        <v>80</v>
      </c>
      <c r="BN184">
        <v>200</v>
      </c>
      <c r="BO184">
        <v>0</v>
      </c>
      <c r="BS184">
        <v>0</v>
      </c>
      <c r="BT184">
        <v>0</v>
      </c>
      <c r="BU184">
        <v>0</v>
      </c>
      <c r="BY184" t="s">
        <v>1581</v>
      </c>
      <c r="BZ184" s="106">
        <f t="shared" si="16"/>
        <v>6710</v>
      </c>
      <c r="CA184" s="106">
        <f t="shared" si="17"/>
        <v>6700</v>
      </c>
      <c r="CB184" s="107" t="str">
        <f t="shared" si="15"/>
        <v>開差</v>
      </c>
    </row>
    <row r="185" spans="1:80">
      <c r="A185" s="1" t="str">
        <f t="shared" si="14"/>
        <v>金山5-1B</v>
      </c>
      <c r="B185" t="s">
        <v>2392</v>
      </c>
      <c r="C185">
        <v>361</v>
      </c>
      <c r="D185" t="s">
        <v>394</v>
      </c>
      <c r="E185" t="s">
        <v>2407</v>
      </c>
      <c r="F185">
        <v>1</v>
      </c>
      <c r="G185" t="s">
        <v>2395</v>
      </c>
      <c r="H185">
        <v>2</v>
      </c>
      <c r="I185">
        <v>12800</v>
      </c>
      <c r="J185">
        <v>12800</v>
      </c>
      <c r="K185">
        <v>12800</v>
      </c>
      <c r="L185">
        <v>0</v>
      </c>
      <c r="M185">
        <v>0</v>
      </c>
      <c r="N185">
        <v>0</v>
      </c>
      <c r="O185">
        <v>0</v>
      </c>
      <c r="P185">
        <v>1148</v>
      </c>
      <c r="R185">
        <v>1</v>
      </c>
      <c r="U185">
        <v>0</v>
      </c>
      <c r="X185">
        <v>0</v>
      </c>
      <c r="AA185">
        <v>0</v>
      </c>
      <c r="AD185">
        <v>0</v>
      </c>
      <c r="AG185">
        <v>0</v>
      </c>
      <c r="AJ185">
        <v>0</v>
      </c>
      <c r="AK185">
        <v>101</v>
      </c>
      <c r="AL185" t="s">
        <v>1209</v>
      </c>
      <c r="AO185">
        <v>512</v>
      </c>
      <c r="AP185">
        <v>0</v>
      </c>
      <c r="AQ185">
        <v>1</v>
      </c>
      <c r="AR185">
        <v>3</v>
      </c>
      <c r="AS185" t="s">
        <v>631</v>
      </c>
      <c r="AT185">
        <v>4</v>
      </c>
      <c r="AU185">
        <v>2</v>
      </c>
      <c r="AV185">
        <v>0</v>
      </c>
      <c r="AW185" t="s">
        <v>1210</v>
      </c>
      <c r="AX185">
        <v>5</v>
      </c>
      <c r="AY185">
        <v>0</v>
      </c>
      <c r="AZ185">
        <v>10</v>
      </c>
      <c r="BA185">
        <v>1</v>
      </c>
      <c r="BB185">
        <v>33</v>
      </c>
      <c r="BC185">
        <v>0</v>
      </c>
      <c r="BD185">
        <v>5</v>
      </c>
      <c r="BE185">
        <v>1</v>
      </c>
      <c r="BF185">
        <v>0</v>
      </c>
      <c r="BG185">
        <v>1</v>
      </c>
      <c r="BH185" t="s">
        <v>400</v>
      </c>
      <c r="BI185">
        <v>9000</v>
      </c>
      <c r="BJ185">
        <v>0</v>
      </c>
      <c r="BK185">
        <v>2</v>
      </c>
      <c r="BL185" t="s">
        <v>2410</v>
      </c>
      <c r="BM185">
        <v>80</v>
      </c>
      <c r="BN185">
        <v>200</v>
      </c>
      <c r="BO185">
        <v>0</v>
      </c>
      <c r="BS185">
        <v>2025</v>
      </c>
      <c r="BT185">
        <v>0</v>
      </c>
      <c r="BU185">
        <v>0</v>
      </c>
      <c r="BY185" t="s">
        <v>1460</v>
      </c>
      <c r="BZ185" s="106">
        <f t="shared" si="16"/>
        <v>16700</v>
      </c>
      <c r="CA185" s="106">
        <f t="shared" si="17"/>
        <v>16700</v>
      </c>
      <c r="CB185" s="107" t="str">
        <f t="shared" si="15"/>
        <v>同一</v>
      </c>
    </row>
    <row r="186" spans="1:80">
      <c r="A186" s="1" t="str">
        <f t="shared" si="14"/>
        <v>最上-1</v>
      </c>
      <c r="B186" t="s">
        <v>2392</v>
      </c>
      <c r="C186">
        <v>362</v>
      </c>
      <c r="D186" t="s">
        <v>397</v>
      </c>
      <c r="E186" t="s">
        <v>2393</v>
      </c>
      <c r="F186">
        <v>1</v>
      </c>
      <c r="G186" t="s">
        <v>2397</v>
      </c>
      <c r="H186">
        <v>1</v>
      </c>
      <c r="I186">
        <v>8440</v>
      </c>
      <c r="J186">
        <v>8440</v>
      </c>
      <c r="K186">
        <v>8440</v>
      </c>
      <c r="L186">
        <v>0</v>
      </c>
      <c r="M186">
        <v>0</v>
      </c>
      <c r="N186">
        <v>0</v>
      </c>
      <c r="O186">
        <v>0</v>
      </c>
      <c r="P186">
        <v>1144</v>
      </c>
      <c r="R186">
        <v>1</v>
      </c>
      <c r="U186">
        <v>0</v>
      </c>
      <c r="X186">
        <v>0</v>
      </c>
      <c r="AA186">
        <v>0</v>
      </c>
      <c r="AD186">
        <v>0</v>
      </c>
      <c r="AG186">
        <v>0</v>
      </c>
      <c r="AJ186">
        <v>0</v>
      </c>
      <c r="AK186">
        <v>101</v>
      </c>
      <c r="AL186" t="s">
        <v>1213</v>
      </c>
      <c r="AO186">
        <v>404</v>
      </c>
      <c r="AP186">
        <v>0</v>
      </c>
      <c r="AQ186">
        <v>1</v>
      </c>
      <c r="AR186">
        <v>1.2</v>
      </c>
      <c r="AS186" t="s">
        <v>500</v>
      </c>
      <c r="AT186">
        <v>4</v>
      </c>
      <c r="AU186">
        <v>2</v>
      </c>
      <c r="AV186">
        <v>0</v>
      </c>
      <c r="AW186" t="s">
        <v>1214</v>
      </c>
      <c r="AX186">
        <v>7</v>
      </c>
      <c r="AY186">
        <v>0</v>
      </c>
      <c r="AZ186">
        <v>5</v>
      </c>
      <c r="BA186">
        <v>1</v>
      </c>
      <c r="BB186">
        <v>33</v>
      </c>
      <c r="BC186">
        <v>0</v>
      </c>
      <c r="BD186">
        <v>0</v>
      </c>
      <c r="BE186">
        <v>1</v>
      </c>
      <c r="BF186">
        <v>0</v>
      </c>
      <c r="BG186">
        <v>1</v>
      </c>
      <c r="BH186" t="s">
        <v>397</v>
      </c>
      <c r="BI186">
        <v>400</v>
      </c>
      <c r="BJ186">
        <v>0</v>
      </c>
      <c r="BK186">
        <v>2</v>
      </c>
      <c r="BL186">
        <v>15</v>
      </c>
      <c r="BM186">
        <v>60</v>
      </c>
      <c r="BN186">
        <v>200</v>
      </c>
      <c r="BO186">
        <v>0</v>
      </c>
      <c r="BS186">
        <v>0</v>
      </c>
      <c r="BT186">
        <v>0</v>
      </c>
      <c r="BU186">
        <v>0</v>
      </c>
      <c r="BY186" t="s">
        <v>1582</v>
      </c>
      <c r="BZ186" s="106">
        <f t="shared" si="16"/>
        <v>13300</v>
      </c>
      <c r="CA186" s="106">
        <f t="shared" si="17"/>
        <v>13300</v>
      </c>
      <c r="CB186" s="107" t="str">
        <f t="shared" si="15"/>
        <v>同一</v>
      </c>
    </row>
    <row r="187" spans="1:80">
      <c r="A187" s="1" t="str">
        <f t="shared" si="14"/>
        <v>最上-1B</v>
      </c>
      <c r="B187" t="s">
        <v>2392</v>
      </c>
      <c r="C187">
        <v>362</v>
      </c>
      <c r="D187" t="s">
        <v>397</v>
      </c>
      <c r="E187" t="s">
        <v>2393</v>
      </c>
      <c r="F187">
        <v>1</v>
      </c>
      <c r="G187" t="s">
        <v>2405</v>
      </c>
      <c r="H187">
        <v>2</v>
      </c>
      <c r="I187">
        <v>8440</v>
      </c>
      <c r="J187">
        <v>8440</v>
      </c>
      <c r="K187">
        <v>8440</v>
      </c>
      <c r="L187">
        <v>0</v>
      </c>
      <c r="M187">
        <v>0</v>
      </c>
      <c r="N187">
        <v>0</v>
      </c>
      <c r="O187">
        <v>0</v>
      </c>
      <c r="P187">
        <v>1144</v>
      </c>
      <c r="R187">
        <v>1</v>
      </c>
      <c r="U187">
        <v>0</v>
      </c>
      <c r="X187">
        <v>0</v>
      </c>
      <c r="AA187">
        <v>0</v>
      </c>
      <c r="AD187">
        <v>0</v>
      </c>
      <c r="AG187">
        <v>0</v>
      </c>
      <c r="AJ187">
        <v>0</v>
      </c>
      <c r="AK187">
        <v>101</v>
      </c>
      <c r="AL187" t="s">
        <v>1213</v>
      </c>
      <c r="AO187">
        <v>404</v>
      </c>
      <c r="AP187">
        <v>0</v>
      </c>
      <c r="AQ187">
        <v>1</v>
      </c>
      <c r="AR187">
        <v>1.2</v>
      </c>
      <c r="AS187" t="s">
        <v>500</v>
      </c>
      <c r="AT187">
        <v>4</v>
      </c>
      <c r="AU187">
        <v>2</v>
      </c>
      <c r="AV187">
        <v>0</v>
      </c>
      <c r="AW187" t="s">
        <v>1214</v>
      </c>
      <c r="AX187">
        <v>7</v>
      </c>
      <c r="AY187">
        <v>0</v>
      </c>
      <c r="AZ187">
        <v>5</v>
      </c>
      <c r="BA187">
        <v>1</v>
      </c>
      <c r="BB187">
        <v>33</v>
      </c>
      <c r="BC187">
        <v>0</v>
      </c>
      <c r="BD187">
        <v>0</v>
      </c>
      <c r="BE187">
        <v>1</v>
      </c>
      <c r="BF187">
        <v>0</v>
      </c>
      <c r="BG187">
        <v>1</v>
      </c>
      <c r="BH187" t="s">
        <v>397</v>
      </c>
      <c r="BI187">
        <v>400</v>
      </c>
      <c r="BJ187">
        <v>0</v>
      </c>
      <c r="BK187">
        <v>2</v>
      </c>
      <c r="BL187">
        <v>15</v>
      </c>
      <c r="BM187">
        <v>60</v>
      </c>
      <c r="BN187">
        <v>200</v>
      </c>
      <c r="BO187">
        <v>0</v>
      </c>
      <c r="BS187">
        <v>0</v>
      </c>
      <c r="BT187">
        <v>0</v>
      </c>
      <c r="BU187">
        <v>0</v>
      </c>
      <c r="BY187" t="s">
        <v>1583</v>
      </c>
      <c r="BZ187" s="106">
        <f t="shared" si="16"/>
        <v>7940</v>
      </c>
      <c r="CA187" s="106">
        <f t="shared" si="17"/>
        <v>7940</v>
      </c>
      <c r="CB187" s="107" t="str">
        <f t="shared" si="15"/>
        <v>同一</v>
      </c>
    </row>
    <row r="188" spans="1:80">
      <c r="A188" s="1" t="str">
        <f t="shared" si="14"/>
        <v>最上-2</v>
      </c>
      <c r="B188" t="s">
        <v>2392</v>
      </c>
      <c r="C188">
        <v>362</v>
      </c>
      <c r="D188" t="s">
        <v>397</v>
      </c>
      <c r="E188" t="s">
        <v>2393</v>
      </c>
      <c r="F188">
        <v>2</v>
      </c>
      <c r="G188" t="s">
        <v>2397</v>
      </c>
      <c r="H188">
        <v>1</v>
      </c>
      <c r="I188">
        <v>7180</v>
      </c>
      <c r="J188">
        <v>7180</v>
      </c>
      <c r="K188">
        <v>7180</v>
      </c>
      <c r="L188">
        <v>0</v>
      </c>
      <c r="M188">
        <v>0</v>
      </c>
      <c r="N188">
        <v>0</v>
      </c>
      <c r="O188">
        <v>0</v>
      </c>
      <c r="P188">
        <v>1144</v>
      </c>
      <c r="R188">
        <v>3</v>
      </c>
      <c r="U188">
        <v>0</v>
      </c>
      <c r="X188">
        <v>0</v>
      </c>
      <c r="AA188">
        <v>0</v>
      </c>
      <c r="AD188">
        <v>0</v>
      </c>
      <c r="AG188">
        <v>0</v>
      </c>
      <c r="AJ188">
        <v>0</v>
      </c>
      <c r="AK188">
        <v>103</v>
      </c>
      <c r="AL188" t="s">
        <v>1216</v>
      </c>
      <c r="AO188">
        <v>351</v>
      </c>
      <c r="AP188">
        <v>0</v>
      </c>
      <c r="AQ188">
        <v>1</v>
      </c>
      <c r="AR188">
        <v>1.5</v>
      </c>
      <c r="AS188" t="s">
        <v>500</v>
      </c>
      <c r="AT188">
        <v>4</v>
      </c>
      <c r="AU188">
        <v>2</v>
      </c>
      <c r="AV188">
        <v>0</v>
      </c>
      <c r="AW188" t="s">
        <v>505</v>
      </c>
      <c r="AX188">
        <v>5</v>
      </c>
      <c r="AY188">
        <v>0</v>
      </c>
      <c r="AZ188">
        <v>4.5</v>
      </c>
      <c r="BA188">
        <v>1</v>
      </c>
      <c r="BB188">
        <v>33</v>
      </c>
      <c r="BC188">
        <v>0</v>
      </c>
      <c r="BD188">
        <v>0</v>
      </c>
      <c r="BE188">
        <v>1</v>
      </c>
      <c r="BF188">
        <v>0</v>
      </c>
      <c r="BG188">
        <v>1</v>
      </c>
      <c r="BH188" t="s">
        <v>397</v>
      </c>
      <c r="BI188">
        <v>950</v>
      </c>
      <c r="BJ188">
        <v>0</v>
      </c>
      <c r="BK188">
        <v>2</v>
      </c>
      <c r="BL188">
        <v>15</v>
      </c>
      <c r="BM188">
        <v>60</v>
      </c>
      <c r="BN188">
        <v>200</v>
      </c>
      <c r="BO188">
        <v>0</v>
      </c>
      <c r="BS188">
        <v>0</v>
      </c>
      <c r="BT188">
        <v>0</v>
      </c>
      <c r="BU188">
        <v>0</v>
      </c>
      <c r="BY188" t="s">
        <v>1461</v>
      </c>
      <c r="BZ188" s="106">
        <f t="shared" si="16"/>
        <v>17900</v>
      </c>
      <c r="CA188" s="106">
        <f t="shared" si="17"/>
        <v>17900</v>
      </c>
      <c r="CB188" s="107" t="str">
        <f t="shared" si="15"/>
        <v>同一</v>
      </c>
    </row>
    <row r="189" spans="1:80">
      <c r="A189" s="1" t="str">
        <f t="shared" si="14"/>
        <v>最上-2B</v>
      </c>
      <c r="B189" t="s">
        <v>2392</v>
      </c>
      <c r="C189">
        <v>362</v>
      </c>
      <c r="D189" t="s">
        <v>397</v>
      </c>
      <c r="E189" t="s">
        <v>2393</v>
      </c>
      <c r="F189">
        <v>2</v>
      </c>
      <c r="G189" t="s">
        <v>2405</v>
      </c>
      <c r="H189">
        <v>2</v>
      </c>
      <c r="I189">
        <v>7180</v>
      </c>
      <c r="J189">
        <v>7180</v>
      </c>
      <c r="K189">
        <v>7180</v>
      </c>
      <c r="L189">
        <v>0</v>
      </c>
      <c r="M189">
        <v>0</v>
      </c>
      <c r="N189">
        <v>0</v>
      </c>
      <c r="O189">
        <v>0</v>
      </c>
      <c r="P189">
        <v>1144</v>
      </c>
      <c r="R189">
        <v>3</v>
      </c>
      <c r="U189">
        <v>0</v>
      </c>
      <c r="X189">
        <v>0</v>
      </c>
      <c r="AA189">
        <v>0</v>
      </c>
      <c r="AD189">
        <v>0</v>
      </c>
      <c r="AG189">
        <v>0</v>
      </c>
      <c r="AJ189">
        <v>0</v>
      </c>
      <c r="AK189">
        <v>103</v>
      </c>
      <c r="AL189" t="s">
        <v>1216</v>
      </c>
      <c r="AO189">
        <v>351</v>
      </c>
      <c r="AP189">
        <v>0</v>
      </c>
      <c r="AQ189">
        <v>1</v>
      </c>
      <c r="AR189">
        <v>1.5</v>
      </c>
      <c r="AS189" t="s">
        <v>500</v>
      </c>
      <c r="AT189">
        <v>4</v>
      </c>
      <c r="AU189">
        <v>2</v>
      </c>
      <c r="AV189">
        <v>0</v>
      </c>
      <c r="AW189" t="s">
        <v>505</v>
      </c>
      <c r="AX189">
        <v>5</v>
      </c>
      <c r="AY189">
        <v>0</v>
      </c>
      <c r="AZ189">
        <v>4.5</v>
      </c>
      <c r="BA189">
        <v>1</v>
      </c>
      <c r="BB189">
        <v>33</v>
      </c>
      <c r="BC189">
        <v>0</v>
      </c>
      <c r="BD189">
        <v>0</v>
      </c>
      <c r="BE189">
        <v>1</v>
      </c>
      <c r="BF189">
        <v>0</v>
      </c>
      <c r="BG189">
        <v>1</v>
      </c>
      <c r="BH189" t="s">
        <v>397</v>
      </c>
      <c r="BI189">
        <v>950</v>
      </c>
      <c r="BJ189">
        <v>0</v>
      </c>
      <c r="BK189">
        <v>2</v>
      </c>
      <c r="BL189">
        <v>15</v>
      </c>
      <c r="BM189">
        <v>60</v>
      </c>
      <c r="BN189">
        <v>200</v>
      </c>
      <c r="BO189">
        <v>0</v>
      </c>
      <c r="BS189">
        <v>0</v>
      </c>
      <c r="BT189">
        <v>0</v>
      </c>
      <c r="BU189">
        <v>0</v>
      </c>
      <c r="BY189" t="s">
        <v>1584</v>
      </c>
      <c r="BZ189" s="106">
        <f t="shared" si="16"/>
        <v>15400</v>
      </c>
      <c r="CA189" s="106">
        <f t="shared" si="17"/>
        <v>15300</v>
      </c>
      <c r="CB189" s="107" t="str">
        <f t="shared" si="15"/>
        <v>開差</v>
      </c>
    </row>
    <row r="190" spans="1:80">
      <c r="A190" s="1" t="str">
        <f t="shared" si="14"/>
        <v>最上5-1</v>
      </c>
      <c r="B190" t="s">
        <v>2392</v>
      </c>
      <c r="C190">
        <v>362</v>
      </c>
      <c r="D190" t="s">
        <v>397</v>
      </c>
      <c r="E190" t="s">
        <v>2407</v>
      </c>
      <c r="F190">
        <v>1</v>
      </c>
      <c r="G190" t="s">
        <v>2397</v>
      </c>
      <c r="H190">
        <v>1</v>
      </c>
      <c r="I190">
        <v>14800</v>
      </c>
      <c r="J190">
        <v>14800</v>
      </c>
      <c r="K190">
        <v>14800</v>
      </c>
      <c r="L190">
        <v>0</v>
      </c>
      <c r="M190">
        <v>0</v>
      </c>
      <c r="N190">
        <v>0</v>
      </c>
      <c r="O190">
        <v>0</v>
      </c>
      <c r="P190">
        <v>1142</v>
      </c>
      <c r="R190">
        <v>-1</v>
      </c>
      <c r="S190">
        <v>1152</v>
      </c>
      <c r="T190" t="s">
        <v>2388</v>
      </c>
      <c r="U190">
        <v>-6</v>
      </c>
      <c r="X190">
        <v>0</v>
      </c>
      <c r="AA190">
        <v>0</v>
      </c>
      <c r="AD190">
        <v>0</v>
      </c>
      <c r="AG190">
        <v>0</v>
      </c>
      <c r="AJ190">
        <v>0</v>
      </c>
      <c r="AK190">
        <v>93.1</v>
      </c>
      <c r="AL190" t="s">
        <v>1218</v>
      </c>
      <c r="AO190">
        <v>471</v>
      </c>
      <c r="AP190">
        <v>0</v>
      </c>
      <c r="AQ190">
        <v>1</v>
      </c>
      <c r="AR190">
        <v>3.5</v>
      </c>
      <c r="AS190" t="s">
        <v>631</v>
      </c>
      <c r="AT190">
        <v>4</v>
      </c>
      <c r="AU190">
        <v>2</v>
      </c>
      <c r="AV190">
        <v>0</v>
      </c>
      <c r="AW190" t="s">
        <v>1219</v>
      </c>
      <c r="AX190">
        <v>6</v>
      </c>
      <c r="AY190">
        <v>0</v>
      </c>
      <c r="AZ190">
        <v>8</v>
      </c>
      <c r="BA190">
        <v>1</v>
      </c>
      <c r="BB190">
        <v>33</v>
      </c>
      <c r="BC190">
        <v>0</v>
      </c>
      <c r="BD190">
        <v>0</v>
      </c>
      <c r="BE190">
        <v>1</v>
      </c>
      <c r="BF190">
        <v>0</v>
      </c>
      <c r="BG190">
        <v>1</v>
      </c>
      <c r="BH190" t="s">
        <v>397</v>
      </c>
      <c r="BI190">
        <v>240</v>
      </c>
      <c r="BJ190">
        <v>0</v>
      </c>
      <c r="BK190">
        <v>2</v>
      </c>
      <c r="BL190" t="s">
        <v>2407</v>
      </c>
      <c r="BM190">
        <v>80</v>
      </c>
      <c r="BN190">
        <v>400</v>
      </c>
      <c r="BO190">
        <v>0</v>
      </c>
      <c r="BS190">
        <v>0</v>
      </c>
      <c r="BT190">
        <v>0</v>
      </c>
      <c r="BU190">
        <v>0</v>
      </c>
      <c r="BY190" t="s">
        <v>1585</v>
      </c>
      <c r="BZ190" s="106">
        <f t="shared" si="16"/>
        <v>6990</v>
      </c>
      <c r="CA190" s="106">
        <f t="shared" si="17"/>
        <v>6980</v>
      </c>
      <c r="CB190" s="107" t="str">
        <f t="shared" si="15"/>
        <v>開差</v>
      </c>
    </row>
    <row r="191" spans="1:80">
      <c r="A191" s="1" t="str">
        <f t="shared" si="14"/>
        <v>最上5-1B</v>
      </c>
      <c r="B191" t="s">
        <v>2392</v>
      </c>
      <c r="C191">
        <v>362</v>
      </c>
      <c r="D191" t="s">
        <v>397</v>
      </c>
      <c r="E191" t="s">
        <v>2407</v>
      </c>
      <c r="F191">
        <v>1</v>
      </c>
      <c r="G191" t="s">
        <v>2405</v>
      </c>
      <c r="H191">
        <v>2</v>
      </c>
      <c r="I191">
        <v>14800</v>
      </c>
      <c r="J191">
        <v>14800</v>
      </c>
      <c r="K191">
        <v>14800</v>
      </c>
      <c r="L191">
        <v>0</v>
      </c>
      <c r="M191">
        <v>0</v>
      </c>
      <c r="N191">
        <v>0</v>
      </c>
      <c r="O191">
        <v>0</v>
      </c>
      <c r="P191">
        <v>1142</v>
      </c>
      <c r="R191">
        <v>-1</v>
      </c>
      <c r="S191">
        <v>1152</v>
      </c>
      <c r="T191" t="s">
        <v>2388</v>
      </c>
      <c r="U191">
        <v>-6</v>
      </c>
      <c r="X191">
        <v>0</v>
      </c>
      <c r="AA191">
        <v>0</v>
      </c>
      <c r="AD191">
        <v>0</v>
      </c>
      <c r="AG191">
        <v>0</v>
      </c>
      <c r="AJ191">
        <v>0</v>
      </c>
      <c r="AK191">
        <v>93.1</v>
      </c>
      <c r="AL191" t="s">
        <v>1218</v>
      </c>
      <c r="AO191">
        <v>471</v>
      </c>
      <c r="AP191">
        <v>0</v>
      </c>
      <c r="AQ191">
        <v>1</v>
      </c>
      <c r="AR191">
        <v>3.5</v>
      </c>
      <c r="AS191" t="s">
        <v>631</v>
      </c>
      <c r="AT191">
        <v>4</v>
      </c>
      <c r="AU191">
        <v>2</v>
      </c>
      <c r="AV191">
        <v>0</v>
      </c>
      <c r="AW191" t="s">
        <v>1219</v>
      </c>
      <c r="AX191">
        <v>6</v>
      </c>
      <c r="AY191">
        <v>0</v>
      </c>
      <c r="AZ191">
        <v>8</v>
      </c>
      <c r="BA191">
        <v>1</v>
      </c>
      <c r="BB191">
        <v>33</v>
      </c>
      <c r="BC191">
        <v>0</v>
      </c>
      <c r="BD191">
        <v>0</v>
      </c>
      <c r="BE191">
        <v>1</v>
      </c>
      <c r="BF191">
        <v>0</v>
      </c>
      <c r="BG191">
        <v>1</v>
      </c>
      <c r="BH191" t="s">
        <v>397</v>
      </c>
      <c r="BI191">
        <v>240</v>
      </c>
      <c r="BJ191">
        <v>0</v>
      </c>
      <c r="BK191">
        <v>2</v>
      </c>
      <c r="BL191" t="s">
        <v>2407</v>
      </c>
      <c r="BM191">
        <v>80</v>
      </c>
      <c r="BN191">
        <v>400</v>
      </c>
      <c r="BO191">
        <v>0</v>
      </c>
      <c r="BS191">
        <v>0</v>
      </c>
      <c r="BT191">
        <v>0</v>
      </c>
      <c r="BU191">
        <v>0</v>
      </c>
      <c r="BY191" t="s">
        <v>1462</v>
      </c>
      <c r="BZ191" s="106">
        <f t="shared" si="16"/>
        <v>18200</v>
      </c>
      <c r="CA191" s="106">
        <f t="shared" si="17"/>
        <v>18200</v>
      </c>
      <c r="CB191" s="107" t="str">
        <f t="shared" si="15"/>
        <v>同一</v>
      </c>
    </row>
    <row r="192" spans="1:80">
      <c r="A192" s="1" t="str">
        <f t="shared" si="14"/>
        <v>真室川-1</v>
      </c>
      <c r="B192" t="s">
        <v>2392</v>
      </c>
      <c r="C192">
        <v>364</v>
      </c>
      <c r="D192" t="s">
        <v>400</v>
      </c>
      <c r="E192" t="s">
        <v>2393</v>
      </c>
      <c r="F192">
        <v>1</v>
      </c>
      <c r="G192" t="s">
        <v>2398</v>
      </c>
      <c r="H192">
        <v>1</v>
      </c>
      <c r="I192">
        <v>6950</v>
      </c>
      <c r="J192">
        <v>6950</v>
      </c>
      <c r="K192">
        <v>6950</v>
      </c>
      <c r="L192">
        <v>0</v>
      </c>
      <c r="M192">
        <v>0</v>
      </c>
      <c r="N192">
        <v>0</v>
      </c>
      <c r="O192">
        <v>0</v>
      </c>
      <c r="P192">
        <v>1144</v>
      </c>
      <c r="R192">
        <v>3</v>
      </c>
      <c r="U192">
        <v>0</v>
      </c>
      <c r="X192">
        <v>0</v>
      </c>
      <c r="AA192">
        <v>0</v>
      </c>
      <c r="AD192">
        <v>0</v>
      </c>
      <c r="AG192">
        <v>0</v>
      </c>
      <c r="AJ192">
        <v>0</v>
      </c>
      <c r="AK192">
        <v>103</v>
      </c>
      <c r="AL192" t="s">
        <v>1223</v>
      </c>
      <c r="AO192">
        <v>329</v>
      </c>
      <c r="AP192">
        <v>0</v>
      </c>
      <c r="AQ192">
        <v>1</v>
      </c>
      <c r="AR192">
        <v>1.5</v>
      </c>
      <c r="AS192" t="s">
        <v>500</v>
      </c>
      <c r="AT192">
        <v>4</v>
      </c>
      <c r="AU192">
        <v>3</v>
      </c>
      <c r="AV192">
        <v>0</v>
      </c>
      <c r="AW192" t="s">
        <v>1224</v>
      </c>
      <c r="AX192">
        <v>2</v>
      </c>
      <c r="AY192">
        <v>0</v>
      </c>
      <c r="AZ192">
        <v>6</v>
      </c>
      <c r="BA192">
        <v>1</v>
      </c>
      <c r="BB192">
        <v>33</v>
      </c>
      <c r="BC192">
        <v>0</v>
      </c>
      <c r="BD192">
        <v>0</v>
      </c>
      <c r="BE192">
        <v>1</v>
      </c>
      <c r="BF192">
        <v>0</v>
      </c>
      <c r="BG192">
        <v>1</v>
      </c>
      <c r="BH192" t="s">
        <v>400</v>
      </c>
      <c r="BI192">
        <v>720</v>
      </c>
      <c r="BJ192">
        <v>0</v>
      </c>
      <c r="BK192">
        <v>2</v>
      </c>
      <c r="BL192">
        <v>15</v>
      </c>
      <c r="BM192">
        <v>60</v>
      </c>
      <c r="BN192">
        <v>200</v>
      </c>
      <c r="BO192">
        <v>0</v>
      </c>
      <c r="BS192">
        <v>0</v>
      </c>
      <c r="BT192">
        <v>0</v>
      </c>
      <c r="BU192">
        <v>0</v>
      </c>
      <c r="BY192" t="s">
        <v>1586</v>
      </c>
      <c r="BZ192" s="106">
        <f t="shared" si="16"/>
        <v>17600</v>
      </c>
      <c r="CA192" s="106">
        <f t="shared" si="17"/>
        <v>17700</v>
      </c>
      <c r="CB192" s="107" t="str">
        <f t="shared" si="15"/>
        <v>開差</v>
      </c>
    </row>
    <row r="193" spans="1:81">
      <c r="A193" s="1" t="str">
        <f t="shared" si="14"/>
        <v>真室川-1B</v>
      </c>
      <c r="B193" t="s">
        <v>2392</v>
      </c>
      <c r="C193">
        <v>364</v>
      </c>
      <c r="D193" t="s">
        <v>400</v>
      </c>
      <c r="E193" t="s">
        <v>2393</v>
      </c>
      <c r="F193">
        <v>1</v>
      </c>
      <c r="G193" t="s">
        <v>2397</v>
      </c>
      <c r="H193">
        <v>2</v>
      </c>
      <c r="I193">
        <v>6930</v>
      </c>
      <c r="J193">
        <v>6930</v>
      </c>
      <c r="K193">
        <v>6930</v>
      </c>
      <c r="L193">
        <v>0</v>
      </c>
      <c r="M193">
        <v>0</v>
      </c>
      <c r="N193">
        <v>0</v>
      </c>
      <c r="O193">
        <v>0</v>
      </c>
      <c r="P193">
        <v>1144</v>
      </c>
      <c r="R193">
        <v>3</v>
      </c>
      <c r="U193">
        <v>0</v>
      </c>
      <c r="X193">
        <v>0</v>
      </c>
      <c r="AA193">
        <v>0</v>
      </c>
      <c r="AD193">
        <v>0</v>
      </c>
      <c r="AG193">
        <v>0</v>
      </c>
      <c r="AJ193">
        <v>0</v>
      </c>
      <c r="AK193">
        <v>103</v>
      </c>
      <c r="AL193" t="s">
        <v>1223</v>
      </c>
      <c r="AO193">
        <v>329</v>
      </c>
      <c r="AP193">
        <v>0</v>
      </c>
      <c r="AQ193">
        <v>1</v>
      </c>
      <c r="AR193">
        <v>1.5</v>
      </c>
      <c r="AS193" t="s">
        <v>500</v>
      </c>
      <c r="AT193">
        <v>4</v>
      </c>
      <c r="AU193">
        <v>3</v>
      </c>
      <c r="AV193">
        <v>0</v>
      </c>
      <c r="AW193" t="s">
        <v>1224</v>
      </c>
      <c r="AX193">
        <v>2</v>
      </c>
      <c r="AY193">
        <v>0</v>
      </c>
      <c r="AZ193">
        <v>6</v>
      </c>
      <c r="BA193">
        <v>1</v>
      </c>
      <c r="BB193">
        <v>33</v>
      </c>
      <c r="BC193">
        <v>0</v>
      </c>
      <c r="BD193">
        <v>0</v>
      </c>
      <c r="BE193">
        <v>1</v>
      </c>
      <c r="BF193">
        <v>0</v>
      </c>
      <c r="BG193">
        <v>1</v>
      </c>
      <c r="BH193" t="s">
        <v>400</v>
      </c>
      <c r="BI193">
        <v>720</v>
      </c>
      <c r="BJ193">
        <v>0</v>
      </c>
      <c r="BK193">
        <v>2</v>
      </c>
      <c r="BL193">
        <v>15</v>
      </c>
      <c r="BM193">
        <v>60</v>
      </c>
      <c r="BN193">
        <v>200</v>
      </c>
      <c r="BO193">
        <v>0</v>
      </c>
      <c r="BS193">
        <v>0</v>
      </c>
      <c r="BT193">
        <v>0</v>
      </c>
      <c r="BU193">
        <v>0</v>
      </c>
      <c r="BY193" t="s">
        <v>1587</v>
      </c>
      <c r="BZ193" s="106">
        <f t="shared" si="16"/>
        <v>11500</v>
      </c>
      <c r="CA193" s="106">
        <f t="shared" si="17"/>
        <v>11500</v>
      </c>
      <c r="CB193" s="107" t="str">
        <f t="shared" si="15"/>
        <v>同一</v>
      </c>
    </row>
    <row r="194" spans="1:81">
      <c r="A194" s="1" t="str">
        <f t="shared" si="14"/>
        <v>真室川-2</v>
      </c>
      <c r="B194" t="s">
        <v>2392</v>
      </c>
      <c r="C194">
        <v>364</v>
      </c>
      <c r="D194" t="s">
        <v>400</v>
      </c>
      <c r="E194" t="s">
        <v>2393</v>
      </c>
      <c r="F194">
        <v>2</v>
      </c>
      <c r="G194" t="s">
        <v>2398</v>
      </c>
      <c r="H194">
        <v>1</v>
      </c>
      <c r="I194">
        <v>5920</v>
      </c>
      <c r="J194">
        <v>5920</v>
      </c>
      <c r="K194">
        <v>5920</v>
      </c>
      <c r="L194">
        <v>0</v>
      </c>
      <c r="M194">
        <v>0</v>
      </c>
      <c r="N194">
        <v>0</v>
      </c>
      <c r="O194">
        <v>0</v>
      </c>
      <c r="P194">
        <v>1144</v>
      </c>
      <c r="R194">
        <v>3</v>
      </c>
      <c r="U194">
        <v>0</v>
      </c>
      <c r="X194">
        <v>0</v>
      </c>
      <c r="AA194">
        <v>0</v>
      </c>
      <c r="AD194">
        <v>0</v>
      </c>
      <c r="AG194">
        <v>0</v>
      </c>
      <c r="AJ194">
        <v>0</v>
      </c>
      <c r="AK194">
        <v>103</v>
      </c>
      <c r="AL194" t="s">
        <v>1226</v>
      </c>
      <c r="AO194">
        <v>482</v>
      </c>
      <c r="AP194">
        <v>0</v>
      </c>
      <c r="AQ194">
        <v>1</v>
      </c>
      <c r="AR194">
        <v>1.5</v>
      </c>
      <c r="AS194" t="s">
        <v>500</v>
      </c>
      <c r="AT194">
        <v>4</v>
      </c>
      <c r="AU194">
        <v>1</v>
      </c>
      <c r="AV194">
        <v>0</v>
      </c>
      <c r="AW194" t="s">
        <v>1227</v>
      </c>
      <c r="AX194">
        <v>5</v>
      </c>
      <c r="AY194">
        <v>0</v>
      </c>
      <c r="AZ194">
        <v>5</v>
      </c>
      <c r="BA194">
        <v>1</v>
      </c>
      <c r="BB194">
        <v>33</v>
      </c>
      <c r="BC194">
        <v>0</v>
      </c>
      <c r="BD194">
        <v>0</v>
      </c>
      <c r="BE194">
        <v>1</v>
      </c>
      <c r="BF194">
        <v>0</v>
      </c>
      <c r="BG194">
        <v>1</v>
      </c>
      <c r="BH194" t="s">
        <v>400</v>
      </c>
      <c r="BI194">
        <v>670</v>
      </c>
      <c r="BJ194">
        <v>0</v>
      </c>
      <c r="BK194">
        <v>2</v>
      </c>
      <c r="BL194">
        <v>15</v>
      </c>
      <c r="BM194">
        <v>60</v>
      </c>
      <c r="BN194">
        <v>200</v>
      </c>
      <c r="BO194">
        <v>0</v>
      </c>
      <c r="BS194">
        <v>0</v>
      </c>
      <c r="BT194">
        <v>0</v>
      </c>
      <c r="BU194">
        <v>0</v>
      </c>
      <c r="BY194" t="s">
        <v>1463</v>
      </c>
      <c r="BZ194" s="106">
        <f t="shared" ref="BZ194:BZ196" si="18">VLOOKUP(BY194,kanji003データ,9,FALSE)</f>
        <v>20200</v>
      </c>
      <c r="CA194" s="106">
        <f t="shared" si="17"/>
        <v>20200</v>
      </c>
      <c r="CB194" s="107" t="str">
        <f t="shared" si="15"/>
        <v>同一</v>
      </c>
    </row>
    <row r="195" spans="1:81">
      <c r="A195" s="1" t="str">
        <f t="shared" ref="A195:A258" si="19">D195&amp;IF(OR(E195="00",E195=0),"",IF(OR(E195="03",E195=3),3,IF(OR(E195="05",E195=5),5,IF(OR(E195="09",E195=9),9))))&amp;"-"&amp;F195&amp;IF(H195=1,"",IF(H195=2,"B"))</f>
        <v>真室川-2B</v>
      </c>
      <c r="B195" t="s">
        <v>2392</v>
      </c>
      <c r="C195">
        <v>364</v>
      </c>
      <c r="D195" t="s">
        <v>400</v>
      </c>
      <c r="E195" t="s">
        <v>2393</v>
      </c>
      <c r="F195">
        <v>2</v>
      </c>
      <c r="G195" t="s">
        <v>2397</v>
      </c>
      <c r="H195">
        <v>2</v>
      </c>
      <c r="I195">
        <v>5910</v>
      </c>
      <c r="J195">
        <v>5910</v>
      </c>
      <c r="K195">
        <v>5910</v>
      </c>
      <c r="L195">
        <v>0</v>
      </c>
      <c r="M195">
        <v>0</v>
      </c>
      <c r="N195">
        <v>0</v>
      </c>
      <c r="O195">
        <v>0</v>
      </c>
      <c r="P195">
        <v>1144</v>
      </c>
      <c r="R195">
        <v>3</v>
      </c>
      <c r="U195">
        <v>0</v>
      </c>
      <c r="X195">
        <v>0</v>
      </c>
      <c r="AA195">
        <v>0</v>
      </c>
      <c r="AD195">
        <v>0</v>
      </c>
      <c r="AG195">
        <v>0</v>
      </c>
      <c r="AJ195">
        <v>0</v>
      </c>
      <c r="AK195">
        <v>103</v>
      </c>
      <c r="AL195" t="s">
        <v>1226</v>
      </c>
      <c r="AO195">
        <v>482</v>
      </c>
      <c r="AP195">
        <v>0</v>
      </c>
      <c r="AQ195">
        <v>1</v>
      </c>
      <c r="AR195">
        <v>1.5</v>
      </c>
      <c r="AS195" t="s">
        <v>500</v>
      </c>
      <c r="AT195">
        <v>4</v>
      </c>
      <c r="AU195">
        <v>1</v>
      </c>
      <c r="AV195">
        <v>0</v>
      </c>
      <c r="AW195" t="s">
        <v>1227</v>
      </c>
      <c r="AX195">
        <v>5</v>
      </c>
      <c r="AY195">
        <v>0</v>
      </c>
      <c r="AZ195">
        <v>5</v>
      </c>
      <c r="BA195">
        <v>1</v>
      </c>
      <c r="BB195">
        <v>33</v>
      </c>
      <c r="BC195">
        <v>0</v>
      </c>
      <c r="BD195">
        <v>0</v>
      </c>
      <c r="BE195">
        <v>1</v>
      </c>
      <c r="BF195">
        <v>0</v>
      </c>
      <c r="BG195">
        <v>1</v>
      </c>
      <c r="BH195" t="s">
        <v>400</v>
      </c>
      <c r="BI195">
        <v>670</v>
      </c>
      <c r="BJ195">
        <v>0</v>
      </c>
      <c r="BK195">
        <v>2</v>
      </c>
      <c r="BL195">
        <v>15</v>
      </c>
      <c r="BM195">
        <v>60</v>
      </c>
      <c r="BN195">
        <v>200</v>
      </c>
      <c r="BO195">
        <v>0</v>
      </c>
      <c r="BS195">
        <v>0</v>
      </c>
      <c r="BT195">
        <v>0</v>
      </c>
      <c r="BU195">
        <v>0</v>
      </c>
      <c r="BY195" t="s">
        <v>1588</v>
      </c>
      <c r="BZ195" s="106">
        <f t="shared" si="18"/>
        <v>11400</v>
      </c>
      <c r="CA195" s="106">
        <f t="shared" si="17"/>
        <v>11400</v>
      </c>
      <c r="CB195" s="107" t="str">
        <f t="shared" ref="CB195:CB196" si="20">IF(BZ195=CA195,"同一","開差")</f>
        <v>同一</v>
      </c>
    </row>
    <row r="196" spans="1:81">
      <c r="A196" s="1" t="str">
        <f t="shared" si="19"/>
        <v>真室川5-1</v>
      </c>
      <c r="B196" t="s">
        <v>2392</v>
      </c>
      <c r="C196">
        <v>364</v>
      </c>
      <c r="D196" t="s">
        <v>400</v>
      </c>
      <c r="E196" t="s">
        <v>2407</v>
      </c>
      <c r="F196">
        <v>1</v>
      </c>
      <c r="G196" t="s">
        <v>2398</v>
      </c>
      <c r="H196">
        <v>1</v>
      </c>
      <c r="I196">
        <v>12300</v>
      </c>
      <c r="J196">
        <v>12300</v>
      </c>
      <c r="K196">
        <v>12300</v>
      </c>
      <c r="L196">
        <v>0</v>
      </c>
      <c r="M196">
        <v>0</v>
      </c>
      <c r="N196">
        <v>0</v>
      </c>
      <c r="O196">
        <v>0</v>
      </c>
      <c r="R196">
        <v>0</v>
      </c>
      <c r="U196">
        <v>0</v>
      </c>
      <c r="X196">
        <v>0</v>
      </c>
      <c r="AA196">
        <v>0</v>
      </c>
      <c r="AD196">
        <v>0</v>
      </c>
      <c r="AG196">
        <v>0</v>
      </c>
      <c r="AJ196">
        <v>0</v>
      </c>
      <c r="AK196">
        <v>100</v>
      </c>
      <c r="AL196" t="s">
        <v>1230</v>
      </c>
      <c r="AO196">
        <v>494</v>
      </c>
      <c r="AP196">
        <v>0</v>
      </c>
      <c r="AQ196">
        <v>1</v>
      </c>
      <c r="AR196">
        <v>1.2</v>
      </c>
      <c r="AS196" t="s">
        <v>1231</v>
      </c>
      <c r="AT196">
        <v>2</v>
      </c>
      <c r="AU196">
        <v>2</v>
      </c>
      <c r="AV196">
        <v>0</v>
      </c>
      <c r="AW196" t="s">
        <v>1232</v>
      </c>
      <c r="AX196">
        <v>5</v>
      </c>
      <c r="AY196">
        <v>0</v>
      </c>
      <c r="AZ196">
        <v>7.5</v>
      </c>
      <c r="BA196">
        <v>1</v>
      </c>
      <c r="BB196">
        <v>24</v>
      </c>
      <c r="BC196">
        <v>0</v>
      </c>
      <c r="BD196">
        <v>0</v>
      </c>
      <c r="BE196">
        <v>1</v>
      </c>
      <c r="BF196">
        <v>0</v>
      </c>
      <c r="BG196">
        <v>1</v>
      </c>
      <c r="BH196" t="s">
        <v>400</v>
      </c>
      <c r="BI196">
        <v>180</v>
      </c>
      <c r="BJ196">
        <v>0</v>
      </c>
      <c r="BK196">
        <v>2</v>
      </c>
      <c r="BL196" t="s">
        <v>2410</v>
      </c>
      <c r="BM196">
        <v>80</v>
      </c>
      <c r="BN196">
        <v>200</v>
      </c>
      <c r="BO196">
        <v>0</v>
      </c>
      <c r="BS196">
        <v>0</v>
      </c>
      <c r="BT196">
        <v>0</v>
      </c>
      <c r="BU196">
        <v>0</v>
      </c>
      <c r="BY196" t="s">
        <v>1589</v>
      </c>
      <c r="BZ196" s="106">
        <f t="shared" si="18"/>
        <v>8330</v>
      </c>
      <c r="CA196" s="106">
        <f t="shared" si="17"/>
        <v>8360</v>
      </c>
      <c r="CB196" s="107" t="str">
        <f t="shared" si="20"/>
        <v>開差</v>
      </c>
    </row>
    <row r="197" spans="1:81">
      <c r="A197" s="1" t="str">
        <f t="shared" si="19"/>
        <v>真室川5-1B</v>
      </c>
      <c r="B197" t="s">
        <v>2392</v>
      </c>
      <c r="C197">
        <v>364</v>
      </c>
      <c r="D197" t="s">
        <v>400</v>
      </c>
      <c r="E197" t="s">
        <v>2407</v>
      </c>
      <c r="F197">
        <v>1</v>
      </c>
      <c r="G197" t="s">
        <v>2397</v>
      </c>
      <c r="H197">
        <v>2</v>
      </c>
      <c r="I197">
        <v>12300</v>
      </c>
      <c r="J197">
        <v>12300</v>
      </c>
      <c r="K197">
        <v>12300</v>
      </c>
      <c r="L197">
        <v>0</v>
      </c>
      <c r="M197">
        <v>0</v>
      </c>
      <c r="N197">
        <v>0</v>
      </c>
      <c r="O197">
        <v>0</v>
      </c>
      <c r="R197">
        <v>0</v>
      </c>
      <c r="U197">
        <v>0</v>
      </c>
      <c r="X197">
        <v>0</v>
      </c>
      <c r="AA197">
        <v>0</v>
      </c>
      <c r="AD197">
        <v>0</v>
      </c>
      <c r="AG197">
        <v>0</v>
      </c>
      <c r="AJ197">
        <v>0</v>
      </c>
      <c r="AK197">
        <v>100</v>
      </c>
      <c r="AL197" t="s">
        <v>1230</v>
      </c>
      <c r="AO197">
        <v>494</v>
      </c>
      <c r="AP197">
        <v>0</v>
      </c>
      <c r="AQ197">
        <v>1</v>
      </c>
      <c r="AR197">
        <v>1.2</v>
      </c>
      <c r="AS197" t="s">
        <v>1231</v>
      </c>
      <c r="AT197">
        <v>2</v>
      </c>
      <c r="AU197">
        <v>2</v>
      </c>
      <c r="AV197">
        <v>0</v>
      </c>
      <c r="AW197" t="s">
        <v>1232</v>
      </c>
      <c r="AX197">
        <v>5</v>
      </c>
      <c r="AY197">
        <v>0</v>
      </c>
      <c r="AZ197">
        <v>7.5</v>
      </c>
      <c r="BA197">
        <v>1</v>
      </c>
      <c r="BB197">
        <v>24</v>
      </c>
      <c r="BC197">
        <v>0</v>
      </c>
      <c r="BD197">
        <v>0</v>
      </c>
      <c r="BE197">
        <v>1</v>
      </c>
      <c r="BF197">
        <v>0</v>
      </c>
      <c r="BG197">
        <v>1</v>
      </c>
      <c r="BH197" t="s">
        <v>400</v>
      </c>
      <c r="BI197">
        <v>180</v>
      </c>
      <c r="BJ197">
        <v>0</v>
      </c>
      <c r="BK197">
        <v>2</v>
      </c>
      <c r="BL197" t="s">
        <v>2410</v>
      </c>
      <c r="BM197">
        <v>80</v>
      </c>
      <c r="BN197">
        <v>200</v>
      </c>
      <c r="BO197">
        <v>0</v>
      </c>
      <c r="BS197">
        <v>0</v>
      </c>
      <c r="BT197">
        <v>0</v>
      </c>
      <c r="BU197">
        <v>0</v>
      </c>
      <c r="BY197" t="s">
        <v>2517</v>
      </c>
      <c r="BZ197">
        <f>COUNTA(BY2:BY196)</f>
        <v>195</v>
      </c>
      <c r="CA197" t="s">
        <v>2518</v>
      </c>
      <c r="CB197" s="107">
        <f>COUNTIF(CB2:CB196,CA197)</f>
        <v>115</v>
      </c>
      <c r="CC197" s="108">
        <f>ROUND(CB197/BZ197,3)</f>
        <v>0.59</v>
      </c>
    </row>
    <row r="198" spans="1:81">
      <c r="A198" s="1" t="str">
        <f t="shared" si="19"/>
        <v>新庄-1</v>
      </c>
      <c r="B198" t="s">
        <v>2392</v>
      </c>
      <c r="C198">
        <v>205</v>
      </c>
      <c r="D198" t="s">
        <v>327</v>
      </c>
      <c r="E198" t="s">
        <v>2393</v>
      </c>
      <c r="F198">
        <v>1</v>
      </c>
      <c r="G198" t="s">
        <v>2408</v>
      </c>
      <c r="H198">
        <v>1</v>
      </c>
      <c r="I198">
        <v>25400</v>
      </c>
      <c r="J198">
        <v>25400</v>
      </c>
      <c r="K198">
        <v>25400</v>
      </c>
      <c r="L198">
        <v>0</v>
      </c>
      <c r="M198">
        <v>0</v>
      </c>
      <c r="N198">
        <v>0</v>
      </c>
      <c r="O198">
        <v>0</v>
      </c>
      <c r="P198">
        <v>1144</v>
      </c>
      <c r="R198">
        <v>1</v>
      </c>
      <c r="U198">
        <v>0</v>
      </c>
      <c r="X198">
        <v>0</v>
      </c>
      <c r="AA198">
        <v>0</v>
      </c>
      <c r="AD198">
        <v>0</v>
      </c>
      <c r="AG198">
        <v>0</v>
      </c>
      <c r="AJ198">
        <v>0</v>
      </c>
      <c r="AK198">
        <v>101</v>
      </c>
      <c r="AL198" t="s">
        <v>901</v>
      </c>
      <c r="AM198" t="s">
        <v>902</v>
      </c>
      <c r="AO198">
        <v>171</v>
      </c>
      <c r="AP198">
        <v>0</v>
      </c>
      <c r="AQ198">
        <v>1</v>
      </c>
      <c r="AR198">
        <v>2</v>
      </c>
      <c r="AS198" t="s">
        <v>500</v>
      </c>
      <c r="AT198">
        <v>4</v>
      </c>
      <c r="AU198">
        <v>2</v>
      </c>
      <c r="AV198">
        <v>0</v>
      </c>
      <c r="AW198" t="s">
        <v>821</v>
      </c>
      <c r="AX198">
        <v>7</v>
      </c>
      <c r="AY198">
        <v>0</v>
      </c>
      <c r="AZ198">
        <v>4.5</v>
      </c>
      <c r="BA198">
        <v>1</v>
      </c>
      <c r="BB198">
        <v>31</v>
      </c>
      <c r="BC198">
        <v>0</v>
      </c>
      <c r="BD198">
        <v>0</v>
      </c>
      <c r="BE198">
        <v>1</v>
      </c>
      <c r="BF198">
        <v>1</v>
      </c>
      <c r="BG198">
        <v>1</v>
      </c>
      <c r="BH198" t="s">
        <v>327</v>
      </c>
      <c r="BI198">
        <v>800</v>
      </c>
      <c r="BJ198">
        <v>0</v>
      </c>
      <c r="BK198">
        <v>2</v>
      </c>
      <c r="BL198">
        <v>15</v>
      </c>
      <c r="BM198">
        <v>60</v>
      </c>
      <c r="BN198">
        <v>200</v>
      </c>
      <c r="BO198">
        <v>0</v>
      </c>
      <c r="BS198">
        <v>2025</v>
      </c>
      <c r="BT198">
        <v>20000</v>
      </c>
      <c r="BU198">
        <v>0</v>
      </c>
      <c r="CA198" t="s">
        <v>2519</v>
      </c>
      <c r="CB198" s="107">
        <f>COUNTIF(CB2:CB196,CA198)</f>
        <v>80</v>
      </c>
      <c r="CC198" s="108">
        <f>ROUND(CB198/BZ197,3)</f>
        <v>0.41</v>
      </c>
    </row>
    <row r="199" spans="1:81">
      <c r="A199" s="1" t="str">
        <f t="shared" si="19"/>
        <v>新庄-1B</v>
      </c>
      <c r="B199" t="s">
        <v>2392</v>
      </c>
      <c r="C199">
        <v>205</v>
      </c>
      <c r="D199" t="s">
        <v>327</v>
      </c>
      <c r="E199" t="s">
        <v>2393</v>
      </c>
      <c r="F199">
        <v>1</v>
      </c>
      <c r="G199" t="s">
        <v>2400</v>
      </c>
      <c r="H199">
        <v>2</v>
      </c>
      <c r="I199">
        <v>25400</v>
      </c>
      <c r="J199">
        <v>25400</v>
      </c>
      <c r="K199">
        <v>25400</v>
      </c>
      <c r="L199">
        <v>0</v>
      </c>
      <c r="M199">
        <v>0</v>
      </c>
      <c r="N199">
        <v>0</v>
      </c>
      <c r="O199">
        <v>0</v>
      </c>
      <c r="P199">
        <v>1144</v>
      </c>
      <c r="R199">
        <v>1</v>
      </c>
      <c r="U199">
        <v>0</v>
      </c>
      <c r="X199">
        <v>0</v>
      </c>
      <c r="AA199">
        <v>0</v>
      </c>
      <c r="AD199">
        <v>0</v>
      </c>
      <c r="AG199">
        <v>0</v>
      </c>
      <c r="AJ199">
        <v>0</v>
      </c>
      <c r="AK199">
        <v>101</v>
      </c>
      <c r="AL199" t="s">
        <v>901</v>
      </c>
      <c r="AM199" t="s">
        <v>902</v>
      </c>
      <c r="AO199">
        <v>171</v>
      </c>
      <c r="AP199">
        <v>0</v>
      </c>
      <c r="AQ199">
        <v>1</v>
      </c>
      <c r="AR199">
        <v>2</v>
      </c>
      <c r="AS199" t="s">
        <v>500</v>
      </c>
      <c r="AT199">
        <v>4</v>
      </c>
      <c r="AU199">
        <v>2</v>
      </c>
      <c r="AV199">
        <v>0</v>
      </c>
      <c r="AW199" t="s">
        <v>821</v>
      </c>
      <c r="AX199">
        <v>7</v>
      </c>
      <c r="AY199">
        <v>0</v>
      </c>
      <c r="AZ199">
        <v>4.5</v>
      </c>
      <c r="BA199">
        <v>1</v>
      </c>
      <c r="BB199">
        <v>31</v>
      </c>
      <c r="BC199">
        <v>0</v>
      </c>
      <c r="BD199">
        <v>0</v>
      </c>
      <c r="BE199">
        <v>1</v>
      </c>
      <c r="BF199">
        <v>1</v>
      </c>
      <c r="BG199">
        <v>1</v>
      </c>
      <c r="BH199" t="s">
        <v>327</v>
      </c>
      <c r="BI199">
        <v>800</v>
      </c>
      <c r="BJ199">
        <v>0</v>
      </c>
      <c r="BK199">
        <v>2</v>
      </c>
      <c r="BL199">
        <v>15</v>
      </c>
      <c r="BM199">
        <v>60</v>
      </c>
      <c r="BN199">
        <v>200</v>
      </c>
      <c r="BO199">
        <v>0</v>
      </c>
      <c r="BS199">
        <v>2025</v>
      </c>
      <c r="BT199">
        <v>20000</v>
      </c>
      <c r="BU199">
        <v>0</v>
      </c>
      <c r="CC199" s="109">
        <f>SUM(CC197:CC198)</f>
        <v>1</v>
      </c>
    </row>
    <row r="200" spans="1:81">
      <c r="A200" s="1" t="str">
        <f t="shared" si="19"/>
        <v>新庄-2</v>
      </c>
      <c r="B200" t="s">
        <v>2392</v>
      </c>
      <c r="C200">
        <v>205</v>
      </c>
      <c r="D200" t="s">
        <v>327</v>
      </c>
      <c r="E200" t="s">
        <v>2393</v>
      </c>
      <c r="F200">
        <v>2</v>
      </c>
      <c r="G200" t="s">
        <v>2408</v>
      </c>
      <c r="H200">
        <v>1</v>
      </c>
      <c r="I200">
        <v>22700</v>
      </c>
      <c r="J200">
        <v>22700</v>
      </c>
      <c r="K200">
        <v>22700</v>
      </c>
      <c r="L200">
        <v>0</v>
      </c>
      <c r="M200">
        <v>0</v>
      </c>
      <c r="N200">
        <v>0</v>
      </c>
      <c r="O200">
        <v>0</v>
      </c>
      <c r="P200">
        <v>1144</v>
      </c>
      <c r="R200">
        <v>2</v>
      </c>
      <c r="U200">
        <v>0</v>
      </c>
      <c r="X200">
        <v>0</v>
      </c>
      <c r="AA200">
        <v>0</v>
      </c>
      <c r="AD200">
        <v>0</v>
      </c>
      <c r="AG200">
        <v>0</v>
      </c>
      <c r="AJ200">
        <v>0</v>
      </c>
      <c r="AK200">
        <v>102</v>
      </c>
      <c r="AL200" t="s">
        <v>904</v>
      </c>
      <c r="AM200" t="s">
        <v>905</v>
      </c>
      <c r="AO200">
        <v>175</v>
      </c>
      <c r="AP200">
        <v>0</v>
      </c>
      <c r="AQ200">
        <v>1</v>
      </c>
      <c r="AR200">
        <v>1.2</v>
      </c>
      <c r="AS200" t="s">
        <v>500</v>
      </c>
      <c r="AT200">
        <v>4</v>
      </c>
      <c r="AU200">
        <v>3</v>
      </c>
      <c r="AV200">
        <v>0</v>
      </c>
      <c r="AW200" t="s">
        <v>821</v>
      </c>
      <c r="AX200">
        <v>6</v>
      </c>
      <c r="AY200">
        <v>0</v>
      </c>
      <c r="AZ200">
        <v>5.5</v>
      </c>
      <c r="BA200">
        <v>1</v>
      </c>
      <c r="BB200">
        <v>31</v>
      </c>
      <c r="BC200">
        <v>0</v>
      </c>
      <c r="BD200">
        <v>0</v>
      </c>
      <c r="BE200">
        <v>1</v>
      </c>
      <c r="BF200">
        <v>0</v>
      </c>
      <c r="BG200">
        <v>1</v>
      </c>
      <c r="BH200" t="s">
        <v>327</v>
      </c>
      <c r="BI200">
        <v>1200</v>
      </c>
      <c r="BJ200">
        <v>0</v>
      </c>
      <c r="BK200">
        <v>2</v>
      </c>
      <c r="BL200">
        <v>13</v>
      </c>
      <c r="BM200">
        <v>60</v>
      </c>
      <c r="BN200">
        <v>200</v>
      </c>
      <c r="BO200">
        <v>0</v>
      </c>
      <c r="BS200">
        <v>2025</v>
      </c>
      <c r="BT200">
        <v>18000</v>
      </c>
      <c r="BU200">
        <v>0</v>
      </c>
    </row>
    <row r="201" spans="1:81">
      <c r="A201" s="1" t="str">
        <f t="shared" si="19"/>
        <v>新庄-2B</v>
      </c>
      <c r="B201" t="s">
        <v>2392</v>
      </c>
      <c r="C201">
        <v>205</v>
      </c>
      <c r="D201" t="s">
        <v>327</v>
      </c>
      <c r="E201" t="s">
        <v>2393</v>
      </c>
      <c r="F201">
        <v>2</v>
      </c>
      <c r="G201" t="s">
        <v>2400</v>
      </c>
      <c r="H201">
        <v>2</v>
      </c>
      <c r="I201">
        <v>22700</v>
      </c>
      <c r="J201">
        <v>22700</v>
      </c>
      <c r="K201">
        <v>22700</v>
      </c>
      <c r="L201">
        <v>0</v>
      </c>
      <c r="M201">
        <v>0</v>
      </c>
      <c r="N201">
        <v>0</v>
      </c>
      <c r="O201">
        <v>0</v>
      </c>
      <c r="P201">
        <v>1144</v>
      </c>
      <c r="R201">
        <v>2</v>
      </c>
      <c r="U201">
        <v>0</v>
      </c>
      <c r="X201">
        <v>0</v>
      </c>
      <c r="AA201">
        <v>0</v>
      </c>
      <c r="AD201">
        <v>0</v>
      </c>
      <c r="AG201">
        <v>0</v>
      </c>
      <c r="AJ201">
        <v>0</v>
      </c>
      <c r="AK201">
        <v>102</v>
      </c>
      <c r="AL201" t="s">
        <v>904</v>
      </c>
      <c r="AM201" t="s">
        <v>905</v>
      </c>
      <c r="AO201">
        <v>175</v>
      </c>
      <c r="AP201">
        <v>0</v>
      </c>
      <c r="AQ201">
        <v>1</v>
      </c>
      <c r="AR201">
        <v>1.2</v>
      </c>
      <c r="AS201" t="s">
        <v>500</v>
      </c>
      <c r="AT201">
        <v>4</v>
      </c>
      <c r="AU201">
        <v>3</v>
      </c>
      <c r="AV201">
        <v>0</v>
      </c>
      <c r="AW201" t="s">
        <v>821</v>
      </c>
      <c r="AX201">
        <v>6</v>
      </c>
      <c r="AY201">
        <v>0</v>
      </c>
      <c r="AZ201">
        <v>5.5</v>
      </c>
      <c r="BA201">
        <v>1</v>
      </c>
      <c r="BB201">
        <v>31</v>
      </c>
      <c r="BC201">
        <v>0</v>
      </c>
      <c r="BD201">
        <v>0</v>
      </c>
      <c r="BE201">
        <v>1</v>
      </c>
      <c r="BF201">
        <v>0</v>
      </c>
      <c r="BG201">
        <v>1</v>
      </c>
      <c r="BH201" t="s">
        <v>327</v>
      </c>
      <c r="BI201">
        <v>1200</v>
      </c>
      <c r="BJ201">
        <v>0</v>
      </c>
      <c r="BK201">
        <v>2</v>
      </c>
      <c r="BL201">
        <v>13</v>
      </c>
      <c r="BM201">
        <v>60</v>
      </c>
      <c r="BN201">
        <v>200</v>
      </c>
      <c r="BO201">
        <v>0</v>
      </c>
      <c r="BS201">
        <v>2025</v>
      </c>
      <c r="BT201">
        <v>18000</v>
      </c>
      <c r="BU201">
        <v>0</v>
      </c>
    </row>
    <row r="202" spans="1:81">
      <c r="A202" s="1" t="str">
        <f t="shared" si="19"/>
        <v>新庄-3</v>
      </c>
      <c r="B202" t="s">
        <v>2392</v>
      </c>
      <c r="C202">
        <v>205</v>
      </c>
      <c r="D202" t="s">
        <v>327</v>
      </c>
      <c r="E202" t="s">
        <v>2393</v>
      </c>
      <c r="F202">
        <v>3</v>
      </c>
      <c r="G202" t="s">
        <v>2408</v>
      </c>
      <c r="H202">
        <v>1</v>
      </c>
      <c r="I202">
        <v>28200</v>
      </c>
      <c r="J202">
        <v>28200</v>
      </c>
      <c r="K202">
        <v>28200</v>
      </c>
      <c r="L202">
        <v>0</v>
      </c>
      <c r="M202">
        <v>0</v>
      </c>
      <c r="N202">
        <v>0</v>
      </c>
      <c r="O202">
        <v>0</v>
      </c>
      <c r="P202">
        <v>1144</v>
      </c>
      <c r="R202">
        <v>3</v>
      </c>
      <c r="U202">
        <v>0</v>
      </c>
      <c r="X202">
        <v>0</v>
      </c>
      <c r="AA202">
        <v>0</v>
      </c>
      <c r="AD202">
        <v>0</v>
      </c>
      <c r="AG202">
        <v>0</v>
      </c>
      <c r="AJ202">
        <v>0</v>
      </c>
      <c r="AK202">
        <v>103</v>
      </c>
      <c r="AL202" t="s">
        <v>907</v>
      </c>
      <c r="AM202" t="s">
        <v>908</v>
      </c>
      <c r="AO202">
        <v>228</v>
      </c>
      <c r="AP202">
        <v>0</v>
      </c>
      <c r="AQ202">
        <v>1</v>
      </c>
      <c r="AR202">
        <v>2</v>
      </c>
      <c r="AS202" t="s">
        <v>500</v>
      </c>
      <c r="AT202">
        <v>4</v>
      </c>
      <c r="AU202">
        <v>2</v>
      </c>
      <c r="AV202">
        <v>0</v>
      </c>
      <c r="AW202" t="s">
        <v>909</v>
      </c>
      <c r="AX202">
        <v>5</v>
      </c>
      <c r="AY202">
        <v>0</v>
      </c>
      <c r="AZ202">
        <v>8.5</v>
      </c>
      <c r="BA202">
        <v>1</v>
      </c>
      <c r="BB202">
        <v>31</v>
      </c>
      <c r="BC202">
        <v>0</v>
      </c>
      <c r="BD202">
        <v>0</v>
      </c>
      <c r="BE202">
        <v>1</v>
      </c>
      <c r="BF202">
        <v>1</v>
      </c>
      <c r="BG202">
        <v>1</v>
      </c>
      <c r="BH202" t="s">
        <v>327</v>
      </c>
      <c r="BI202">
        <v>900</v>
      </c>
      <c r="BJ202">
        <v>0</v>
      </c>
      <c r="BK202">
        <v>2</v>
      </c>
      <c r="BL202">
        <v>15</v>
      </c>
      <c r="BM202">
        <v>60</v>
      </c>
      <c r="BN202">
        <v>200</v>
      </c>
      <c r="BO202">
        <v>0</v>
      </c>
      <c r="BS202">
        <v>2025</v>
      </c>
      <c r="BT202">
        <v>22000</v>
      </c>
      <c r="BU202">
        <v>0</v>
      </c>
    </row>
    <row r="203" spans="1:81">
      <c r="A203" s="1" t="str">
        <f t="shared" si="19"/>
        <v>新庄-3B</v>
      </c>
      <c r="B203" t="s">
        <v>2392</v>
      </c>
      <c r="C203">
        <v>205</v>
      </c>
      <c r="D203" t="s">
        <v>327</v>
      </c>
      <c r="E203" t="s">
        <v>2393</v>
      </c>
      <c r="F203">
        <v>3</v>
      </c>
      <c r="G203" t="s">
        <v>2400</v>
      </c>
      <c r="H203">
        <v>2</v>
      </c>
      <c r="I203">
        <v>28100</v>
      </c>
      <c r="J203">
        <v>28100</v>
      </c>
      <c r="K203">
        <v>28100</v>
      </c>
      <c r="L203">
        <v>0</v>
      </c>
      <c r="M203">
        <v>0</v>
      </c>
      <c r="N203">
        <v>0</v>
      </c>
      <c r="O203">
        <v>0</v>
      </c>
      <c r="P203">
        <v>1144</v>
      </c>
      <c r="R203">
        <v>3</v>
      </c>
      <c r="U203">
        <v>0</v>
      </c>
      <c r="X203">
        <v>0</v>
      </c>
      <c r="AA203">
        <v>0</v>
      </c>
      <c r="AD203">
        <v>0</v>
      </c>
      <c r="AG203">
        <v>0</v>
      </c>
      <c r="AJ203">
        <v>0</v>
      </c>
      <c r="AK203">
        <v>103</v>
      </c>
      <c r="AL203" t="s">
        <v>907</v>
      </c>
      <c r="AM203" t="s">
        <v>908</v>
      </c>
      <c r="AO203">
        <v>228</v>
      </c>
      <c r="AP203">
        <v>0</v>
      </c>
      <c r="AQ203">
        <v>1</v>
      </c>
      <c r="AR203">
        <v>2</v>
      </c>
      <c r="AS203" t="s">
        <v>500</v>
      </c>
      <c r="AT203">
        <v>4</v>
      </c>
      <c r="AU203">
        <v>2</v>
      </c>
      <c r="AV203">
        <v>0</v>
      </c>
      <c r="AW203" t="s">
        <v>909</v>
      </c>
      <c r="AX203">
        <v>5</v>
      </c>
      <c r="AY203">
        <v>0</v>
      </c>
      <c r="AZ203">
        <v>8.5</v>
      </c>
      <c r="BA203">
        <v>1</v>
      </c>
      <c r="BB203">
        <v>31</v>
      </c>
      <c r="BC203">
        <v>0</v>
      </c>
      <c r="BD203">
        <v>0</v>
      </c>
      <c r="BE203">
        <v>1</v>
      </c>
      <c r="BF203">
        <v>1</v>
      </c>
      <c r="BG203">
        <v>1</v>
      </c>
      <c r="BH203" t="s">
        <v>327</v>
      </c>
      <c r="BI203">
        <v>900</v>
      </c>
      <c r="BJ203">
        <v>0</v>
      </c>
      <c r="BK203">
        <v>2</v>
      </c>
      <c r="BL203">
        <v>15</v>
      </c>
      <c r="BM203">
        <v>60</v>
      </c>
      <c r="BN203">
        <v>200</v>
      </c>
      <c r="BO203">
        <v>0</v>
      </c>
      <c r="BS203">
        <v>2025</v>
      </c>
      <c r="BT203">
        <v>22000</v>
      </c>
      <c r="BU203">
        <v>0</v>
      </c>
    </row>
    <row r="204" spans="1:81">
      <c r="A204" s="1" t="str">
        <f t="shared" si="19"/>
        <v>新庄5-1</v>
      </c>
      <c r="B204" t="s">
        <v>2392</v>
      </c>
      <c r="C204">
        <v>205</v>
      </c>
      <c r="D204" t="s">
        <v>327</v>
      </c>
      <c r="E204" t="s">
        <v>2407</v>
      </c>
      <c r="F204">
        <v>1</v>
      </c>
      <c r="G204" t="s">
        <v>2408</v>
      </c>
      <c r="H204">
        <v>1</v>
      </c>
      <c r="I204">
        <v>30400</v>
      </c>
      <c r="J204">
        <v>30400</v>
      </c>
      <c r="K204">
        <v>30800</v>
      </c>
      <c r="L204">
        <v>1</v>
      </c>
      <c r="M204">
        <v>11800</v>
      </c>
      <c r="N204">
        <v>0</v>
      </c>
      <c r="O204">
        <v>0</v>
      </c>
      <c r="R204">
        <v>0</v>
      </c>
      <c r="U204">
        <v>0</v>
      </c>
      <c r="X204">
        <v>0</v>
      </c>
      <c r="AA204">
        <v>0</v>
      </c>
      <c r="AD204">
        <v>0</v>
      </c>
      <c r="AG204">
        <v>0</v>
      </c>
      <c r="AJ204">
        <v>0</v>
      </c>
      <c r="AK204">
        <v>100</v>
      </c>
      <c r="AL204" t="s">
        <v>911</v>
      </c>
      <c r="AO204">
        <v>406</v>
      </c>
      <c r="AP204">
        <v>0</v>
      </c>
      <c r="AQ204">
        <v>1</v>
      </c>
      <c r="AR204">
        <v>1</v>
      </c>
      <c r="AS204" t="s">
        <v>912</v>
      </c>
      <c r="AT204">
        <v>4</v>
      </c>
      <c r="AU204">
        <v>1</v>
      </c>
      <c r="AV204">
        <v>0</v>
      </c>
      <c r="AW204" t="s">
        <v>2305</v>
      </c>
      <c r="AX204">
        <v>6</v>
      </c>
      <c r="AY204">
        <v>0</v>
      </c>
      <c r="AZ204">
        <v>18</v>
      </c>
      <c r="BA204">
        <v>1</v>
      </c>
      <c r="BB204">
        <v>24</v>
      </c>
      <c r="BC204">
        <v>0</v>
      </c>
      <c r="BD204">
        <v>0</v>
      </c>
      <c r="BE204">
        <v>1</v>
      </c>
      <c r="BF204">
        <v>1</v>
      </c>
      <c r="BG204">
        <v>1</v>
      </c>
      <c r="BH204" t="s">
        <v>327</v>
      </c>
      <c r="BI204">
        <v>2000</v>
      </c>
      <c r="BJ204">
        <v>0</v>
      </c>
      <c r="BK204">
        <v>2</v>
      </c>
      <c r="BL204">
        <v>15</v>
      </c>
      <c r="BM204">
        <v>60</v>
      </c>
      <c r="BN204">
        <v>200</v>
      </c>
      <c r="BO204">
        <v>0</v>
      </c>
      <c r="BS204">
        <v>2025</v>
      </c>
      <c r="BT204">
        <v>24000</v>
      </c>
      <c r="BU204">
        <v>0</v>
      </c>
    </row>
    <row r="205" spans="1:81">
      <c r="A205" s="1" t="str">
        <f t="shared" si="19"/>
        <v>新庄5-1B</v>
      </c>
      <c r="B205" t="s">
        <v>2392</v>
      </c>
      <c r="C205">
        <v>205</v>
      </c>
      <c r="D205" t="s">
        <v>327</v>
      </c>
      <c r="E205" t="s">
        <v>2407</v>
      </c>
      <c r="F205">
        <v>1</v>
      </c>
      <c r="G205" t="s">
        <v>2400</v>
      </c>
      <c r="H205">
        <v>2</v>
      </c>
      <c r="I205">
        <v>30400</v>
      </c>
      <c r="J205">
        <v>30400</v>
      </c>
      <c r="K205">
        <v>30700</v>
      </c>
      <c r="L205">
        <v>1</v>
      </c>
      <c r="M205">
        <v>11900</v>
      </c>
      <c r="N205">
        <v>0</v>
      </c>
      <c r="O205">
        <v>0</v>
      </c>
      <c r="R205">
        <v>0</v>
      </c>
      <c r="U205">
        <v>0</v>
      </c>
      <c r="X205">
        <v>0</v>
      </c>
      <c r="AA205">
        <v>0</v>
      </c>
      <c r="AD205">
        <v>0</v>
      </c>
      <c r="AG205">
        <v>0</v>
      </c>
      <c r="AJ205">
        <v>0</v>
      </c>
      <c r="AK205">
        <v>100</v>
      </c>
      <c r="AL205" t="s">
        <v>911</v>
      </c>
      <c r="AO205">
        <v>406</v>
      </c>
      <c r="AP205">
        <v>0</v>
      </c>
      <c r="AQ205">
        <v>1</v>
      </c>
      <c r="AR205">
        <v>1</v>
      </c>
      <c r="AS205" t="s">
        <v>912</v>
      </c>
      <c r="AT205">
        <v>4</v>
      </c>
      <c r="AU205">
        <v>1</v>
      </c>
      <c r="AV205">
        <v>0</v>
      </c>
      <c r="AW205" t="s">
        <v>2305</v>
      </c>
      <c r="AX205">
        <v>6</v>
      </c>
      <c r="AY205">
        <v>0</v>
      </c>
      <c r="AZ205">
        <v>18</v>
      </c>
      <c r="BA205">
        <v>1</v>
      </c>
      <c r="BB205">
        <v>24</v>
      </c>
      <c r="BC205">
        <v>0</v>
      </c>
      <c r="BD205">
        <v>0</v>
      </c>
      <c r="BE205">
        <v>1</v>
      </c>
      <c r="BF205">
        <v>1</v>
      </c>
      <c r="BG205">
        <v>1</v>
      </c>
      <c r="BH205" t="s">
        <v>327</v>
      </c>
      <c r="BI205">
        <v>2000</v>
      </c>
      <c r="BJ205">
        <v>0</v>
      </c>
      <c r="BK205">
        <v>2</v>
      </c>
      <c r="BL205">
        <v>15</v>
      </c>
      <c r="BM205">
        <v>60</v>
      </c>
      <c r="BN205">
        <v>200</v>
      </c>
      <c r="BO205">
        <v>0</v>
      </c>
      <c r="BS205">
        <v>2025</v>
      </c>
      <c r="BT205">
        <v>24000</v>
      </c>
      <c r="BU205">
        <v>0</v>
      </c>
    </row>
    <row r="206" spans="1:81">
      <c r="A206" s="1" t="str">
        <f t="shared" si="19"/>
        <v>新庄5-2</v>
      </c>
      <c r="B206" t="s">
        <v>2392</v>
      </c>
      <c r="C206">
        <v>205</v>
      </c>
      <c r="D206" t="s">
        <v>327</v>
      </c>
      <c r="E206" t="s">
        <v>2407</v>
      </c>
      <c r="F206">
        <v>2</v>
      </c>
      <c r="G206" t="s">
        <v>2408</v>
      </c>
      <c r="H206">
        <v>1</v>
      </c>
      <c r="I206">
        <v>42200</v>
      </c>
      <c r="J206">
        <v>42200</v>
      </c>
      <c r="K206">
        <v>42700</v>
      </c>
      <c r="L206">
        <v>1</v>
      </c>
      <c r="M206">
        <v>16000</v>
      </c>
      <c r="N206">
        <v>0</v>
      </c>
      <c r="O206">
        <v>0</v>
      </c>
      <c r="P206">
        <v>1143</v>
      </c>
      <c r="R206">
        <v>-3</v>
      </c>
      <c r="U206">
        <v>0</v>
      </c>
      <c r="X206">
        <v>0</v>
      </c>
      <c r="AA206">
        <v>0</v>
      </c>
      <c r="AD206">
        <v>0</v>
      </c>
      <c r="AG206">
        <v>0</v>
      </c>
      <c r="AJ206">
        <v>0</v>
      </c>
      <c r="AK206">
        <v>97</v>
      </c>
      <c r="AL206" t="s">
        <v>916</v>
      </c>
      <c r="AM206" t="s">
        <v>917</v>
      </c>
      <c r="AO206">
        <v>371</v>
      </c>
      <c r="AP206">
        <v>0</v>
      </c>
      <c r="AQ206">
        <v>1</v>
      </c>
      <c r="AR206">
        <v>3</v>
      </c>
      <c r="AS206" t="s">
        <v>619</v>
      </c>
      <c r="AT206">
        <v>3</v>
      </c>
      <c r="AU206">
        <v>1</v>
      </c>
      <c r="AV206">
        <v>0</v>
      </c>
      <c r="AW206" t="s">
        <v>918</v>
      </c>
      <c r="AX206">
        <v>2</v>
      </c>
      <c r="AY206">
        <v>0</v>
      </c>
      <c r="AZ206">
        <v>16.5</v>
      </c>
      <c r="BA206">
        <v>1</v>
      </c>
      <c r="BB206">
        <v>24</v>
      </c>
      <c r="BC206">
        <v>0</v>
      </c>
      <c r="BD206">
        <v>0</v>
      </c>
      <c r="BE206">
        <v>1</v>
      </c>
      <c r="BF206">
        <v>1</v>
      </c>
      <c r="BG206">
        <v>1</v>
      </c>
      <c r="BH206" t="s">
        <v>327</v>
      </c>
      <c r="BI206">
        <v>280</v>
      </c>
      <c r="BJ206">
        <v>0</v>
      </c>
      <c r="BK206">
        <v>2</v>
      </c>
      <c r="BL206" t="s">
        <v>2407</v>
      </c>
      <c r="BM206">
        <v>80</v>
      </c>
      <c r="BN206">
        <v>400</v>
      </c>
      <c r="BO206">
        <v>2</v>
      </c>
      <c r="BS206">
        <v>2025</v>
      </c>
      <c r="BT206">
        <v>35000</v>
      </c>
      <c r="BU206">
        <v>0</v>
      </c>
    </row>
    <row r="207" spans="1:81">
      <c r="A207" s="1" t="str">
        <f t="shared" si="19"/>
        <v>新庄5-2B</v>
      </c>
      <c r="B207" t="s">
        <v>2392</v>
      </c>
      <c r="C207">
        <v>205</v>
      </c>
      <c r="D207" t="s">
        <v>327</v>
      </c>
      <c r="E207" t="s">
        <v>2407</v>
      </c>
      <c r="F207">
        <v>2</v>
      </c>
      <c r="G207" t="s">
        <v>2400</v>
      </c>
      <c r="H207">
        <v>2</v>
      </c>
      <c r="I207">
        <v>42300</v>
      </c>
      <c r="J207">
        <v>42300</v>
      </c>
      <c r="K207">
        <v>42500</v>
      </c>
      <c r="L207">
        <v>1</v>
      </c>
      <c r="M207">
        <v>17000</v>
      </c>
      <c r="N207">
        <v>0</v>
      </c>
      <c r="O207">
        <v>0</v>
      </c>
      <c r="P207">
        <v>1143</v>
      </c>
      <c r="R207">
        <v>-3</v>
      </c>
      <c r="U207">
        <v>0</v>
      </c>
      <c r="X207">
        <v>0</v>
      </c>
      <c r="AA207">
        <v>0</v>
      </c>
      <c r="AD207">
        <v>0</v>
      </c>
      <c r="AG207">
        <v>0</v>
      </c>
      <c r="AJ207">
        <v>0</v>
      </c>
      <c r="AK207">
        <v>97</v>
      </c>
      <c r="AL207" t="s">
        <v>916</v>
      </c>
      <c r="AM207" t="s">
        <v>917</v>
      </c>
      <c r="AO207">
        <v>371</v>
      </c>
      <c r="AP207">
        <v>0</v>
      </c>
      <c r="AQ207">
        <v>1</v>
      </c>
      <c r="AR207">
        <v>3</v>
      </c>
      <c r="AS207" t="s">
        <v>619</v>
      </c>
      <c r="AT207">
        <v>3</v>
      </c>
      <c r="AU207">
        <v>1</v>
      </c>
      <c r="AV207">
        <v>0</v>
      </c>
      <c r="AW207" t="s">
        <v>918</v>
      </c>
      <c r="AX207">
        <v>2</v>
      </c>
      <c r="AY207">
        <v>0</v>
      </c>
      <c r="AZ207">
        <v>16.5</v>
      </c>
      <c r="BA207">
        <v>1</v>
      </c>
      <c r="BB207">
        <v>24</v>
      </c>
      <c r="BC207">
        <v>0</v>
      </c>
      <c r="BD207">
        <v>0</v>
      </c>
      <c r="BE207">
        <v>1</v>
      </c>
      <c r="BF207">
        <v>1</v>
      </c>
      <c r="BG207">
        <v>1</v>
      </c>
      <c r="BH207" t="s">
        <v>327</v>
      </c>
      <c r="BI207">
        <v>280</v>
      </c>
      <c r="BJ207">
        <v>0</v>
      </c>
      <c r="BK207">
        <v>2</v>
      </c>
      <c r="BL207" t="s">
        <v>2407</v>
      </c>
      <c r="BM207">
        <v>80</v>
      </c>
      <c r="BN207">
        <v>400</v>
      </c>
      <c r="BO207">
        <v>2</v>
      </c>
      <c r="BS207">
        <v>2025</v>
      </c>
      <c r="BT207">
        <v>35000</v>
      </c>
      <c r="BU207">
        <v>0</v>
      </c>
    </row>
    <row r="208" spans="1:81">
      <c r="A208" s="1" t="str">
        <f t="shared" si="19"/>
        <v>寒河江-1</v>
      </c>
      <c r="B208" t="s">
        <v>2392</v>
      </c>
      <c r="C208">
        <v>206</v>
      </c>
      <c r="D208" t="s">
        <v>335</v>
      </c>
      <c r="E208" t="s">
        <v>2393</v>
      </c>
      <c r="F208">
        <v>1</v>
      </c>
      <c r="G208" t="s">
        <v>2403</v>
      </c>
      <c r="H208">
        <v>1</v>
      </c>
      <c r="I208">
        <v>27600</v>
      </c>
      <c r="J208">
        <v>27600</v>
      </c>
      <c r="K208">
        <v>27600</v>
      </c>
      <c r="L208">
        <v>0</v>
      </c>
      <c r="M208">
        <v>0</v>
      </c>
      <c r="N208">
        <v>0</v>
      </c>
      <c r="O208">
        <v>0</v>
      </c>
      <c r="P208">
        <v>1144</v>
      </c>
      <c r="R208">
        <v>1</v>
      </c>
      <c r="U208">
        <v>0</v>
      </c>
      <c r="X208">
        <v>0</v>
      </c>
      <c r="AA208">
        <v>0</v>
      </c>
      <c r="AD208">
        <v>0</v>
      </c>
      <c r="AG208">
        <v>0</v>
      </c>
      <c r="AJ208">
        <v>0</v>
      </c>
      <c r="AK208">
        <v>101</v>
      </c>
      <c r="AL208" t="s">
        <v>921</v>
      </c>
      <c r="AM208" t="s">
        <v>922</v>
      </c>
      <c r="AO208">
        <v>227</v>
      </c>
      <c r="AP208">
        <v>0</v>
      </c>
      <c r="AQ208">
        <v>1</v>
      </c>
      <c r="AR208">
        <v>2</v>
      </c>
      <c r="AS208" t="s">
        <v>500</v>
      </c>
      <c r="AT208">
        <v>4</v>
      </c>
      <c r="AU208">
        <v>2</v>
      </c>
      <c r="AV208">
        <v>0</v>
      </c>
      <c r="AW208" t="s">
        <v>923</v>
      </c>
      <c r="AX208">
        <v>3</v>
      </c>
      <c r="AY208">
        <v>0</v>
      </c>
      <c r="AZ208">
        <v>7</v>
      </c>
      <c r="BA208">
        <v>1</v>
      </c>
      <c r="BB208">
        <v>31</v>
      </c>
      <c r="BC208">
        <v>0</v>
      </c>
      <c r="BD208">
        <v>0</v>
      </c>
      <c r="BE208">
        <v>1</v>
      </c>
      <c r="BF208">
        <v>1</v>
      </c>
      <c r="BG208">
        <v>1</v>
      </c>
      <c r="BH208" t="s">
        <v>335</v>
      </c>
      <c r="BI208">
        <v>1400</v>
      </c>
      <c r="BJ208">
        <v>0</v>
      </c>
      <c r="BK208">
        <v>2</v>
      </c>
      <c r="BL208">
        <v>15</v>
      </c>
      <c r="BM208">
        <v>60</v>
      </c>
      <c r="BN208">
        <v>200</v>
      </c>
      <c r="BO208">
        <v>0</v>
      </c>
      <c r="BS208">
        <v>2025</v>
      </c>
      <c r="BT208">
        <v>22000</v>
      </c>
      <c r="BU208">
        <v>0</v>
      </c>
    </row>
    <row r="209" spans="1:73">
      <c r="A209" s="1" t="str">
        <f t="shared" si="19"/>
        <v>寒河江-1B</v>
      </c>
      <c r="B209" t="s">
        <v>2392</v>
      </c>
      <c r="C209">
        <v>206</v>
      </c>
      <c r="D209" t="s">
        <v>335</v>
      </c>
      <c r="E209" t="s">
        <v>2393</v>
      </c>
      <c r="F209">
        <v>1</v>
      </c>
      <c r="G209" t="s">
        <v>2402</v>
      </c>
      <c r="H209">
        <v>2</v>
      </c>
      <c r="I209">
        <v>27500</v>
      </c>
      <c r="J209">
        <v>27500</v>
      </c>
      <c r="K209">
        <v>27500</v>
      </c>
      <c r="L209">
        <v>0</v>
      </c>
      <c r="M209">
        <v>0</v>
      </c>
      <c r="N209">
        <v>0</v>
      </c>
      <c r="O209">
        <v>0</v>
      </c>
      <c r="P209">
        <v>1144</v>
      </c>
      <c r="R209">
        <v>1</v>
      </c>
      <c r="U209">
        <v>0</v>
      </c>
      <c r="X209">
        <v>0</v>
      </c>
      <c r="AA209">
        <v>0</v>
      </c>
      <c r="AD209">
        <v>0</v>
      </c>
      <c r="AG209">
        <v>0</v>
      </c>
      <c r="AJ209">
        <v>0</v>
      </c>
      <c r="AK209">
        <v>101</v>
      </c>
      <c r="AL209" t="s">
        <v>921</v>
      </c>
      <c r="AM209" t="s">
        <v>922</v>
      </c>
      <c r="AO209">
        <v>227</v>
      </c>
      <c r="AP209">
        <v>0</v>
      </c>
      <c r="AQ209">
        <v>1</v>
      </c>
      <c r="AR209">
        <v>2</v>
      </c>
      <c r="AS209" t="s">
        <v>500</v>
      </c>
      <c r="AT209">
        <v>4</v>
      </c>
      <c r="AU209">
        <v>2</v>
      </c>
      <c r="AV209">
        <v>0</v>
      </c>
      <c r="AW209" t="s">
        <v>923</v>
      </c>
      <c r="AX209">
        <v>3</v>
      </c>
      <c r="AY209">
        <v>0</v>
      </c>
      <c r="AZ209">
        <v>7</v>
      </c>
      <c r="BA209">
        <v>1</v>
      </c>
      <c r="BB209">
        <v>31</v>
      </c>
      <c r="BC209">
        <v>0</v>
      </c>
      <c r="BD209">
        <v>0</v>
      </c>
      <c r="BE209">
        <v>1</v>
      </c>
      <c r="BF209">
        <v>1</v>
      </c>
      <c r="BG209">
        <v>1</v>
      </c>
      <c r="BH209" t="s">
        <v>335</v>
      </c>
      <c r="BI209">
        <v>1400</v>
      </c>
      <c r="BJ209">
        <v>0</v>
      </c>
      <c r="BK209">
        <v>2</v>
      </c>
      <c r="BL209">
        <v>15</v>
      </c>
      <c r="BM209">
        <v>60</v>
      </c>
      <c r="BN209">
        <v>200</v>
      </c>
      <c r="BO209">
        <v>0</v>
      </c>
      <c r="BS209">
        <v>2025</v>
      </c>
      <c r="BT209">
        <v>22000</v>
      </c>
      <c r="BU209">
        <v>0</v>
      </c>
    </row>
    <row r="210" spans="1:73">
      <c r="A210" s="1" t="str">
        <f t="shared" si="19"/>
        <v>寒河江-2</v>
      </c>
      <c r="B210" t="s">
        <v>2392</v>
      </c>
      <c r="C210">
        <v>206</v>
      </c>
      <c r="D210" t="s">
        <v>335</v>
      </c>
      <c r="E210" t="s">
        <v>2393</v>
      </c>
      <c r="F210">
        <v>2</v>
      </c>
      <c r="G210" t="s">
        <v>2403</v>
      </c>
      <c r="H210">
        <v>1</v>
      </c>
      <c r="I210">
        <v>27200</v>
      </c>
      <c r="J210">
        <v>27200</v>
      </c>
      <c r="K210">
        <v>27200</v>
      </c>
      <c r="L210">
        <v>0</v>
      </c>
      <c r="M210">
        <v>0</v>
      </c>
      <c r="N210">
        <v>0</v>
      </c>
      <c r="O210">
        <v>0</v>
      </c>
      <c r="P210">
        <v>1144</v>
      </c>
      <c r="R210">
        <v>0</v>
      </c>
      <c r="U210">
        <v>0</v>
      </c>
      <c r="X210">
        <v>0</v>
      </c>
      <c r="AA210">
        <v>0</v>
      </c>
      <c r="AD210">
        <v>0</v>
      </c>
      <c r="AG210">
        <v>0</v>
      </c>
      <c r="AJ210">
        <v>0</v>
      </c>
      <c r="AK210">
        <v>100</v>
      </c>
      <c r="AL210" t="s">
        <v>925</v>
      </c>
      <c r="AM210" t="s">
        <v>926</v>
      </c>
      <c r="AO210">
        <v>276</v>
      </c>
      <c r="AP210">
        <v>0</v>
      </c>
      <c r="AQ210">
        <v>1</v>
      </c>
      <c r="AR210">
        <v>2.5</v>
      </c>
      <c r="AS210" t="s">
        <v>500</v>
      </c>
      <c r="AT210">
        <v>4</v>
      </c>
      <c r="AU210">
        <v>2</v>
      </c>
      <c r="AV210">
        <v>0</v>
      </c>
      <c r="AW210" t="s">
        <v>927</v>
      </c>
      <c r="AX210">
        <v>4</v>
      </c>
      <c r="AY210">
        <v>0</v>
      </c>
      <c r="AZ210">
        <v>6</v>
      </c>
      <c r="BA210">
        <v>1</v>
      </c>
      <c r="BB210">
        <v>31</v>
      </c>
      <c r="BC210">
        <v>0</v>
      </c>
      <c r="BD210">
        <v>0</v>
      </c>
      <c r="BE210">
        <v>1</v>
      </c>
      <c r="BF210">
        <v>0</v>
      </c>
      <c r="BG210">
        <v>1</v>
      </c>
      <c r="BH210" t="s">
        <v>335</v>
      </c>
      <c r="BI210">
        <v>550</v>
      </c>
      <c r="BJ210">
        <v>0</v>
      </c>
      <c r="BK210">
        <v>2</v>
      </c>
      <c r="BL210">
        <v>14</v>
      </c>
      <c r="BM210">
        <v>60</v>
      </c>
      <c r="BN210">
        <v>200</v>
      </c>
      <c r="BO210">
        <v>0</v>
      </c>
      <c r="BS210">
        <v>2025</v>
      </c>
      <c r="BT210">
        <v>22000</v>
      </c>
      <c r="BU210">
        <v>0</v>
      </c>
    </row>
    <row r="211" spans="1:73">
      <c r="A211" s="1" t="str">
        <f t="shared" si="19"/>
        <v>寒河江-2B</v>
      </c>
      <c r="B211" t="s">
        <v>2392</v>
      </c>
      <c r="C211">
        <v>206</v>
      </c>
      <c r="D211" t="s">
        <v>335</v>
      </c>
      <c r="E211" t="s">
        <v>2393</v>
      </c>
      <c r="F211">
        <v>2</v>
      </c>
      <c r="G211" t="s">
        <v>2402</v>
      </c>
      <c r="H211">
        <v>2</v>
      </c>
      <c r="I211">
        <v>27200</v>
      </c>
      <c r="J211">
        <v>27200</v>
      </c>
      <c r="K211">
        <v>27200</v>
      </c>
      <c r="L211">
        <v>0</v>
      </c>
      <c r="M211">
        <v>0</v>
      </c>
      <c r="N211">
        <v>0</v>
      </c>
      <c r="O211">
        <v>0</v>
      </c>
      <c r="P211">
        <v>1144</v>
      </c>
      <c r="R211">
        <v>0</v>
      </c>
      <c r="U211">
        <v>0</v>
      </c>
      <c r="X211">
        <v>0</v>
      </c>
      <c r="AA211">
        <v>0</v>
      </c>
      <c r="AD211">
        <v>0</v>
      </c>
      <c r="AG211">
        <v>0</v>
      </c>
      <c r="AJ211">
        <v>0</v>
      </c>
      <c r="AK211">
        <v>100</v>
      </c>
      <c r="AL211" t="s">
        <v>925</v>
      </c>
      <c r="AM211" t="s">
        <v>926</v>
      </c>
      <c r="AO211">
        <v>276</v>
      </c>
      <c r="AP211">
        <v>0</v>
      </c>
      <c r="AQ211">
        <v>1</v>
      </c>
      <c r="AR211">
        <v>2.5</v>
      </c>
      <c r="AS211" t="s">
        <v>500</v>
      </c>
      <c r="AT211">
        <v>4</v>
      </c>
      <c r="AU211">
        <v>2</v>
      </c>
      <c r="AV211">
        <v>0</v>
      </c>
      <c r="AW211" t="s">
        <v>927</v>
      </c>
      <c r="AX211">
        <v>4</v>
      </c>
      <c r="AY211">
        <v>0</v>
      </c>
      <c r="AZ211">
        <v>6</v>
      </c>
      <c r="BA211">
        <v>1</v>
      </c>
      <c r="BB211">
        <v>31</v>
      </c>
      <c r="BC211">
        <v>0</v>
      </c>
      <c r="BD211">
        <v>0</v>
      </c>
      <c r="BE211">
        <v>1</v>
      </c>
      <c r="BF211">
        <v>0</v>
      </c>
      <c r="BG211">
        <v>1</v>
      </c>
      <c r="BH211" t="s">
        <v>335</v>
      </c>
      <c r="BI211">
        <v>550</v>
      </c>
      <c r="BJ211">
        <v>0</v>
      </c>
      <c r="BK211">
        <v>2</v>
      </c>
      <c r="BL211">
        <v>14</v>
      </c>
      <c r="BM211">
        <v>60</v>
      </c>
      <c r="BN211">
        <v>200</v>
      </c>
      <c r="BO211">
        <v>0</v>
      </c>
      <c r="BS211">
        <v>2025</v>
      </c>
      <c r="BT211">
        <v>22000</v>
      </c>
      <c r="BU211">
        <v>0</v>
      </c>
    </row>
    <row r="212" spans="1:73">
      <c r="A212" s="1" t="str">
        <f t="shared" si="19"/>
        <v>寒河江-3</v>
      </c>
      <c r="B212" t="s">
        <v>2392</v>
      </c>
      <c r="C212">
        <v>206</v>
      </c>
      <c r="D212" t="s">
        <v>335</v>
      </c>
      <c r="E212" t="s">
        <v>2393</v>
      </c>
      <c r="F212">
        <v>3</v>
      </c>
      <c r="G212" t="s">
        <v>2403</v>
      </c>
      <c r="H212">
        <v>1</v>
      </c>
      <c r="I212">
        <v>32200</v>
      </c>
      <c r="J212">
        <v>32200</v>
      </c>
      <c r="K212">
        <v>32200</v>
      </c>
      <c r="L212">
        <v>0</v>
      </c>
      <c r="M212">
        <v>0</v>
      </c>
      <c r="N212">
        <v>0</v>
      </c>
      <c r="O212">
        <v>0</v>
      </c>
      <c r="P212">
        <v>1144</v>
      </c>
      <c r="R212">
        <v>1</v>
      </c>
      <c r="U212">
        <v>0</v>
      </c>
      <c r="X212">
        <v>0</v>
      </c>
      <c r="AA212">
        <v>0</v>
      </c>
      <c r="AD212">
        <v>0</v>
      </c>
      <c r="AG212">
        <v>0</v>
      </c>
      <c r="AJ212">
        <v>0</v>
      </c>
      <c r="AK212">
        <v>101</v>
      </c>
      <c r="AL212" t="s">
        <v>929</v>
      </c>
      <c r="AO212">
        <v>299</v>
      </c>
      <c r="AP212">
        <v>0</v>
      </c>
      <c r="AQ212">
        <v>1.2</v>
      </c>
      <c r="AR212">
        <v>1</v>
      </c>
      <c r="AS212" t="s">
        <v>500</v>
      </c>
      <c r="AT212">
        <v>4</v>
      </c>
      <c r="AU212">
        <v>2</v>
      </c>
      <c r="AV212">
        <v>0</v>
      </c>
      <c r="AW212" t="s">
        <v>930</v>
      </c>
      <c r="AX212">
        <v>3</v>
      </c>
      <c r="AY212">
        <v>0</v>
      </c>
      <c r="AZ212">
        <v>6</v>
      </c>
      <c r="BA212">
        <v>1</v>
      </c>
      <c r="BB212">
        <v>31</v>
      </c>
      <c r="BC212">
        <v>0</v>
      </c>
      <c r="BD212">
        <v>0</v>
      </c>
      <c r="BE212">
        <v>1</v>
      </c>
      <c r="BF212">
        <v>0</v>
      </c>
      <c r="BG212">
        <v>1</v>
      </c>
      <c r="BH212" t="s">
        <v>335</v>
      </c>
      <c r="BI212">
        <v>1300</v>
      </c>
      <c r="BJ212">
        <v>0</v>
      </c>
      <c r="BK212">
        <v>2</v>
      </c>
      <c r="BL212">
        <v>11</v>
      </c>
      <c r="BM212">
        <v>50</v>
      </c>
      <c r="BN212">
        <v>60</v>
      </c>
      <c r="BO212">
        <v>0</v>
      </c>
      <c r="BS212">
        <v>2025</v>
      </c>
      <c r="BT212">
        <v>25000</v>
      </c>
      <c r="BU212">
        <v>0</v>
      </c>
    </row>
    <row r="213" spans="1:73">
      <c r="A213" s="1" t="str">
        <f t="shared" si="19"/>
        <v>寒河江-3B</v>
      </c>
      <c r="B213" t="s">
        <v>2392</v>
      </c>
      <c r="C213">
        <v>206</v>
      </c>
      <c r="D213" t="s">
        <v>335</v>
      </c>
      <c r="E213" t="s">
        <v>2393</v>
      </c>
      <c r="F213">
        <v>3</v>
      </c>
      <c r="G213" t="s">
        <v>2402</v>
      </c>
      <c r="H213">
        <v>2</v>
      </c>
      <c r="I213">
        <v>31900</v>
      </c>
      <c r="J213">
        <v>31900</v>
      </c>
      <c r="K213">
        <v>31900</v>
      </c>
      <c r="L213">
        <v>0</v>
      </c>
      <c r="M213">
        <v>0</v>
      </c>
      <c r="N213">
        <v>0</v>
      </c>
      <c r="O213">
        <v>0</v>
      </c>
      <c r="P213">
        <v>1144</v>
      </c>
      <c r="R213">
        <v>1</v>
      </c>
      <c r="U213">
        <v>0</v>
      </c>
      <c r="X213">
        <v>0</v>
      </c>
      <c r="AA213">
        <v>0</v>
      </c>
      <c r="AD213">
        <v>0</v>
      </c>
      <c r="AG213">
        <v>0</v>
      </c>
      <c r="AJ213">
        <v>0</v>
      </c>
      <c r="AK213">
        <v>101</v>
      </c>
      <c r="AL213" t="s">
        <v>929</v>
      </c>
      <c r="AO213">
        <v>299</v>
      </c>
      <c r="AP213">
        <v>0</v>
      </c>
      <c r="AQ213">
        <v>1.2</v>
      </c>
      <c r="AR213">
        <v>1</v>
      </c>
      <c r="AS213" t="s">
        <v>500</v>
      </c>
      <c r="AT213">
        <v>4</v>
      </c>
      <c r="AU213">
        <v>2</v>
      </c>
      <c r="AV213">
        <v>0</v>
      </c>
      <c r="AW213" t="s">
        <v>930</v>
      </c>
      <c r="AX213">
        <v>3</v>
      </c>
      <c r="AY213">
        <v>0</v>
      </c>
      <c r="AZ213">
        <v>6</v>
      </c>
      <c r="BA213">
        <v>1</v>
      </c>
      <c r="BB213">
        <v>31</v>
      </c>
      <c r="BC213">
        <v>0</v>
      </c>
      <c r="BD213">
        <v>0</v>
      </c>
      <c r="BE213">
        <v>1</v>
      </c>
      <c r="BF213">
        <v>0</v>
      </c>
      <c r="BG213">
        <v>1</v>
      </c>
      <c r="BH213" t="s">
        <v>335</v>
      </c>
      <c r="BI213">
        <v>1300</v>
      </c>
      <c r="BJ213">
        <v>0</v>
      </c>
      <c r="BK213">
        <v>2</v>
      </c>
      <c r="BL213">
        <v>11</v>
      </c>
      <c r="BM213">
        <v>50</v>
      </c>
      <c r="BN213">
        <v>60</v>
      </c>
      <c r="BO213">
        <v>0</v>
      </c>
      <c r="BS213">
        <v>2025</v>
      </c>
      <c r="BT213">
        <v>25000</v>
      </c>
      <c r="BU213">
        <v>0</v>
      </c>
    </row>
    <row r="214" spans="1:73">
      <c r="A214" s="1" t="str">
        <f t="shared" si="19"/>
        <v>寒河江5-1</v>
      </c>
      <c r="B214" t="s">
        <v>2392</v>
      </c>
      <c r="C214">
        <v>206</v>
      </c>
      <c r="D214" t="s">
        <v>335</v>
      </c>
      <c r="E214" t="s">
        <v>2407</v>
      </c>
      <c r="F214">
        <v>1</v>
      </c>
      <c r="G214" t="s">
        <v>2403</v>
      </c>
      <c r="H214">
        <v>1</v>
      </c>
      <c r="I214">
        <v>47400</v>
      </c>
      <c r="J214">
        <v>47400</v>
      </c>
      <c r="K214">
        <v>48000</v>
      </c>
      <c r="L214">
        <v>1</v>
      </c>
      <c r="M214">
        <v>18900</v>
      </c>
      <c r="N214">
        <v>0</v>
      </c>
      <c r="O214">
        <v>0</v>
      </c>
      <c r="R214">
        <v>0</v>
      </c>
      <c r="U214">
        <v>0</v>
      </c>
      <c r="X214">
        <v>0</v>
      </c>
      <c r="AA214">
        <v>0</v>
      </c>
      <c r="AD214">
        <v>0</v>
      </c>
      <c r="AG214">
        <v>0</v>
      </c>
      <c r="AJ214">
        <v>0</v>
      </c>
      <c r="AK214">
        <v>100</v>
      </c>
      <c r="AL214" t="s">
        <v>932</v>
      </c>
      <c r="AM214" t="s">
        <v>933</v>
      </c>
      <c r="AO214">
        <v>322</v>
      </c>
      <c r="AP214">
        <v>0</v>
      </c>
      <c r="AQ214">
        <v>1.2</v>
      </c>
      <c r="AR214">
        <v>1</v>
      </c>
      <c r="AS214" t="s">
        <v>631</v>
      </c>
      <c r="AT214">
        <v>2</v>
      </c>
      <c r="AU214">
        <v>4</v>
      </c>
      <c r="AV214">
        <v>0</v>
      </c>
      <c r="AW214" t="s">
        <v>934</v>
      </c>
      <c r="AX214">
        <v>3</v>
      </c>
      <c r="AY214">
        <v>0</v>
      </c>
      <c r="AZ214">
        <v>18</v>
      </c>
      <c r="BA214">
        <v>1</v>
      </c>
      <c r="BB214">
        <v>24</v>
      </c>
      <c r="BC214">
        <v>0</v>
      </c>
      <c r="BD214">
        <v>0</v>
      </c>
      <c r="BE214">
        <v>1</v>
      </c>
      <c r="BF214">
        <v>1</v>
      </c>
      <c r="BG214">
        <v>1</v>
      </c>
      <c r="BH214" t="s">
        <v>335</v>
      </c>
      <c r="BI214">
        <v>350</v>
      </c>
      <c r="BJ214">
        <v>0</v>
      </c>
      <c r="BK214">
        <v>2</v>
      </c>
      <c r="BL214" t="s">
        <v>2407</v>
      </c>
      <c r="BM214">
        <v>80</v>
      </c>
      <c r="BN214">
        <v>400</v>
      </c>
      <c r="BO214">
        <v>0</v>
      </c>
      <c r="BS214">
        <v>2025</v>
      </c>
      <c r="BT214">
        <v>38000</v>
      </c>
      <c r="BU214">
        <v>0</v>
      </c>
    </row>
    <row r="215" spans="1:73">
      <c r="A215" s="1" t="str">
        <f t="shared" si="19"/>
        <v>寒河江5-1B</v>
      </c>
      <c r="B215" t="s">
        <v>2392</v>
      </c>
      <c r="C215">
        <v>206</v>
      </c>
      <c r="D215" t="s">
        <v>335</v>
      </c>
      <c r="E215" t="s">
        <v>2407</v>
      </c>
      <c r="F215">
        <v>1</v>
      </c>
      <c r="G215" t="s">
        <v>2402</v>
      </c>
      <c r="H215">
        <v>2</v>
      </c>
      <c r="I215">
        <v>47400</v>
      </c>
      <c r="J215">
        <v>47400</v>
      </c>
      <c r="K215">
        <v>48200</v>
      </c>
      <c r="L215">
        <v>1</v>
      </c>
      <c r="M215">
        <v>22100</v>
      </c>
      <c r="N215">
        <v>0</v>
      </c>
      <c r="O215">
        <v>0</v>
      </c>
      <c r="R215">
        <v>0</v>
      </c>
      <c r="U215">
        <v>0</v>
      </c>
      <c r="X215">
        <v>0</v>
      </c>
      <c r="AA215">
        <v>0</v>
      </c>
      <c r="AD215">
        <v>0</v>
      </c>
      <c r="AG215">
        <v>0</v>
      </c>
      <c r="AJ215">
        <v>0</v>
      </c>
      <c r="AK215">
        <v>100</v>
      </c>
      <c r="AL215" t="s">
        <v>932</v>
      </c>
      <c r="AM215" t="s">
        <v>933</v>
      </c>
      <c r="AO215">
        <v>322</v>
      </c>
      <c r="AP215">
        <v>0</v>
      </c>
      <c r="AQ215">
        <v>1.2</v>
      </c>
      <c r="AR215">
        <v>1</v>
      </c>
      <c r="AS215" t="s">
        <v>631</v>
      </c>
      <c r="AT215">
        <v>2</v>
      </c>
      <c r="AU215">
        <v>4</v>
      </c>
      <c r="AV215">
        <v>0</v>
      </c>
      <c r="AW215" t="s">
        <v>934</v>
      </c>
      <c r="AX215">
        <v>3</v>
      </c>
      <c r="AY215">
        <v>0</v>
      </c>
      <c r="AZ215">
        <v>18</v>
      </c>
      <c r="BA215">
        <v>1</v>
      </c>
      <c r="BB215">
        <v>24</v>
      </c>
      <c r="BC215">
        <v>0</v>
      </c>
      <c r="BD215">
        <v>0</v>
      </c>
      <c r="BE215">
        <v>1</v>
      </c>
      <c r="BF215">
        <v>1</v>
      </c>
      <c r="BG215">
        <v>1</v>
      </c>
      <c r="BH215" t="s">
        <v>335</v>
      </c>
      <c r="BI215">
        <v>350</v>
      </c>
      <c r="BJ215">
        <v>0</v>
      </c>
      <c r="BK215">
        <v>2</v>
      </c>
      <c r="BL215" t="s">
        <v>2407</v>
      </c>
      <c r="BM215">
        <v>80</v>
      </c>
      <c r="BN215">
        <v>400</v>
      </c>
      <c r="BO215">
        <v>0</v>
      </c>
      <c r="BS215">
        <v>2025</v>
      </c>
      <c r="BT215">
        <v>38000</v>
      </c>
      <c r="BU215">
        <v>0</v>
      </c>
    </row>
    <row r="216" spans="1:73">
      <c r="A216" s="1" t="str">
        <f t="shared" si="19"/>
        <v>寒河江5-2</v>
      </c>
      <c r="B216" t="s">
        <v>2392</v>
      </c>
      <c r="C216">
        <v>206</v>
      </c>
      <c r="D216" t="s">
        <v>335</v>
      </c>
      <c r="E216" t="s">
        <v>2407</v>
      </c>
      <c r="F216">
        <v>2</v>
      </c>
      <c r="G216" t="s">
        <v>2403</v>
      </c>
      <c r="H216">
        <v>1</v>
      </c>
      <c r="I216">
        <v>39200</v>
      </c>
      <c r="J216">
        <v>39200</v>
      </c>
      <c r="K216">
        <v>39600</v>
      </c>
      <c r="L216">
        <v>1</v>
      </c>
      <c r="M216">
        <v>14800</v>
      </c>
      <c r="N216">
        <v>0</v>
      </c>
      <c r="O216">
        <v>0</v>
      </c>
      <c r="R216">
        <v>0</v>
      </c>
      <c r="U216">
        <v>0</v>
      </c>
      <c r="X216">
        <v>0</v>
      </c>
      <c r="AA216">
        <v>0</v>
      </c>
      <c r="AD216">
        <v>0</v>
      </c>
      <c r="AG216">
        <v>0</v>
      </c>
      <c r="AJ216">
        <v>0</v>
      </c>
      <c r="AK216">
        <v>100</v>
      </c>
      <c r="AL216" t="s">
        <v>938</v>
      </c>
      <c r="AM216" t="s">
        <v>939</v>
      </c>
      <c r="AO216">
        <v>254</v>
      </c>
      <c r="AP216">
        <v>0</v>
      </c>
      <c r="AQ216">
        <v>1</v>
      </c>
      <c r="AR216">
        <v>1.5</v>
      </c>
      <c r="AS216" t="s">
        <v>642</v>
      </c>
      <c r="AT216">
        <v>3</v>
      </c>
      <c r="AU216">
        <v>1</v>
      </c>
      <c r="AV216">
        <v>0</v>
      </c>
      <c r="AW216" t="s">
        <v>940</v>
      </c>
      <c r="AX216">
        <v>2</v>
      </c>
      <c r="AY216">
        <v>0</v>
      </c>
      <c r="AZ216">
        <v>16</v>
      </c>
      <c r="BA216">
        <v>1</v>
      </c>
      <c r="BB216">
        <v>24</v>
      </c>
      <c r="BC216">
        <v>0</v>
      </c>
      <c r="BD216">
        <v>0</v>
      </c>
      <c r="BE216">
        <v>1</v>
      </c>
      <c r="BF216">
        <v>0</v>
      </c>
      <c r="BG216">
        <v>1</v>
      </c>
      <c r="BH216" t="s">
        <v>335</v>
      </c>
      <c r="BI216">
        <v>850</v>
      </c>
      <c r="BJ216">
        <v>0</v>
      </c>
      <c r="BK216">
        <v>2</v>
      </c>
      <c r="BL216" t="s">
        <v>2410</v>
      </c>
      <c r="BM216">
        <v>80</v>
      </c>
      <c r="BN216">
        <v>200</v>
      </c>
      <c r="BO216">
        <v>0</v>
      </c>
      <c r="BS216">
        <v>2025</v>
      </c>
      <c r="BT216">
        <v>31000</v>
      </c>
      <c r="BU216">
        <v>0</v>
      </c>
    </row>
    <row r="217" spans="1:73">
      <c r="A217" s="1" t="str">
        <f t="shared" si="19"/>
        <v>寒河江5-2B</v>
      </c>
      <c r="B217" t="s">
        <v>2392</v>
      </c>
      <c r="C217">
        <v>206</v>
      </c>
      <c r="D217" t="s">
        <v>335</v>
      </c>
      <c r="E217" t="s">
        <v>2407</v>
      </c>
      <c r="F217">
        <v>2</v>
      </c>
      <c r="G217" t="s">
        <v>2402</v>
      </c>
      <c r="H217">
        <v>2</v>
      </c>
      <c r="I217">
        <v>39200</v>
      </c>
      <c r="J217">
        <v>39200</v>
      </c>
      <c r="K217">
        <v>39500</v>
      </c>
      <c r="L217">
        <v>1</v>
      </c>
      <c r="M217">
        <v>18900</v>
      </c>
      <c r="N217">
        <v>0</v>
      </c>
      <c r="O217">
        <v>0</v>
      </c>
      <c r="R217">
        <v>0</v>
      </c>
      <c r="U217">
        <v>0</v>
      </c>
      <c r="X217">
        <v>0</v>
      </c>
      <c r="AA217">
        <v>0</v>
      </c>
      <c r="AD217">
        <v>0</v>
      </c>
      <c r="AG217">
        <v>0</v>
      </c>
      <c r="AJ217">
        <v>0</v>
      </c>
      <c r="AK217">
        <v>100</v>
      </c>
      <c r="AL217" t="s">
        <v>938</v>
      </c>
      <c r="AM217" t="s">
        <v>939</v>
      </c>
      <c r="AO217">
        <v>254</v>
      </c>
      <c r="AP217">
        <v>0</v>
      </c>
      <c r="AQ217">
        <v>1</v>
      </c>
      <c r="AR217">
        <v>1.5</v>
      </c>
      <c r="AS217" t="s">
        <v>642</v>
      </c>
      <c r="AT217">
        <v>3</v>
      </c>
      <c r="AU217">
        <v>1</v>
      </c>
      <c r="AV217">
        <v>0</v>
      </c>
      <c r="AW217" t="s">
        <v>940</v>
      </c>
      <c r="AX217">
        <v>2</v>
      </c>
      <c r="AY217">
        <v>0</v>
      </c>
      <c r="AZ217">
        <v>16</v>
      </c>
      <c r="BA217">
        <v>1</v>
      </c>
      <c r="BB217">
        <v>24</v>
      </c>
      <c r="BC217">
        <v>0</v>
      </c>
      <c r="BD217">
        <v>0</v>
      </c>
      <c r="BE217">
        <v>1</v>
      </c>
      <c r="BF217">
        <v>0</v>
      </c>
      <c r="BG217">
        <v>1</v>
      </c>
      <c r="BH217" t="s">
        <v>335</v>
      </c>
      <c r="BI217">
        <v>850</v>
      </c>
      <c r="BJ217">
        <v>0</v>
      </c>
      <c r="BK217">
        <v>2</v>
      </c>
      <c r="BL217" t="s">
        <v>2410</v>
      </c>
      <c r="BM217">
        <v>80</v>
      </c>
      <c r="BN217">
        <v>200</v>
      </c>
      <c r="BO217">
        <v>0</v>
      </c>
      <c r="BS217">
        <v>2025</v>
      </c>
      <c r="BT217">
        <v>31000</v>
      </c>
      <c r="BU217">
        <v>0</v>
      </c>
    </row>
    <row r="218" spans="1:73">
      <c r="A218" s="1" t="str">
        <f t="shared" si="19"/>
        <v>上山-1</v>
      </c>
      <c r="B218" t="s">
        <v>2392</v>
      </c>
      <c r="C218">
        <v>207</v>
      </c>
      <c r="D218" t="s">
        <v>280</v>
      </c>
      <c r="E218" t="s">
        <v>2393</v>
      </c>
      <c r="F218">
        <v>1</v>
      </c>
      <c r="G218" t="s">
        <v>2397</v>
      </c>
      <c r="H218">
        <v>1</v>
      </c>
      <c r="I218">
        <v>29700</v>
      </c>
      <c r="J218">
        <v>29700</v>
      </c>
      <c r="K218">
        <v>29700</v>
      </c>
      <c r="L218">
        <v>0</v>
      </c>
      <c r="M218">
        <v>0</v>
      </c>
      <c r="N218">
        <v>0</v>
      </c>
      <c r="O218">
        <v>0</v>
      </c>
      <c r="P218">
        <v>1144</v>
      </c>
      <c r="R218">
        <v>1</v>
      </c>
      <c r="U218">
        <v>0</v>
      </c>
      <c r="X218">
        <v>0</v>
      </c>
      <c r="AA218">
        <v>0</v>
      </c>
      <c r="AD218">
        <v>0</v>
      </c>
      <c r="AG218">
        <v>0</v>
      </c>
      <c r="AJ218">
        <v>0</v>
      </c>
      <c r="AK218">
        <v>101</v>
      </c>
      <c r="AL218" t="s">
        <v>2260</v>
      </c>
      <c r="AM218" t="s">
        <v>2261</v>
      </c>
      <c r="AO218">
        <v>206</v>
      </c>
      <c r="AP218">
        <v>0</v>
      </c>
      <c r="AQ218">
        <v>1</v>
      </c>
      <c r="AR218">
        <v>3</v>
      </c>
      <c r="AS218" t="s">
        <v>500</v>
      </c>
      <c r="AT218">
        <v>4</v>
      </c>
      <c r="AU218">
        <v>2</v>
      </c>
      <c r="AV218">
        <v>0</v>
      </c>
      <c r="AW218" t="s">
        <v>2262</v>
      </c>
      <c r="AX218">
        <v>7</v>
      </c>
      <c r="AY218">
        <v>0</v>
      </c>
      <c r="AZ218">
        <v>4.5</v>
      </c>
      <c r="BA218">
        <v>1</v>
      </c>
      <c r="BB218">
        <v>31</v>
      </c>
      <c r="BC218">
        <v>0</v>
      </c>
      <c r="BD218">
        <v>0</v>
      </c>
      <c r="BE218">
        <v>1</v>
      </c>
      <c r="BF218">
        <v>0</v>
      </c>
      <c r="BG218">
        <v>1</v>
      </c>
      <c r="BH218" t="s">
        <v>943</v>
      </c>
      <c r="BI218">
        <v>1200</v>
      </c>
      <c r="BJ218">
        <v>0</v>
      </c>
      <c r="BK218">
        <v>1</v>
      </c>
      <c r="BL218">
        <v>16</v>
      </c>
      <c r="BM218">
        <v>60</v>
      </c>
      <c r="BN218">
        <v>200</v>
      </c>
      <c r="BO218">
        <v>0</v>
      </c>
      <c r="BS218">
        <v>0</v>
      </c>
      <c r="BT218">
        <v>0</v>
      </c>
      <c r="BU218">
        <v>0</v>
      </c>
    </row>
    <row r="219" spans="1:73">
      <c r="A219" s="1" t="str">
        <f t="shared" si="19"/>
        <v>上山-1B</v>
      </c>
      <c r="B219" t="s">
        <v>2392</v>
      </c>
      <c r="C219">
        <v>207</v>
      </c>
      <c r="D219" t="s">
        <v>280</v>
      </c>
      <c r="E219" t="s">
        <v>2393</v>
      </c>
      <c r="F219">
        <v>1</v>
      </c>
      <c r="G219" t="s">
        <v>2399</v>
      </c>
      <c r="H219">
        <v>2</v>
      </c>
      <c r="I219">
        <v>29700</v>
      </c>
      <c r="J219">
        <v>29700</v>
      </c>
      <c r="K219">
        <v>29700</v>
      </c>
      <c r="L219">
        <v>0</v>
      </c>
      <c r="M219">
        <v>0</v>
      </c>
      <c r="N219">
        <v>0</v>
      </c>
      <c r="O219">
        <v>0</v>
      </c>
      <c r="P219">
        <v>1144</v>
      </c>
      <c r="R219">
        <v>1</v>
      </c>
      <c r="U219">
        <v>0</v>
      </c>
      <c r="X219">
        <v>0</v>
      </c>
      <c r="AA219">
        <v>0</v>
      </c>
      <c r="AD219">
        <v>0</v>
      </c>
      <c r="AG219">
        <v>0</v>
      </c>
      <c r="AJ219">
        <v>0</v>
      </c>
      <c r="AK219">
        <v>101</v>
      </c>
      <c r="AL219" t="s">
        <v>2260</v>
      </c>
      <c r="AM219" t="s">
        <v>2261</v>
      </c>
      <c r="AO219">
        <v>206</v>
      </c>
      <c r="AP219">
        <v>0</v>
      </c>
      <c r="AQ219">
        <v>1</v>
      </c>
      <c r="AR219">
        <v>3</v>
      </c>
      <c r="AS219" t="s">
        <v>500</v>
      </c>
      <c r="AT219">
        <v>4</v>
      </c>
      <c r="AU219">
        <v>2</v>
      </c>
      <c r="AV219">
        <v>0</v>
      </c>
      <c r="AW219" t="s">
        <v>2262</v>
      </c>
      <c r="AX219">
        <v>7</v>
      </c>
      <c r="AY219">
        <v>0</v>
      </c>
      <c r="AZ219">
        <v>4.5</v>
      </c>
      <c r="BA219">
        <v>1</v>
      </c>
      <c r="BB219">
        <v>31</v>
      </c>
      <c r="BC219">
        <v>0</v>
      </c>
      <c r="BD219">
        <v>0</v>
      </c>
      <c r="BE219">
        <v>1</v>
      </c>
      <c r="BF219">
        <v>0</v>
      </c>
      <c r="BG219">
        <v>1</v>
      </c>
      <c r="BH219" t="s">
        <v>943</v>
      </c>
      <c r="BI219">
        <v>1200</v>
      </c>
      <c r="BJ219">
        <v>0</v>
      </c>
      <c r="BK219">
        <v>1</v>
      </c>
      <c r="BL219">
        <v>16</v>
      </c>
      <c r="BM219">
        <v>60</v>
      </c>
      <c r="BN219">
        <v>200</v>
      </c>
      <c r="BO219">
        <v>0</v>
      </c>
      <c r="BS219">
        <v>2025</v>
      </c>
      <c r="BT219">
        <v>0</v>
      </c>
      <c r="BU219">
        <v>0</v>
      </c>
    </row>
    <row r="220" spans="1:73">
      <c r="A220" s="1" t="str">
        <f t="shared" si="19"/>
        <v>上山-2</v>
      </c>
      <c r="B220" t="s">
        <v>2392</v>
      </c>
      <c r="C220">
        <v>207</v>
      </c>
      <c r="D220" t="s">
        <v>280</v>
      </c>
      <c r="E220" t="s">
        <v>2393</v>
      </c>
      <c r="F220">
        <v>2</v>
      </c>
      <c r="G220" t="s">
        <v>2405</v>
      </c>
      <c r="H220">
        <v>1</v>
      </c>
      <c r="I220">
        <v>25400</v>
      </c>
      <c r="J220">
        <v>25400</v>
      </c>
      <c r="K220">
        <v>25400</v>
      </c>
      <c r="L220">
        <v>0</v>
      </c>
      <c r="M220">
        <v>0</v>
      </c>
      <c r="N220">
        <v>0</v>
      </c>
      <c r="O220">
        <v>0</v>
      </c>
      <c r="P220">
        <v>1144</v>
      </c>
      <c r="R220">
        <v>2</v>
      </c>
      <c r="U220">
        <v>0</v>
      </c>
      <c r="X220">
        <v>0</v>
      </c>
      <c r="AA220">
        <v>0</v>
      </c>
      <c r="AD220">
        <v>0</v>
      </c>
      <c r="AG220">
        <v>0</v>
      </c>
      <c r="AJ220">
        <v>0</v>
      </c>
      <c r="AK220">
        <v>102</v>
      </c>
      <c r="AL220" t="s">
        <v>944</v>
      </c>
      <c r="AM220" t="s">
        <v>945</v>
      </c>
      <c r="AO220">
        <v>273</v>
      </c>
      <c r="AP220">
        <v>0</v>
      </c>
      <c r="AQ220">
        <v>1</v>
      </c>
      <c r="AR220">
        <v>1.5</v>
      </c>
      <c r="AS220" t="s">
        <v>500</v>
      </c>
      <c r="AT220">
        <v>4</v>
      </c>
      <c r="AU220">
        <v>2</v>
      </c>
      <c r="AV220">
        <v>0</v>
      </c>
      <c r="AW220" t="s">
        <v>946</v>
      </c>
      <c r="AX220">
        <v>1</v>
      </c>
      <c r="AY220">
        <v>0</v>
      </c>
      <c r="AZ220">
        <v>6</v>
      </c>
      <c r="BA220">
        <v>1</v>
      </c>
      <c r="BB220">
        <v>31</v>
      </c>
      <c r="BC220">
        <v>0</v>
      </c>
      <c r="BD220">
        <v>0</v>
      </c>
      <c r="BE220">
        <v>1</v>
      </c>
      <c r="BF220">
        <v>1</v>
      </c>
      <c r="BG220">
        <v>1</v>
      </c>
      <c r="BH220" t="s">
        <v>947</v>
      </c>
      <c r="BI220">
        <v>1800</v>
      </c>
      <c r="BJ220">
        <v>0</v>
      </c>
      <c r="BK220">
        <v>1</v>
      </c>
      <c r="BL220">
        <v>11</v>
      </c>
      <c r="BM220">
        <v>50</v>
      </c>
      <c r="BN220">
        <v>80</v>
      </c>
      <c r="BO220">
        <v>0</v>
      </c>
      <c r="BS220">
        <v>0</v>
      </c>
      <c r="BT220">
        <v>0</v>
      </c>
      <c r="BU220">
        <v>0</v>
      </c>
    </row>
    <row r="221" spans="1:73">
      <c r="A221" s="1" t="str">
        <f t="shared" si="19"/>
        <v>上山-2B</v>
      </c>
      <c r="B221" t="s">
        <v>2392</v>
      </c>
      <c r="C221">
        <v>207</v>
      </c>
      <c r="D221" t="s">
        <v>280</v>
      </c>
      <c r="E221" t="s">
        <v>2393</v>
      </c>
      <c r="F221">
        <v>2</v>
      </c>
      <c r="G221" t="s">
        <v>2399</v>
      </c>
      <c r="H221">
        <v>2</v>
      </c>
      <c r="I221">
        <v>25400</v>
      </c>
      <c r="J221">
        <v>25400</v>
      </c>
      <c r="K221">
        <v>25400</v>
      </c>
      <c r="L221">
        <v>0</v>
      </c>
      <c r="M221">
        <v>0</v>
      </c>
      <c r="N221">
        <v>0</v>
      </c>
      <c r="O221">
        <v>0</v>
      </c>
      <c r="P221">
        <v>1144</v>
      </c>
      <c r="R221">
        <v>2</v>
      </c>
      <c r="U221">
        <v>0</v>
      </c>
      <c r="X221">
        <v>0</v>
      </c>
      <c r="AA221">
        <v>0</v>
      </c>
      <c r="AD221">
        <v>0</v>
      </c>
      <c r="AG221">
        <v>0</v>
      </c>
      <c r="AJ221">
        <v>0</v>
      </c>
      <c r="AK221">
        <v>102</v>
      </c>
      <c r="AL221" t="s">
        <v>944</v>
      </c>
      <c r="AM221" t="s">
        <v>945</v>
      </c>
      <c r="AO221">
        <v>273</v>
      </c>
      <c r="AP221">
        <v>0</v>
      </c>
      <c r="AQ221">
        <v>1</v>
      </c>
      <c r="AR221">
        <v>1.5</v>
      </c>
      <c r="AS221" t="s">
        <v>500</v>
      </c>
      <c r="AT221">
        <v>4</v>
      </c>
      <c r="AU221">
        <v>2</v>
      </c>
      <c r="AV221">
        <v>0</v>
      </c>
      <c r="AW221" t="s">
        <v>946</v>
      </c>
      <c r="AX221">
        <v>1</v>
      </c>
      <c r="AY221">
        <v>0</v>
      </c>
      <c r="AZ221">
        <v>6</v>
      </c>
      <c r="BA221">
        <v>1</v>
      </c>
      <c r="BB221">
        <v>31</v>
      </c>
      <c r="BC221">
        <v>0</v>
      </c>
      <c r="BD221">
        <v>0</v>
      </c>
      <c r="BE221">
        <v>1</v>
      </c>
      <c r="BF221">
        <v>1</v>
      </c>
      <c r="BG221">
        <v>1</v>
      </c>
      <c r="BH221" t="s">
        <v>947</v>
      </c>
      <c r="BI221">
        <v>1800</v>
      </c>
      <c r="BJ221">
        <v>0</v>
      </c>
      <c r="BK221">
        <v>1</v>
      </c>
      <c r="BL221">
        <v>11</v>
      </c>
      <c r="BM221">
        <v>50</v>
      </c>
      <c r="BN221">
        <v>80</v>
      </c>
      <c r="BO221">
        <v>0</v>
      </c>
      <c r="BS221">
        <v>2025</v>
      </c>
      <c r="BT221">
        <v>0</v>
      </c>
      <c r="BU221">
        <v>0</v>
      </c>
    </row>
    <row r="222" spans="1:73">
      <c r="A222" s="1" t="str">
        <f t="shared" si="19"/>
        <v>上山-3</v>
      </c>
      <c r="B222" t="s">
        <v>2392</v>
      </c>
      <c r="C222">
        <v>207</v>
      </c>
      <c r="D222" t="s">
        <v>280</v>
      </c>
      <c r="E222" t="s">
        <v>2393</v>
      </c>
      <c r="F222">
        <v>3</v>
      </c>
      <c r="G222" t="s">
        <v>2397</v>
      </c>
      <c r="H222">
        <v>1</v>
      </c>
      <c r="I222">
        <v>31500</v>
      </c>
      <c r="J222">
        <v>31500</v>
      </c>
      <c r="K222">
        <v>31500</v>
      </c>
      <c r="L222">
        <v>0</v>
      </c>
      <c r="M222">
        <v>0</v>
      </c>
      <c r="N222">
        <v>0</v>
      </c>
      <c r="O222">
        <v>0</v>
      </c>
      <c r="P222">
        <v>1144</v>
      </c>
      <c r="R222">
        <v>0</v>
      </c>
      <c r="U222">
        <v>0</v>
      </c>
      <c r="X222">
        <v>0</v>
      </c>
      <c r="AA222">
        <v>0</v>
      </c>
      <c r="AD222">
        <v>0</v>
      </c>
      <c r="AG222">
        <v>0</v>
      </c>
      <c r="AJ222">
        <v>0</v>
      </c>
      <c r="AK222">
        <v>100</v>
      </c>
      <c r="AL222" t="s">
        <v>950</v>
      </c>
      <c r="AM222" t="s">
        <v>951</v>
      </c>
      <c r="AO222">
        <v>231</v>
      </c>
      <c r="AP222">
        <v>0</v>
      </c>
      <c r="AQ222">
        <v>1</v>
      </c>
      <c r="AR222">
        <v>1.5</v>
      </c>
      <c r="AS222" t="s">
        <v>500</v>
      </c>
      <c r="AT222">
        <v>4</v>
      </c>
      <c r="AU222">
        <v>1</v>
      </c>
      <c r="AV222">
        <v>0</v>
      </c>
      <c r="AW222" t="s">
        <v>533</v>
      </c>
      <c r="AX222">
        <v>4</v>
      </c>
      <c r="AY222">
        <v>0</v>
      </c>
      <c r="AZ222">
        <v>4</v>
      </c>
      <c r="BA222">
        <v>1</v>
      </c>
      <c r="BB222">
        <v>31</v>
      </c>
      <c r="BC222">
        <v>0</v>
      </c>
      <c r="BD222">
        <v>0</v>
      </c>
      <c r="BE222">
        <v>1</v>
      </c>
      <c r="BF222">
        <v>0</v>
      </c>
      <c r="BG222">
        <v>1</v>
      </c>
      <c r="BH222" t="s">
        <v>943</v>
      </c>
      <c r="BI222">
        <v>210</v>
      </c>
      <c r="BJ222">
        <v>0</v>
      </c>
      <c r="BK222">
        <v>1</v>
      </c>
      <c r="BL222">
        <v>16</v>
      </c>
      <c r="BM222">
        <v>60</v>
      </c>
      <c r="BN222">
        <v>200</v>
      </c>
      <c r="BO222">
        <v>0</v>
      </c>
      <c r="BS222">
        <v>0</v>
      </c>
      <c r="BT222">
        <v>0</v>
      </c>
      <c r="BU222">
        <v>0</v>
      </c>
    </row>
    <row r="223" spans="1:73">
      <c r="A223" s="1" t="str">
        <f t="shared" si="19"/>
        <v>上山-3B</v>
      </c>
      <c r="B223" t="s">
        <v>2392</v>
      </c>
      <c r="C223">
        <v>207</v>
      </c>
      <c r="D223" t="s">
        <v>280</v>
      </c>
      <c r="E223" t="s">
        <v>2393</v>
      </c>
      <c r="F223">
        <v>3</v>
      </c>
      <c r="G223" t="s">
        <v>2400</v>
      </c>
      <c r="H223">
        <v>2</v>
      </c>
      <c r="I223">
        <v>31600</v>
      </c>
      <c r="J223">
        <v>31600</v>
      </c>
      <c r="K223">
        <v>31600</v>
      </c>
      <c r="L223">
        <v>0</v>
      </c>
      <c r="M223">
        <v>0</v>
      </c>
      <c r="N223">
        <v>0</v>
      </c>
      <c r="O223">
        <v>0</v>
      </c>
      <c r="P223">
        <v>1144</v>
      </c>
      <c r="R223">
        <v>0</v>
      </c>
      <c r="U223">
        <v>0</v>
      </c>
      <c r="X223">
        <v>0</v>
      </c>
      <c r="AA223">
        <v>0</v>
      </c>
      <c r="AD223">
        <v>0</v>
      </c>
      <c r="AG223">
        <v>0</v>
      </c>
      <c r="AJ223">
        <v>0</v>
      </c>
      <c r="AK223">
        <v>100</v>
      </c>
      <c r="AL223" t="s">
        <v>950</v>
      </c>
      <c r="AM223" t="s">
        <v>951</v>
      </c>
      <c r="AO223">
        <v>231</v>
      </c>
      <c r="AP223">
        <v>0</v>
      </c>
      <c r="AQ223">
        <v>1</v>
      </c>
      <c r="AR223">
        <v>1.5</v>
      </c>
      <c r="AS223" t="s">
        <v>500</v>
      </c>
      <c r="AT223">
        <v>4</v>
      </c>
      <c r="AU223">
        <v>1</v>
      </c>
      <c r="AV223">
        <v>0</v>
      </c>
      <c r="AW223" t="s">
        <v>533</v>
      </c>
      <c r="AX223">
        <v>4</v>
      </c>
      <c r="AY223">
        <v>0</v>
      </c>
      <c r="AZ223">
        <v>4</v>
      </c>
      <c r="BA223">
        <v>1</v>
      </c>
      <c r="BB223">
        <v>31</v>
      </c>
      <c r="BC223">
        <v>0</v>
      </c>
      <c r="BD223">
        <v>0</v>
      </c>
      <c r="BE223">
        <v>1</v>
      </c>
      <c r="BF223">
        <v>0</v>
      </c>
      <c r="BG223">
        <v>1</v>
      </c>
      <c r="BH223" t="s">
        <v>943</v>
      </c>
      <c r="BI223">
        <v>210</v>
      </c>
      <c r="BJ223">
        <v>0</v>
      </c>
      <c r="BK223">
        <v>1</v>
      </c>
      <c r="BL223">
        <v>16</v>
      </c>
      <c r="BM223">
        <v>60</v>
      </c>
      <c r="BN223">
        <v>200</v>
      </c>
      <c r="BO223">
        <v>0</v>
      </c>
      <c r="BS223">
        <v>2025</v>
      </c>
      <c r="BT223">
        <v>0</v>
      </c>
      <c r="BU223">
        <v>0</v>
      </c>
    </row>
    <row r="224" spans="1:73">
      <c r="A224" s="1" t="str">
        <f t="shared" si="19"/>
        <v>上山-4</v>
      </c>
      <c r="B224" t="s">
        <v>2392</v>
      </c>
      <c r="C224">
        <v>207</v>
      </c>
      <c r="D224" t="s">
        <v>280</v>
      </c>
      <c r="E224" t="s">
        <v>2393</v>
      </c>
      <c r="F224">
        <v>4</v>
      </c>
      <c r="G224" t="s">
        <v>2405</v>
      </c>
      <c r="H224">
        <v>1</v>
      </c>
      <c r="I224">
        <v>29600</v>
      </c>
      <c r="J224">
        <v>29600</v>
      </c>
      <c r="K224">
        <v>29600</v>
      </c>
      <c r="L224">
        <v>0</v>
      </c>
      <c r="M224">
        <v>0</v>
      </c>
      <c r="N224">
        <v>0</v>
      </c>
      <c r="O224">
        <v>0</v>
      </c>
      <c r="P224">
        <v>1144</v>
      </c>
      <c r="R224">
        <v>0</v>
      </c>
      <c r="U224">
        <v>0</v>
      </c>
      <c r="X224">
        <v>0</v>
      </c>
      <c r="AA224">
        <v>0</v>
      </c>
      <c r="AD224">
        <v>0</v>
      </c>
      <c r="AG224">
        <v>0</v>
      </c>
      <c r="AJ224">
        <v>0</v>
      </c>
      <c r="AK224">
        <v>100</v>
      </c>
      <c r="AL224" t="s">
        <v>953</v>
      </c>
      <c r="AM224" t="s">
        <v>954</v>
      </c>
      <c r="AO224">
        <v>256</v>
      </c>
      <c r="AP224">
        <v>0</v>
      </c>
      <c r="AQ224">
        <v>1</v>
      </c>
      <c r="AR224">
        <v>1</v>
      </c>
      <c r="AS224" t="s">
        <v>500</v>
      </c>
      <c r="AT224">
        <v>4</v>
      </c>
      <c r="AU224">
        <v>2</v>
      </c>
      <c r="AV224">
        <v>0</v>
      </c>
      <c r="AW224" t="s">
        <v>955</v>
      </c>
      <c r="AX224">
        <v>4</v>
      </c>
      <c r="AY224">
        <v>0</v>
      </c>
      <c r="AZ224">
        <v>6</v>
      </c>
      <c r="BA224">
        <v>1</v>
      </c>
      <c r="BB224">
        <v>31</v>
      </c>
      <c r="BC224">
        <v>0</v>
      </c>
      <c r="BD224">
        <v>0</v>
      </c>
      <c r="BE224">
        <v>1</v>
      </c>
      <c r="BF224">
        <v>1</v>
      </c>
      <c r="BG224">
        <v>1</v>
      </c>
      <c r="BH224" t="s">
        <v>943</v>
      </c>
      <c r="BI224">
        <v>1500</v>
      </c>
      <c r="BJ224">
        <v>0</v>
      </c>
      <c r="BK224">
        <v>1</v>
      </c>
      <c r="BL224">
        <v>15</v>
      </c>
      <c r="BM224">
        <v>60</v>
      </c>
      <c r="BN224">
        <v>200</v>
      </c>
      <c r="BO224">
        <v>0</v>
      </c>
      <c r="BS224">
        <v>0</v>
      </c>
      <c r="BT224">
        <v>0</v>
      </c>
      <c r="BU224">
        <v>0</v>
      </c>
    </row>
    <row r="225" spans="1:73">
      <c r="A225" s="1" t="str">
        <f t="shared" si="19"/>
        <v>上山-4B</v>
      </c>
      <c r="B225" t="s">
        <v>2392</v>
      </c>
      <c r="C225">
        <v>207</v>
      </c>
      <c r="D225" t="s">
        <v>280</v>
      </c>
      <c r="E225" t="s">
        <v>2393</v>
      </c>
      <c r="F225">
        <v>4</v>
      </c>
      <c r="G225" t="s">
        <v>2400</v>
      </c>
      <c r="H225">
        <v>2</v>
      </c>
      <c r="I225">
        <v>29600</v>
      </c>
      <c r="J225">
        <v>29600</v>
      </c>
      <c r="K225">
        <v>29600</v>
      </c>
      <c r="L225">
        <v>0</v>
      </c>
      <c r="M225">
        <v>0</v>
      </c>
      <c r="N225">
        <v>0</v>
      </c>
      <c r="O225">
        <v>0</v>
      </c>
      <c r="P225">
        <v>1144</v>
      </c>
      <c r="R225">
        <v>0</v>
      </c>
      <c r="U225">
        <v>0</v>
      </c>
      <c r="X225">
        <v>0</v>
      </c>
      <c r="AA225">
        <v>0</v>
      </c>
      <c r="AD225">
        <v>0</v>
      </c>
      <c r="AG225">
        <v>0</v>
      </c>
      <c r="AJ225">
        <v>0</v>
      </c>
      <c r="AK225">
        <v>100</v>
      </c>
      <c r="AL225" t="s">
        <v>953</v>
      </c>
      <c r="AM225" t="s">
        <v>954</v>
      </c>
      <c r="AO225">
        <v>256</v>
      </c>
      <c r="AP225">
        <v>0</v>
      </c>
      <c r="AQ225">
        <v>1</v>
      </c>
      <c r="AR225">
        <v>1</v>
      </c>
      <c r="AS225" t="s">
        <v>500</v>
      </c>
      <c r="AT225">
        <v>4</v>
      </c>
      <c r="AU225">
        <v>2</v>
      </c>
      <c r="AV225">
        <v>0</v>
      </c>
      <c r="AW225" t="s">
        <v>955</v>
      </c>
      <c r="AX225">
        <v>4</v>
      </c>
      <c r="AY225">
        <v>0</v>
      </c>
      <c r="AZ225">
        <v>6</v>
      </c>
      <c r="BA225">
        <v>1</v>
      </c>
      <c r="BB225">
        <v>31</v>
      </c>
      <c r="BC225">
        <v>0</v>
      </c>
      <c r="BD225">
        <v>0</v>
      </c>
      <c r="BE225">
        <v>1</v>
      </c>
      <c r="BF225">
        <v>1</v>
      </c>
      <c r="BG225">
        <v>1</v>
      </c>
      <c r="BH225" t="s">
        <v>943</v>
      </c>
      <c r="BI225">
        <v>1500</v>
      </c>
      <c r="BJ225">
        <v>0</v>
      </c>
      <c r="BK225">
        <v>1</v>
      </c>
      <c r="BL225">
        <v>15</v>
      </c>
      <c r="BM225">
        <v>60</v>
      </c>
      <c r="BN225">
        <v>200</v>
      </c>
      <c r="BO225">
        <v>0</v>
      </c>
      <c r="BS225">
        <v>2025</v>
      </c>
      <c r="BT225">
        <v>0</v>
      </c>
      <c r="BU225">
        <v>0</v>
      </c>
    </row>
    <row r="226" spans="1:73">
      <c r="A226" s="1" t="str">
        <f t="shared" si="19"/>
        <v>上山-5</v>
      </c>
      <c r="B226" t="s">
        <v>2392</v>
      </c>
      <c r="C226">
        <v>207</v>
      </c>
      <c r="D226" t="s">
        <v>280</v>
      </c>
      <c r="E226" t="s">
        <v>2393</v>
      </c>
      <c r="F226">
        <v>5</v>
      </c>
      <c r="G226" t="s">
        <v>2405</v>
      </c>
      <c r="H226">
        <v>1</v>
      </c>
      <c r="I226">
        <v>13500</v>
      </c>
      <c r="J226">
        <v>13500</v>
      </c>
      <c r="K226">
        <v>13500</v>
      </c>
      <c r="L226">
        <v>0</v>
      </c>
      <c r="M226">
        <v>0</v>
      </c>
      <c r="N226">
        <v>0</v>
      </c>
      <c r="O226">
        <v>0</v>
      </c>
      <c r="P226">
        <v>1144</v>
      </c>
      <c r="R226">
        <v>3</v>
      </c>
      <c r="U226">
        <v>0</v>
      </c>
      <c r="X226">
        <v>0</v>
      </c>
      <c r="AA226">
        <v>0</v>
      </c>
      <c r="AD226">
        <v>0</v>
      </c>
      <c r="AG226">
        <v>0</v>
      </c>
      <c r="AJ226">
        <v>0</v>
      </c>
      <c r="AK226">
        <v>103</v>
      </c>
      <c r="AL226" t="s">
        <v>957</v>
      </c>
      <c r="AO226">
        <v>337</v>
      </c>
      <c r="AP226">
        <v>0</v>
      </c>
      <c r="AQ226">
        <v>1</v>
      </c>
      <c r="AR226">
        <v>2</v>
      </c>
      <c r="AS226" t="s">
        <v>500</v>
      </c>
      <c r="AT226">
        <v>4</v>
      </c>
      <c r="AU226">
        <v>2</v>
      </c>
      <c r="AV226">
        <v>0</v>
      </c>
      <c r="AW226" t="s">
        <v>958</v>
      </c>
      <c r="AX226">
        <v>2</v>
      </c>
      <c r="AY226">
        <v>0</v>
      </c>
      <c r="AZ226">
        <v>4</v>
      </c>
      <c r="BA226">
        <v>1</v>
      </c>
      <c r="BB226">
        <v>31</v>
      </c>
      <c r="BC226">
        <v>0</v>
      </c>
      <c r="BD226">
        <v>0</v>
      </c>
      <c r="BE226">
        <v>1</v>
      </c>
      <c r="BF226">
        <v>0</v>
      </c>
      <c r="BG226">
        <v>1</v>
      </c>
      <c r="BH226" t="s">
        <v>943</v>
      </c>
      <c r="BI226">
        <v>2100</v>
      </c>
      <c r="BJ226">
        <v>0</v>
      </c>
      <c r="BK226">
        <v>3</v>
      </c>
      <c r="BL226" t="s">
        <v>2393</v>
      </c>
      <c r="BM226">
        <v>70</v>
      </c>
      <c r="BN226">
        <v>200</v>
      </c>
      <c r="BO226">
        <v>0</v>
      </c>
      <c r="BS226">
        <v>0</v>
      </c>
      <c r="BT226">
        <v>0</v>
      </c>
      <c r="BU226">
        <v>0</v>
      </c>
    </row>
    <row r="227" spans="1:73">
      <c r="A227" s="1" t="str">
        <f t="shared" si="19"/>
        <v>上山-5B</v>
      </c>
      <c r="B227" t="s">
        <v>2392</v>
      </c>
      <c r="C227">
        <v>207</v>
      </c>
      <c r="D227" t="s">
        <v>280</v>
      </c>
      <c r="E227" t="s">
        <v>2393</v>
      </c>
      <c r="F227">
        <v>5</v>
      </c>
      <c r="G227" t="s">
        <v>2399</v>
      </c>
      <c r="H227">
        <v>2</v>
      </c>
      <c r="I227">
        <v>13500</v>
      </c>
      <c r="J227">
        <v>13500</v>
      </c>
      <c r="K227">
        <v>13500</v>
      </c>
      <c r="L227">
        <v>0</v>
      </c>
      <c r="M227">
        <v>0</v>
      </c>
      <c r="N227">
        <v>0</v>
      </c>
      <c r="O227">
        <v>0</v>
      </c>
      <c r="P227">
        <v>1144</v>
      </c>
      <c r="R227">
        <v>3</v>
      </c>
      <c r="U227">
        <v>0</v>
      </c>
      <c r="X227">
        <v>0</v>
      </c>
      <c r="AA227">
        <v>0</v>
      </c>
      <c r="AD227">
        <v>0</v>
      </c>
      <c r="AG227">
        <v>0</v>
      </c>
      <c r="AJ227">
        <v>0</v>
      </c>
      <c r="AK227">
        <v>103</v>
      </c>
      <c r="AL227" t="s">
        <v>957</v>
      </c>
      <c r="AO227">
        <v>337</v>
      </c>
      <c r="AP227">
        <v>0</v>
      </c>
      <c r="AQ227">
        <v>1</v>
      </c>
      <c r="AR227">
        <v>2</v>
      </c>
      <c r="AS227" t="s">
        <v>500</v>
      </c>
      <c r="AT227">
        <v>4</v>
      </c>
      <c r="AU227">
        <v>2</v>
      </c>
      <c r="AV227">
        <v>0</v>
      </c>
      <c r="AW227" t="s">
        <v>958</v>
      </c>
      <c r="AX227">
        <v>2</v>
      </c>
      <c r="AY227">
        <v>0</v>
      </c>
      <c r="AZ227">
        <v>4</v>
      </c>
      <c r="BA227">
        <v>1</v>
      </c>
      <c r="BB227">
        <v>31</v>
      </c>
      <c r="BC227">
        <v>0</v>
      </c>
      <c r="BD227">
        <v>0</v>
      </c>
      <c r="BE227">
        <v>1</v>
      </c>
      <c r="BF227">
        <v>0</v>
      </c>
      <c r="BG227">
        <v>1</v>
      </c>
      <c r="BH227" t="s">
        <v>943</v>
      </c>
      <c r="BI227">
        <v>2100</v>
      </c>
      <c r="BJ227">
        <v>0</v>
      </c>
      <c r="BK227">
        <v>3</v>
      </c>
      <c r="BL227" t="s">
        <v>2393</v>
      </c>
      <c r="BM227">
        <v>70</v>
      </c>
      <c r="BN227">
        <v>200</v>
      </c>
      <c r="BO227">
        <v>0</v>
      </c>
      <c r="BS227">
        <v>2025</v>
      </c>
      <c r="BT227">
        <v>0</v>
      </c>
      <c r="BU227">
        <v>0</v>
      </c>
    </row>
    <row r="228" spans="1:73">
      <c r="A228" s="1" t="str">
        <f t="shared" si="19"/>
        <v>上山3-1</v>
      </c>
      <c r="B228" t="s">
        <v>2392</v>
      </c>
      <c r="C228">
        <v>207</v>
      </c>
      <c r="D228" t="s">
        <v>280</v>
      </c>
      <c r="E228" t="s">
        <v>2409</v>
      </c>
      <c r="F228">
        <v>1</v>
      </c>
      <c r="G228" t="s">
        <v>2397</v>
      </c>
      <c r="H228">
        <v>1</v>
      </c>
      <c r="I228">
        <v>7560</v>
      </c>
      <c r="J228">
        <v>7560</v>
      </c>
      <c r="K228">
        <v>7560</v>
      </c>
      <c r="M228">
        <v>0</v>
      </c>
      <c r="N228">
        <v>5590</v>
      </c>
      <c r="O228">
        <v>0</v>
      </c>
      <c r="R228">
        <v>0</v>
      </c>
      <c r="U228">
        <v>0</v>
      </c>
      <c r="X228">
        <v>0</v>
      </c>
      <c r="AA228">
        <v>0</v>
      </c>
      <c r="AD228">
        <v>0</v>
      </c>
      <c r="AG228">
        <v>0</v>
      </c>
      <c r="AJ228">
        <v>0</v>
      </c>
      <c r="AK228">
        <v>100</v>
      </c>
      <c r="AL228" t="s">
        <v>961</v>
      </c>
      <c r="AO228">
        <v>1008</v>
      </c>
      <c r="AP228">
        <v>0</v>
      </c>
      <c r="AQ228">
        <v>1.5</v>
      </c>
      <c r="AR228">
        <v>1</v>
      </c>
      <c r="AS228" t="s">
        <v>962</v>
      </c>
      <c r="AU228">
        <v>0</v>
      </c>
      <c r="AV228">
        <v>0</v>
      </c>
      <c r="AW228" t="s">
        <v>963</v>
      </c>
      <c r="AX228">
        <v>2</v>
      </c>
      <c r="AY228">
        <v>0</v>
      </c>
      <c r="AZ228">
        <v>1.8</v>
      </c>
      <c r="BA228">
        <v>2</v>
      </c>
      <c r="BB228" t="s">
        <v>2393</v>
      </c>
      <c r="BC228">
        <v>0</v>
      </c>
      <c r="BD228">
        <v>0</v>
      </c>
      <c r="BE228">
        <v>0</v>
      </c>
      <c r="BF228">
        <v>0</v>
      </c>
      <c r="BG228">
        <v>0</v>
      </c>
      <c r="BH228" t="s">
        <v>943</v>
      </c>
      <c r="BI228">
        <v>1700</v>
      </c>
      <c r="BJ228">
        <v>0</v>
      </c>
      <c r="BK228">
        <v>1</v>
      </c>
      <c r="BL228">
        <v>15</v>
      </c>
      <c r="BM228">
        <v>60</v>
      </c>
      <c r="BN228">
        <v>200</v>
      </c>
      <c r="BO228">
        <v>0</v>
      </c>
      <c r="BS228">
        <v>0</v>
      </c>
      <c r="BT228">
        <v>0</v>
      </c>
      <c r="BU228">
        <v>0</v>
      </c>
    </row>
    <row r="229" spans="1:73">
      <c r="A229" s="1" t="str">
        <f t="shared" si="19"/>
        <v>上山3-1B</v>
      </c>
      <c r="B229" t="s">
        <v>2392</v>
      </c>
      <c r="C229">
        <v>207</v>
      </c>
      <c r="D229" t="s">
        <v>280</v>
      </c>
      <c r="E229" t="s">
        <v>2409</v>
      </c>
      <c r="F229">
        <v>1</v>
      </c>
      <c r="G229" t="s">
        <v>2400</v>
      </c>
      <c r="H229">
        <v>2</v>
      </c>
      <c r="I229">
        <v>7560</v>
      </c>
      <c r="J229">
        <v>7560</v>
      </c>
      <c r="K229">
        <v>7560</v>
      </c>
      <c r="M229">
        <v>0</v>
      </c>
      <c r="N229">
        <v>4110</v>
      </c>
      <c r="O229">
        <v>0</v>
      </c>
      <c r="R229">
        <v>0</v>
      </c>
      <c r="U229">
        <v>0</v>
      </c>
      <c r="X229">
        <v>0</v>
      </c>
      <c r="AA229">
        <v>0</v>
      </c>
      <c r="AD229">
        <v>0</v>
      </c>
      <c r="AG229">
        <v>0</v>
      </c>
      <c r="AJ229">
        <v>0</v>
      </c>
      <c r="AK229">
        <v>100</v>
      </c>
      <c r="AL229" t="s">
        <v>961</v>
      </c>
      <c r="AO229">
        <v>1008</v>
      </c>
      <c r="AP229">
        <v>0</v>
      </c>
      <c r="AQ229">
        <v>1.5</v>
      </c>
      <c r="AR229">
        <v>1</v>
      </c>
      <c r="AS229" t="s">
        <v>962</v>
      </c>
      <c r="AU229">
        <v>0</v>
      </c>
      <c r="AV229">
        <v>0</v>
      </c>
      <c r="AW229" t="s">
        <v>963</v>
      </c>
      <c r="AX229">
        <v>2</v>
      </c>
      <c r="AY229">
        <v>0</v>
      </c>
      <c r="AZ229">
        <v>1.8</v>
      </c>
      <c r="BA229">
        <v>2</v>
      </c>
      <c r="BB229" t="s">
        <v>2393</v>
      </c>
      <c r="BC229">
        <v>0</v>
      </c>
      <c r="BD229">
        <v>0</v>
      </c>
      <c r="BE229">
        <v>0</v>
      </c>
      <c r="BF229">
        <v>0</v>
      </c>
      <c r="BG229">
        <v>0</v>
      </c>
      <c r="BH229" t="s">
        <v>943</v>
      </c>
      <c r="BI229">
        <v>1700</v>
      </c>
      <c r="BJ229">
        <v>0</v>
      </c>
      <c r="BK229">
        <v>1</v>
      </c>
      <c r="BL229">
        <v>15</v>
      </c>
      <c r="BM229">
        <v>60</v>
      </c>
      <c r="BN229">
        <v>200</v>
      </c>
      <c r="BO229">
        <v>0</v>
      </c>
      <c r="BS229">
        <v>2025</v>
      </c>
      <c r="BT229">
        <v>0</v>
      </c>
      <c r="BU229">
        <v>0</v>
      </c>
    </row>
    <row r="230" spans="1:73">
      <c r="A230" s="1" t="str">
        <f t="shared" si="19"/>
        <v>上山5-1</v>
      </c>
      <c r="B230" t="s">
        <v>2392</v>
      </c>
      <c r="C230">
        <v>207</v>
      </c>
      <c r="D230" t="s">
        <v>280</v>
      </c>
      <c r="E230" t="s">
        <v>2407</v>
      </c>
      <c r="F230">
        <v>1</v>
      </c>
      <c r="G230" t="s">
        <v>2397</v>
      </c>
      <c r="H230">
        <v>1</v>
      </c>
      <c r="I230">
        <v>38300</v>
      </c>
      <c r="J230">
        <v>38300</v>
      </c>
      <c r="K230">
        <v>38300</v>
      </c>
      <c r="L230">
        <v>1</v>
      </c>
      <c r="M230">
        <v>12700</v>
      </c>
      <c r="N230">
        <v>0</v>
      </c>
      <c r="O230">
        <v>0</v>
      </c>
      <c r="P230">
        <v>1146</v>
      </c>
      <c r="R230">
        <v>2</v>
      </c>
      <c r="U230">
        <v>0</v>
      </c>
      <c r="X230">
        <v>0</v>
      </c>
      <c r="AA230">
        <v>0</v>
      </c>
      <c r="AD230">
        <v>0</v>
      </c>
      <c r="AG230">
        <v>0</v>
      </c>
      <c r="AJ230">
        <v>0</v>
      </c>
      <c r="AK230">
        <v>102</v>
      </c>
      <c r="AL230" t="s">
        <v>965</v>
      </c>
      <c r="AM230" t="s">
        <v>966</v>
      </c>
      <c r="AO230">
        <v>120</v>
      </c>
      <c r="AP230">
        <v>0</v>
      </c>
      <c r="AQ230">
        <v>1</v>
      </c>
      <c r="AR230">
        <v>1.2</v>
      </c>
      <c r="AS230" t="s">
        <v>642</v>
      </c>
      <c r="AT230">
        <v>4</v>
      </c>
      <c r="AU230">
        <v>2</v>
      </c>
      <c r="AV230">
        <v>0</v>
      </c>
      <c r="AW230" t="s">
        <v>967</v>
      </c>
      <c r="AX230">
        <v>2</v>
      </c>
      <c r="AY230">
        <v>0</v>
      </c>
      <c r="AZ230">
        <v>13</v>
      </c>
      <c r="BA230">
        <v>1</v>
      </c>
      <c r="BB230">
        <v>24</v>
      </c>
      <c r="BC230">
        <v>3</v>
      </c>
      <c r="BD230">
        <v>1</v>
      </c>
      <c r="BE230">
        <v>1</v>
      </c>
      <c r="BF230">
        <v>0</v>
      </c>
      <c r="BG230">
        <v>1</v>
      </c>
      <c r="BH230" t="s">
        <v>943</v>
      </c>
      <c r="BI230">
        <v>150</v>
      </c>
      <c r="BJ230">
        <v>0</v>
      </c>
      <c r="BK230">
        <v>1</v>
      </c>
      <c r="BL230" t="s">
        <v>2407</v>
      </c>
      <c r="BM230">
        <v>80</v>
      </c>
      <c r="BN230">
        <v>400</v>
      </c>
      <c r="BO230">
        <v>0</v>
      </c>
      <c r="BS230">
        <v>0</v>
      </c>
      <c r="BT230">
        <v>0</v>
      </c>
      <c r="BU230">
        <v>0</v>
      </c>
    </row>
    <row r="231" spans="1:73">
      <c r="A231" s="1" t="str">
        <f t="shared" si="19"/>
        <v>上山5-1B</v>
      </c>
      <c r="B231" t="s">
        <v>2392</v>
      </c>
      <c r="C231">
        <v>207</v>
      </c>
      <c r="D231" t="s">
        <v>280</v>
      </c>
      <c r="E231" t="s">
        <v>2407</v>
      </c>
      <c r="F231">
        <v>1</v>
      </c>
      <c r="G231" t="s">
        <v>2399</v>
      </c>
      <c r="H231">
        <v>2</v>
      </c>
      <c r="I231">
        <v>38300</v>
      </c>
      <c r="J231">
        <v>38300</v>
      </c>
      <c r="K231">
        <v>38300</v>
      </c>
      <c r="L231">
        <v>1</v>
      </c>
      <c r="M231">
        <v>12700</v>
      </c>
      <c r="N231">
        <v>0</v>
      </c>
      <c r="O231">
        <v>0</v>
      </c>
      <c r="P231">
        <v>1146</v>
      </c>
      <c r="R231">
        <v>2</v>
      </c>
      <c r="U231">
        <v>0</v>
      </c>
      <c r="X231">
        <v>0</v>
      </c>
      <c r="AA231">
        <v>0</v>
      </c>
      <c r="AD231">
        <v>0</v>
      </c>
      <c r="AG231">
        <v>0</v>
      </c>
      <c r="AJ231">
        <v>0</v>
      </c>
      <c r="AK231">
        <v>102</v>
      </c>
      <c r="AL231" t="s">
        <v>965</v>
      </c>
      <c r="AM231" t="s">
        <v>966</v>
      </c>
      <c r="AO231">
        <v>120</v>
      </c>
      <c r="AP231">
        <v>0</v>
      </c>
      <c r="AQ231">
        <v>1</v>
      </c>
      <c r="AR231">
        <v>1.2</v>
      </c>
      <c r="AS231" t="s">
        <v>642</v>
      </c>
      <c r="AT231">
        <v>4</v>
      </c>
      <c r="AU231">
        <v>2</v>
      </c>
      <c r="AV231">
        <v>0</v>
      </c>
      <c r="AW231" t="s">
        <v>967</v>
      </c>
      <c r="AX231">
        <v>2</v>
      </c>
      <c r="AY231">
        <v>0</v>
      </c>
      <c r="AZ231">
        <v>13</v>
      </c>
      <c r="BA231">
        <v>1</v>
      </c>
      <c r="BB231">
        <v>24</v>
      </c>
      <c r="BC231">
        <v>3</v>
      </c>
      <c r="BD231">
        <v>1</v>
      </c>
      <c r="BE231">
        <v>1</v>
      </c>
      <c r="BF231">
        <v>0</v>
      </c>
      <c r="BG231">
        <v>1</v>
      </c>
      <c r="BH231" t="s">
        <v>943</v>
      </c>
      <c r="BI231">
        <v>150</v>
      </c>
      <c r="BJ231">
        <v>0</v>
      </c>
      <c r="BK231">
        <v>1</v>
      </c>
      <c r="BL231" t="s">
        <v>2407</v>
      </c>
      <c r="BM231">
        <v>80</v>
      </c>
      <c r="BN231">
        <v>400</v>
      </c>
      <c r="BO231">
        <v>0</v>
      </c>
      <c r="BS231">
        <v>2025</v>
      </c>
      <c r="BT231">
        <v>0</v>
      </c>
      <c r="BU231">
        <v>0</v>
      </c>
    </row>
    <row r="232" spans="1:73">
      <c r="A232" s="1" t="str">
        <f t="shared" si="19"/>
        <v>上山5-2</v>
      </c>
      <c r="B232" t="s">
        <v>2392</v>
      </c>
      <c r="C232">
        <v>207</v>
      </c>
      <c r="D232" t="s">
        <v>280</v>
      </c>
      <c r="E232" t="s">
        <v>2407</v>
      </c>
      <c r="F232">
        <v>2</v>
      </c>
      <c r="G232" t="s">
        <v>2405</v>
      </c>
      <c r="H232">
        <v>1</v>
      </c>
      <c r="I232">
        <v>30500</v>
      </c>
      <c r="J232">
        <v>30500</v>
      </c>
      <c r="K232">
        <v>30600</v>
      </c>
      <c r="L232">
        <v>1</v>
      </c>
      <c r="M232">
        <v>9840</v>
      </c>
      <c r="N232">
        <v>0</v>
      </c>
      <c r="O232">
        <v>0</v>
      </c>
      <c r="P232">
        <v>1146</v>
      </c>
      <c r="R232">
        <v>2</v>
      </c>
      <c r="U232">
        <v>0</v>
      </c>
      <c r="X232">
        <v>0</v>
      </c>
      <c r="AA232">
        <v>0</v>
      </c>
      <c r="AD232">
        <v>0</v>
      </c>
      <c r="AG232">
        <v>0</v>
      </c>
      <c r="AJ232">
        <v>0</v>
      </c>
      <c r="AK232">
        <v>102</v>
      </c>
      <c r="AL232" t="s">
        <v>970</v>
      </c>
      <c r="AM232" t="s">
        <v>971</v>
      </c>
      <c r="AO232">
        <v>643</v>
      </c>
      <c r="AP232">
        <v>0</v>
      </c>
      <c r="AQ232">
        <v>1</v>
      </c>
      <c r="AR232">
        <v>1.5</v>
      </c>
      <c r="AS232" t="s">
        <v>642</v>
      </c>
      <c r="AT232">
        <v>4</v>
      </c>
      <c r="AU232">
        <v>1</v>
      </c>
      <c r="AV232">
        <v>0</v>
      </c>
      <c r="AW232" t="s">
        <v>972</v>
      </c>
      <c r="AX232">
        <v>5</v>
      </c>
      <c r="AY232">
        <v>0</v>
      </c>
      <c r="AZ232">
        <v>9</v>
      </c>
      <c r="BA232">
        <v>1</v>
      </c>
      <c r="BB232">
        <v>24</v>
      </c>
      <c r="BC232">
        <v>6</v>
      </c>
      <c r="BD232">
        <v>1</v>
      </c>
      <c r="BE232">
        <v>1</v>
      </c>
      <c r="BF232">
        <v>0</v>
      </c>
      <c r="BG232">
        <v>1</v>
      </c>
      <c r="BH232" t="s">
        <v>943</v>
      </c>
      <c r="BI232">
        <v>700</v>
      </c>
      <c r="BJ232">
        <v>0</v>
      </c>
      <c r="BK232">
        <v>1</v>
      </c>
      <c r="BL232" t="s">
        <v>2407</v>
      </c>
      <c r="BM232">
        <v>80</v>
      </c>
      <c r="BN232">
        <v>400</v>
      </c>
      <c r="BO232">
        <v>0</v>
      </c>
      <c r="BS232">
        <v>0</v>
      </c>
      <c r="BT232">
        <v>0</v>
      </c>
      <c r="BU232">
        <v>0</v>
      </c>
    </row>
    <row r="233" spans="1:73">
      <c r="A233" s="1" t="str">
        <f t="shared" si="19"/>
        <v>上山5-2B</v>
      </c>
      <c r="B233" t="s">
        <v>2392</v>
      </c>
      <c r="C233">
        <v>207</v>
      </c>
      <c r="D233" t="s">
        <v>280</v>
      </c>
      <c r="E233" t="s">
        <v>2407</v>
      </c>
      <c r="F233">
        <v>2</v>
      </c>
      <c r="G233" t="s">
        <v>2399</v>
      </c>
      <c r="H233">
        <v>2</v>
      </c>
      <c r="I233">
        <v>30500</v>
      </c>
      <c r="J233">
        <v>30500</v>
      </c>
      <c r="K233">
        <v>30500</v>
      </c>
      <c r="L233">
        <v>1</v>
      </c>
      <c r="M233">
        <v>11800</v>
      </c>
      <c r="N233">
        <v>0</v>
      </c>
      <c r="O233">
        <v>0</v>
      </c>
      <c r="P233">
        <v>1146</v>
      </c>
      <c r="R233">
        <v>2</v>
      </c>
      <c r="U233">
        <v>0</v>
      </c>
      <c r="X233">
        <v>0</v>
      </c>
      <c r="AA233">
        <v>0</v>
      </c>
      <c r="AD233">
        <v>0</v>
      </c>
      <c r="AG233">
        <v>0</v>
      </c>
      <c r="AJ233">
        <v>0</v>
      </c>
      <c r="AK233">
        <v>102</v>
      </c>
      <c r="AL233" t="s">
        <v>970</v>
      </c>
      <c r="AM233" t="s">
        <v>971</v>
      </c>
      <c r="AO233">
        <v>643</v>
      </c>
      <c r="AP233">
        <v>0</v>
      </c>
      <c r="AQ233">
        <v>1</v>
      </c>
      <c r="AR233">
        <v>1.5</v>
      </c>
      <c r="AS233" t="s">
        <v>642</v>
      </c>
      <c r="AT233">
        <v>4</v>
      </c>
      <c r="AU233">
        <v>1</v>
      </c>
      <c r="AV233">
        <v>0</v>
      </c>
      <c r="AW233" t="s">
        <v>972</v>
      </c>
      <c r="AX233">
        <v>5</v>
      </c>
      <c r="AY233">
        <v>0</v>
      </c>
      <c r="AZ233">
        <v>9</v>
      </c>
      <c r="BA233">
        <v>1</v>
      </c>
      <c r="BB233">
        <v>24</v>
      </c>
      <c r="BC233">
        <v>6</v>
      </c>
      <c r="BD233">
        <v>1</v>
      </c>
      <c r="BE233">
        <v>1</v>
      </c>
      <c r="BF233">
        <v>0</v>
      </c>
      <c r="BG233">
        <v>1</v>
      </c>
      <c r="BH233" t="s">
        <v>943</v>
      </c>
      <c r="BI233">
        <v>700</v>
      </c>
      <c r="BJ233">
        <v>0</v>
      </c>
      <c r="BK233">
        <v>1</v>
      </c>
      <c r="BL233" t="s">
        <v>2407</v>
      </c>
      <c r="BM233">
        <v>80</v>
      </c>
      <c r="BN233">
        <v>400</v>
      </c>
      <c r="BO233">
        <v>0</v>
      </c>
      <c r="BS233">
        <v>2025</v>
      </c>
      <c r="BT233">
        <v>0</v>
      </c>
      <c r="BU233">
        <v>0</v>
      </c>
    </row>
    <row r="234" spans="1:73">
      <c r="A234" s="1" t="str">
        <f t="shared" si="19"/>
        <v>上山5-3</v>
      </c>
      <c r="B234" t="s">
        <v>2392</v>
      </c>
      <c r="C234">
        <v>207</v>
      </c>
      <c r="D234" t="s">
        <v>280</v>
      </c>
      <c r="E234" t="s">
        <v>2407</v>
      </c>
      <c r="F234">
        <v>3</v>
      </c>
      <c r="G234" t="s">
        <v>2405</v>
      </c>
      <c r="H234">
        <v>1</v>
      </c>
      <c r="I234">
        <v>29200</v>
      </c>
      <c r="J234">
        <v>29200</v>
      </c>
      <c r="K234">
        <v>29300</v>
      </c>
      <c r="L234">
        <v>1</v>
      </c>
      <c r="M234">
        <v>8980</v>
      </c>
      <c r="N234">
        <v>0</v>
      </c>
      <c r="O234">
        <v>0</v>
      </c>
      <c r="R234">
        <v>0</v>
      </c>
      <c r="U234">
        <v>0</v>
      </c>
      <c r="X234">
        <v>0</v>
      </c>
      <c r="AA234">
        <v>0</v>
      </c>
      <c r="AD234">
        <v>0</v>
      </c>
      <c r="AG234">
        <v>0</v>
      </c>
      <c r="AJ234">
        <v>0</v>
      </c>
      <c r="AK234">
        <v>100</v>
      </c>
      <c r="AL234" t="s">
        <v>976</v>
      </c>
      <c r="AM234" t="s">
        <v>977</v>
      </c>
      <c r="AO234">
        <v>537</v>
      </c>
      <c r="AP234">
        <v>0</v>
      </c>
      <c r="AQ234">
        <v>1</v>
      </c>
      <c r="AR234">
        <v>1.5</v>
      </c>
      <c r="AS234" t="s">
        <v>707</v>
      </c>
      <c r="AT234">
        <v>3</v>
      </c>
      <c r="AU234">
        <v>2</v>
      </c>
      <c r="AV234">
        <v>0</v>
      </c>
      <c r="AW234" t="s">
        <v>978</v>
      </c>
      <c r="AX234">
        <v>5</v>
      </c>
      <c r="AY234">
        <v>0</v>
      </c>
      <c r="AZ234">
        <v>14.7</v>
      </c>
      <c r="BA234">
        <v>1</v>
      </c>
      <c r="BB234">
        <v>24</v>
      </c>
      <c r="BC234">
        <v>0</v>
      </c>
      <c r="BD234">
        <v>0</v>
      </c>
      <c r="BE234">
        <v>1</v>
      </c>
      <c r="BF234">
        <v>0</v>
      </c>
      <c r="BG234">
        <v>1</v>
      </c>
      <c r="BH234" t="s">
        <v>947</v>
      </c>
      <c r="BI234">
        <v>1200</v>
      </c>
      <c r="BJ234">
        <v>0</v>
      </c>
      <c r="BK234">
        <v>1</v>
      </c>
      <c r="BL234">
        <v>16</v>
      </c>
      <c r="BM234">
        <v>60</v>
      </c>
      <c r="BN234">
        <v>200</v>
      </c>
      <c r="BO234">
        <v>0</v>
      </c>
      <c r="BS234">
        <v>0</v>
      </c>
      <c r="BT234">
        <v>0</v>
      </c>
      <c r="BU234">
        <v>0</v>
      </c>
    </row>
    <row r="235" spans="1:73">
      <c r="A235" s="1" t="str">
        <f t="shared" si="19"/>
        <v>上山5-3B</v>
      </c>
      <c r="B235" t="s">
        <v>2392</v>
      </c>
      <c r="C235">
        <v>207</v>
      </c>
      <c r="D235" t="s">
        <v>280</v>
      </c>
      <c r="E235" t="s">
        <v>2407</v>
      </c>
      <c r="F235">
        <v>3</v>
      </c>
      <c r="G235" t="s">
        <v>2400</v>
      </c>
      <c r="H235">
        <v>2</v>
      </c>
      <c r="I235">
        <v>29300</v>
      </c>
      <c r="J235">
        <v>29300</v>
      </c>
      <c r="K235">
        <v>29600</v>
      </c>
      <c r="L235">
        <v>1</v>
      </c>
      <c r="M235">
        <v>9890</v>
      </c>
      <c r="N235">
        <v>0</v>
      </c>
      <c r="O235">
        <v>0</v>
      </c>
      <c r="R235">
        <v>0</v>
      </c>
      <c r="U235">
        <v>0</v>
      </c>
      <c r="X235">
        <v>0</v>
      </c>
      <c r="AA235">
        <v>0</v>
      </c>
      <c r="AD235">
        <v>0</v>
      </c>
      <c r="AG235">
        <v>0</v>
      </c>
      <c r="AJ235">
        <v>0</v>
      </c>
      <c r="AK235">
        <v>100</v>
      </c>
      <c r="AL235" t="s">
        <v>976</v>
      </c>
      <c r="AM235" t="s">
        <v>977</v>
      </c>
      <c r="AO235">
        <v>537</v>
      </c>
      <c r="AP235">
        <v>0</v>
      </c>
      <c r="AQ235">
        <v>1</v>
      </c>
      <c r="AR235">
        <v>1.5</v>
      </c>
      <c r="AS235" t="s">
        <v>707</v>
      </c>
      <c r="AT235">
        <v>3</v>
      </c>
      <c r="AU235">
        <v>2</v>
      </c>
      <c r="AV235">
        <v>0</v>
      </c>
      <c r="AW235" t="s">
        <v>978</v>
      </c>
      <c r="AX235">
        <v>5</v>
      </c>
      <c r="AY235">
        <v>0</v>
      </c>
      <c r="AZ235">
        <v>14.7</v>
      </c>
      <c r="BA235">
        <v>1</v>
      </c>
      <c r="BB235">
        <v>24</v>
      </c>
      <c r="BC235">
        <v>0</v>
      </c>
      <c r="BD235">
        <v>0</v>
      </c>
      <c r="BE235">
        <v>1</v>
      </c>
      <c r="BF235">
        <v>0</v>
      </c>
      <c r="BG235">
        <v>1</v>
      </c>
      <c r="BH235" t="s">
        <v>947</v>
      </c>
      <c r="BI235">
        <v>1200</v>
      </c>
      <c r="BJ235">
        <v>0</v>
      </c>
      <c r="BK235">
        <v>1</v>
      </c>
      <c r="BL235">
        <v>16</v>
      </c>
      <c r="BM235">
        <v>60</v>
      </c>
      <c r="BN235">
        <v>200</v>
      </c>
      <c r="BO235">
        <v>0</v>
      </c>
      <c r="BS235">
        <v>2025</v>
      </c>
      <c r="BT235">
        <v>0</v>
      </c>
      <c r="BU235">
        <v>0</v>
      </c>
    </row>
    <row r="236" spans="1:73">
      <c r="A236" s="1" t="str">
        <f t="shared" si="19"/>
        <v>村山-1</v>
      </c>
      <c r="B236" t="s">
        <v>2392</v>
      </c>
      <c r="C236">
        <v>208</v>
      </c>
      <c r="D236" t="s">
        <v>341</v>
      </c>
      <c r="E236" t="s">
        <v>2393</v>
      </c>
      <c r="F236">
        <v>1</v>
      </c>
      <c r="G236">
        <v>10357</v>
      </c>
      <c r="H236">
        <v>1</v>
      </c>
      <c r="I236">
        <v>22400</v>
      </c>
      <c r="J236">
        <v>22400</v>
      </c>
      <c r="K236">
        <v>22400</v>
      </c>
      <c r="L236">
        <v>0</v>
      </c>
      <c r="M236">
        <v>0</v>
      </c>
      <c r="N236">
        <v>0</v>
      </c>
      <c r="O236">
        <v>0</v>
      </c>
      <c r="P236">
        <v>1144</v>
      </c>
      <c r="R236">
        <v>1</v>
      </c>
      <c r="U236">
        <v>0</v>
      </c>
      <c r="X236">
        <v>0</v>
      </c>
      <c r="AA236">
        <v>0</v>
      </c>
      <c r="AD236">
        <v>0</v>
      </c>
      <c r="AG236">
        <v>0</v>
      </c>
      <c r="AJ236">
        <v>0</v>
      </c>
      <c r="AK236">
        <v>101</v>
      </c>
      <c r="AL236" t="s">
        <v>981</v>
      </c>
      <c r="AM236" t="s">
        <v>982</v>
      </c>
      <c r="AO236">
        <v>291</v>
      </c>
      <c r="AP236">
        <v>0</v>
      </c>
      <c r="AQ236">
        <v>1</v>
      </c>
      <c r="AR236">
        <v>1.5</v>
      </c>
      <c r="AS236" t="s">
        <v>500</v>
      </c>
      <c r="AT236">
        <v>4</v>
      </c>
      <c r="AU236">
        <v>2</v>
      </c>
      <c r="AV236">
        <v>0</v>
      </c>
      <c r="AW236" t="s">
        <v>983</v>
      </c>
      <c r="AX236">
        <v>3</v>
      </c>
      <c r="AY236">
        <v>0</v>
      </c>
      <c r="AZ236">
        <v>6</v>
      </c>
      <c r="BA236">
        <v>1</v>
      </c>
      <c r="BB236">
        <v>31</v>
      </c>
      <c r="BC236">
        <v>0</v>
      </c>
      <c r="BD236">
        <v>0</v>
      </c>
      <c r="BE236">
        <v>1</v>
      </c>
      <c r="BF236">
        <v>0</v>
      </c>
      <c r="BG236">
        <v>1</v>
      </c>
      <c r="BH236" t="s">
        <v>341</v>
      </c>
      <c r="BI236">
        <v>1200</v>
      </c>
      <c r="BJ236">
        <v>0</v>
      </c>
      <c r="BK236">
        <v>2</v>
      </c>
      <c r="BL236">
        <v>11</v>
      </c>
      <c r="BM236">
        <v>50</v>
      </c>
      <c r="BN236">
        <v>80</v>
      </c>
      <c r="BO236">
        <v>0</v>
      </c>
      <c r="BS236">
        <v>2025</v>
      </c>
      <c r="BT236">
        <v>18000</v>
      </c>
      <c r="BU236">
        <v>0</v>
      </c>
    </row>
    <row r="237" spans="1:73">
      <c r="A237" s="1" t="str">
        <f t="shared" si="19"/>
        <v>村山-1B</v>
      </c>
      <c r="B237" t="s">
        <v>2392</v>
      </c>
      <c r="C237">
        <v>208</v>
      </c>
      <c r="D237" t="s">
        <v>341</v>
      </c>
      <c r="E237" t="s">
        <v>2393</v>
      </c>
      <c r="F237">
        <v>1</v>
      </c>
      <c r="G237" t="s">
        <v>2397</v>
      </c>
      <c r="H237">
        <v>2</v>
      </c>
      <c r="I237">
        <v>22300</v>
      </c>
      <c r="J237">
        <v>22300</v>
      </c>
      <c r="K237">
        <v>22300</v>
      </c>
      <c r="L237">
        <v>0</v>
      </c>
      <c r="M237">
        <v>0</v>
      </c>
      <c r="N237">
        <v>0</v>
      </c>
      <c r="O237">
        <v>0</v>
      </c>
      <c r="P237">
        <v>1144</v>
      </c>
      <c r="R237">
        <v>1</v>
      </c>
      <c r="U237">
        <v>0</v>
      </c>
      <c r="X237">
        <v>0</v>
      </c>
      <c r="AA237">
        <v>0</v>
      </c>
      <c r="AD237">
        <v>0</v>
      </c>
      <c r="AG237">
        <v>0</v>
      </c>
      <c r="AJ237">
        <v>0</v>
      </c>
      <c r="AK237">
        <v>101</v>
      </c>
      <c r="AL237" t="s">
        <v>981</v>
      </c>
      <c r="AM237" t="s">
        <v>982</v>
      </c>
      <c r="AO237">
        <v>291</v>
      </c>
      <c r="AP237">
        <v>0</v>
      </c>
      <c r="AQ237">
        <v>1</v>
      </c>
      <c r="AR237">
        <v>1.5</v>
      </c>
      <c r="AS237" t="s">
        <v>500</v>
      </c>
      <c r="AT237">
        <v>4</v>
      </c>
      <c r="AU237">
        <v>2</v>
      </c>
      <c r="AV237">
        <v>0</v>
      </c>
      <c r="AW237" t="s">
        <v>983</v>
      </c>
      <c r="AX237">
        <v>3</v>
      </c>
      <c r="AY237">
        <v>0</v>
      </c>
      <c r="AZ237">
        <v>6</v>
      </c>
      <c r="BA237">
        <v>1</v>
      </c>
      <c r="BB237">
        <v>31</v>
      </c>
      <c r="BC237">
        <v>0</v>
      </c>
      <c r="BD237">
        <v>0</v>
      </c>
      <c r="BE237">
        <v>1</v>
      </c>
      <c r="BF237">
        <v>0</v>
      </c>
      <c r="BG237">
        <v>1</v>
      </c>
      <c r="BH237" t="s">
        <v>341</v>
      </c>
      <c r="BI237">
        <v>1200</v>
      </c>
      <c r="BJ237">
        <v>0</v>
      </c>
      <c r="BK237">
        <v>2</v>
      </c>
      <c r="BL237">
        <v>11</v>
      </c>
      <c r="BM237">
        <v>50</v>
      </c>
      <c r="BN237">
        <v>80</v>
      </c>
      <c r="BO237">
        <v>0</v>
      </c>
      <c r="BS237">
        <v>2025</v>
      </c>
      <c r="BT237">
        <v>18000</v>
      </c>
      <c r="BU237">
        <v>0</v>
      </c>
    </row>
    <row r="238" spans="1:73">
      <c r="A238" s="1" t="str">
        <f t="shared" si="19"/>
        <v>村山-2</v>
      </c>
      <c r="B238" t="s">
        <v>2392</v>
      </c>
      <c r="C238">
        <v>208</v>
      </c>
      <c r="D238" t="s">
        <v>341</v>
      </c>
      <c r="E238" t="s">
        <v>2393</v>
      </c>
      <c r="F238">
        <v>2</v>
      </c>
      <c r="G238">
        <v>10357</v>
      </c>
      <c r="H238">
        <v>1</v>
      </c>
      <c r="I238">
        <v>21200</v>
      </c>
      <c r="J238">
        <v>21200</v>
      </c>
      <c r="K238">
        <v>21200</v>
      </c>
      <c r="L238">
        <v>0</v>
      </c>
      <c r="M238">
        <v>0</v>
      </c>
      <c r="N238">
        <v>0</v>
      </c>
      <c r="O238">
        <v>0</v>
      </c>
      <c r="P238">
        <v>1144</v>
      </c>
      <c r="R238">
        <v>2</v>
      </c>
      <c r="U238">
        <v>0</v>
      </c>
      <c r="X238">
        <v>0</v>
      </c>
      <c r="AA238">
        <v>0</v>
      </c>
      <c r="AD238">
        <v>0</v>
      </c>
      <c r="AG238">
        <v>0</v>
      </c>
      <c r="AJ238">
        <v>0</v>
      </c>
      <c r="AK238">
        <v>102</v>
      </c>
      <c r="AL238" t="s">
        <v>985</v>
      </c>
      <c r="AM238" t="s">
        <v>986</v>
      </c>
      <c r="AO238">
        <v>255</v>
      </c>
      <c r="AP238">
        <v>0</v>
      </c>
      <c r="AQ238">
        <v>1.2</v>
      </c>
      <c r="AR238">
        <v>1</v>
      </c>
      <c r="AS238" t="s">
        <v>500</v>
      </c>
      <c r="AT238">
        <v>4</v>
      </c>
      <c r="AU238">
        <v>2</v>
      </c>
      <c r="AV238">
        <v>0</v>
      </c>
      <c r="AW238" t="s">
        <v>782</v>
      </c>
      <c r="AX238">
        <v>1</v>
      </c>
      <c r="AY238">
        <v>0</v>
      </c>
      <c r="AZ238">
        <v>6</v>
      </c>
      <c r="BA238">
        <v>1</v>
      </c>
      <c r="BB238">
        <v>31</v>
      </c>
      <c r="BC238">
        <v>0</v>
      </c>
      <c r="BD238">
        <v>0</v>
      </c>
      <c r="BE238">
        <v>1</v>
      </c>
      <c r="BF238">
        <v>0</v>
      </c>
      <c r="BG238">
        <v>1</v>
      </c>
      <c r="BH238" t="s">
        <v>341</v>
      </c>
      <c r="BI238">
        <v>600</v>
      </c>
      <c r="BJ238">
        <v>0</v>
      </c>
      <c r="BK238">
        <v>2</v>
      </c>
      <c r="BL238">
        <v>14</v>
      </c>
      <c r="BM238">
        <v>60</v>
      </c>
      <c r="BN238">
        <v>200</v>
      </c>
      <c r="BO238">
        <v>0</v>
      </c>
      <c r="BS238">
        <v>2025</v>
      </c>
      <c r="BT238">
        <v>17000</v>
      </c>
      <c r="BU238">
        <v>0</v>
      </c>
    </row>
    <row r="239" spans="1:73">
      <c r="A239" s="1" t="str">
        <f t="shared" si="19"/>
        <v>村山-2B</v>
      </c>
      <c r="B239" t="s">
        <v>2392</v>
      </c>
      <c r="C239">
        <v>208</v>
      </c>
      <c r="D239" t="s">
        <v>341</v>
      </c>
      <c r="E239" t="s">
        <v>2393</v>
      </c>
      <c r="F239">
        <v>2</v>
      </c>
      <c r="G239" t="s">
        <v>2397</v>
      </c>
      <c r="H239">
        <v>2</v>
      </c>
      <c r="I239">
        <v>21200</v>
      </c>
      <c r="J239">
        <v>21200</v>
      </c>
      <c r="K239">
        <v>21200</v>
      </c>
      <c r="L239">
        <v>0</v>
      </c>
      <c r="M239">
        <v>0</v>
      </c>
      <c r="N239">
        <v>0</v>
      </c>
      <c r="O239">
        <v>0</v>
      </c>
      <c r="P239">
        <v>1144</v>
      </c>
      <c r="R239">
        <v>2</v>
      </c>
      <c r="U239">
        <v>0</v>
      </c>
      <c r="X239">
        <v>0</v>
      </c>
      <c r="AA239">
        <v>0</v>
      </c>
      <c r="AD239">
        <v>0</v>
      </c>
      <c r="AG239">
        <v>0</v>
      </c>
      <c r="AJ239">
        <v>0</v>
      </c>
      <c r="AK239">
        <v>102</v>
      </c>
      <c r="AL239" t="s">
        <v>985</v>
      </c>
      <c r="AM239" t="s">
        <v>986</v>
      </c>
      <c r="AO239">
        <v>255</v>
      </c>
      <c r="AP239">
        <v>0</v>
      </c>
      <c r="AQ239">
        <v>1.2</v>
      </c>
      <c r="AR239">
        <v>1</v>
      </c>
      <c r="AS239" t="s">
        <v>500</v>
      </c>
      <c r="AT239">
        <v>4</v>
      </c>
      <c r="AU239">
        <v>2</v>
      </c>
      <c r="AV239">
        <v>0</v>
      </c>
      <c r="AW239" t="s">
        <v>782</v>
      </c>
      <c r="AX239">
        <v>1</v>
      </c>
      <c r="AY239">
        <v>0</v>
      </c>
      <c r="AZ239">
        <v>6</v>
      </c>
      <c r="BA239">
        <v>1</v>
      </c>
      <c r="BB239">
        <v>31</v>
      </c>
      <c r="BC239">
        <v>0</v>
      </c>
      <c r="BD239">
        <v>0</v>
      </c>
      <c r="BE239">
        <v>1</v>
      </c>
      <c r="BF239">
        <v>0</v>
      </c>
      <c r="BG239">
        <v>1</v>
      </c>
      <c r="BH239" t="s">
        <v>341</v>
      </c>
      <c r="BI239">
        <v>600</v>
      </c>
      <c r="BJ239">
        <v>0</v>
      </c>
      <c r="BK239">
        <v>2</v>
      </c>
      <c r="BL239">
        <v>14</v>
      </c>
      <c r="BM239">
        <v>60</v>
      </c>
      <c r="BN239">
        <v>200</v>
      </c>
      <c r="BO239">
        <v>0</v>
      </c>
      <c r="BS239">
        <v>2025</v>
      </c>
      <c r="BT239">
        <v>17000</v>
      </c>
      <c r="BU239">
        <v>0</v>
      </c>
    </row>
    <row r="240" spans="1:73">
      <c r="A240" s="1" t="str">
        <f t="shared" si="19"/>
        <v>村山5-1</v>
      </c>
      <c r="B240" t="s">
        <v>2392</v>
      </c>
      <c r="C240">
        <v>208</v>
      </c>
      <c r="D240" t="s">
        <v>341</v>
      </c>
      <c r="E240" t="s">
        <v>2407</v>
      </c>
      <c r="F240">
        <v>1</v>
      </c>
      <c r="G240">
        <v>10357</v>
      </c>
      <c r="H240">
        <v>1</v>
      </c>
      <c r="I240">
        <v>21600</v>
      </c>
      <c r="J240">
        <v>21600</v>
      </c>
      <c r="K240">
        <v>21600</v>
      </c>
      <c r="L240">
        <v>1</v>
      </c>
      <c r="M240">
        <v>7820</v>
      </c>
      <c r="N240">
        <v>0</v>
      </c>
      <c r="O240">
        <v>0</v>
      </c>
      <c r="P240">
        <v>1142</v>
      </c>
      <c r="R240">
        <v>-4</v>
      </c>
      <c r="U240">
        <v>0</v>
      </c>
      <c r="X240">
        <v>0</v>
      </c>
      <c r="AA240">
        <v>0</v>
      </c>
      <c r="AD240">
        <v>0</v>
      </c>
      <c r="AG240">
        <v>0</v>
      </c>
      <c r="AJ240">
        <v>0</v>
      </c>
      <c r="AK240">
        <v>96</v>
      </c>
      <c r="AL240" t="s">
        <v>989</v>
      </c>
      <c r="AM240" t="s">
        <v>990</v>
      </c>
      <c r="AO240">
        <v>320</v>
      </c>
      <c r="AP240">
        <v>0</v>
      </c>
      <c r="AQ240">
        <v>1</v>
      </c>
      <c r="AR240">
        <v>6</v>
      </c>
      <c r="AS240" t="s">
        <v>991</v>
      </c>
      <c r="AT240">
        <v>4</v>
      </c>
      <c r="AU240">
        <v>2</v>
      </c>
      <c r="AV240">
        <v>0</v>
      </c>
      <c r="AW240" t="s">
        <v>992</v>
      </c>
      <c r="AX240">
        <v>1</v>
      </c>
      <c r="AY240">
        <v>0</v>
      </c>
      <c r="AZ240">
        <v>11</v>
      </c>
      <c r="BA240">
        <v>1</v>
      </c>
      <c r="BB240">
        <v>24</v>
      </c>
      <c r="BC240">
        <v>0</v>
      </c>
      <c r="BD240">
        <v>0</v>
      </c>
      <c r="BE240">
        <v>1</v>
      </c>
      <c r="BF240">
        <v>0</v>
      </c>
      <c r="BG240">
        <v>1</v>
      </c>
      <c r="BH240" t="s">
        <v>341</v>
      </c>
      <c r="BI240">
        <v>650</v>
      </c>
      <c r="BJ240">
        <v>0</v>
      </c>
      <c r="BK240">
        <v>2</v>
      </c>
      <c r="BL240" t="s">
        <v>2407</v>
      </c>
      <c r="BM240">
        <v>80</v>
      </c>
      <c r="BN240">
        <v>400</v>
      </c>
      <c r="BO240">
        <v>0</v>
      </c>
      <c r="BS240">
        <v>2025</v>
      </c>
      <c r="BT240">
        <v>18000</v>
      </c>
      <c r="BU240">
        <v>0</v>
      </c>
    </row>
    <row r="241" spans="1:73">
      <c r="A241" s="1" t="str">
        <f t="shared" si="19"/>
        <v>村山5-1B</v>
      </c>
      <c r="B241" t="s">
        <v>2392</v>
      </c>
      <c r="C241">
        <v>208</v>
      </c>
      <c r="D241" t="s">
        <v>341</v>
      </c>
      <c r="E241" t="s">
        <v>2407</v>
      </c>
      <c r="F241">
        <v>1</v>
      </c>
      <c r="G241" t="s">
        <v>2397</v>
      </c>
      <c r="H241">
        <v>2</v>
      </c>
      <c r="I241">
        <v>21600</v>
      </c>
      <c r="J241">
        <v>21600</v>
      </c>
      <c r="K241">
        <v>21600</v>
      </c>
      <c r="L241">
        <v>1</v>
      </c>
      <c r="M241">
        <v>7030</v>
      </c>
      <c r="N241">
        <v>0</v>
      </c>
      <c r="O241">
        <v>0</v>
      </c>
      <c r="P241">
        <v>1142</v>
      </c>
      <c r="R241">
        <v>-4</v>
      </c>
      <c r="U241">
        <v>0</v>
      </c>
      <c r="X241">
        <v>0</v>
      </c>
      <c r="AA241">
        <v>0</v>
      </c>
      <c r="AD241">
        <v>0</v>
      </c>
      <c r="AG241">
        <v>0</v>
      </c>
      <c r="AJ241">
        <v>0</v>
      </c>
      <c r="AK241">
        <v>96</v>
      </c>
      <c r="AL241" t="s">
        <v>989</v>
      </c>
      <c r="AM241" t="s">
        <v>990</v>
      </c>
      <c r="AO241">
        <v>320</v>
      </c>
      <c r="AP241">
        <v>0</v>
      </c>
      <c r="AQ241">
        <v>1</v>
      </c>
      <c r="AR241">
        <v>6</v>
      </c>
      <c r="AS241" t="s">
        <v>991</v>
      </c>
      <c r="AT241">
        <v>4</v>
      </c>
      <c r="AU241">
        <v>2</v>
      </c>
      <c r="AV241">
        <v>0</v>
      </c>
      <c r="AW241" t="s">
        <v>992</v>
      </c>
      <c r="AX241">
        <v>1</v>
      </c>
      <c r="AY241">
        <v>0</v>
      </c>
      <c r="AZ241">
        <v>11</v>
      </c>
      <c r="BA241">
        <v>1</v>
      </c>
      <c r="BB241">
        <v>24</v>
      </c>
      <c r="BC241">
        <v>0</v>
      </c>
      <c r="BD241">
        <v>0</v>
      </c>
      <c r="BE241">
        <v>1</v>
      </c>
      <c r="BF241">
        <v>0</v>
      </c>
      <c r="BG241">
        <v>1</v>
      </c>
      <c r="BH241" t="s">
        <v>341</v>
      </c>
      <c r="BI241">
        <v>650</v>
      </c>
      <c r="BJ241">
        <v>0</v>
      </c>
      <c r="BK241">
        <v>2</v>
      </c>
      <c r="BL241" t="s">
        <v>2407</v>
      </c>
      <c r="BM241">
        <v>80</v>
      </c>
      <c r="BN241">
        <v>400</v>
      </c>
      <c r="BO241">
        <v>0</v>
      </c>
      <c r="BS241">
        <v>2025</v>
      </c>
      <c r="BT241">
        <v>18000</v>
      </c>
      <c r="BU241">
        <v>0</v>
      </c>
    </row>
    <row r="242" spans="1:73">
      <c r="A242" s="1" t="str">
        <f t="shared" si="19"/>
        <v>長井-1</v>
      </c>
      <c r="B242" t="s">
        <v>2392</v>
      </c>
      <c r="C242">
        <v>209</v>
      </c>
      <c r="D242" t="s">
        <v>342</v>
      </c>
      <c r="E242" t="s">
        <v>2393</v>
      </c>
      <c r="F242">
        <v>1</v>
      </c>
      <c r="G242" t="s">
        <v>2396</v>
      </c>
      <c r="H242">
        <v>1</v>
      </c>
      <c r="I242">
        <v>18600</v>
      </c>
      <c r="J242">
        <v>18600</v>
      </c>
      <c r="K242">
        <v>18600</v>
      </c>
      <c r="L242">
        <v>0</v>
      </c>
      <c r="M242">
        <v>0</v>
      </c>
      <c r="N242">
        <v>0</v>
      </c>
      <c r="O242">
        <v>0</v>
      </c>
      <c r="P242">
        <v>1144</v>
      </c>
      <c r="R242">
        <v>2</v>
      </c>
      <c r="S242">
        <v>1143</v>
      </c>
      <c r="U242">
        <v>-2</v>
      </c>
      <c r="X242">
        <v>0</v>
      </c>
      <c r="AA242">
        <v>0</v>
      </c>
      <c r="AD242">
        <v>0</v>
      </c>
      <c r="AG242">
        <v>0</v>
      </c>
      <c r="AJ242">
        <v>0</v>
      </c>
      <c r="AK242">
        <v>100</v>
      </c>
      <c r="AL242" t="s">
        <v>995</v>
      </c>
      <c r="AM242" t="s">
        <v>996</v>
      </c>
      <c r="AO242">
        <v>206</v>
      </c>
      <c r="AP242">
        <v>0</v>
      </c>
      <c r="AQ242">
        <v>1</v>
      </c>
      <c r="AR242">
        <v>1</v>
      </c>
      <c r="AS242" t="s">
        <v>500</v>
      </c>
      <c r="AT242">
        <v>4</v>
      </c>
      <c r="AU242">
        <v>2</v>
      </c>
      <c r="AV242">
        <v>0</v>
      </c>
      <c r="AW242" t="s">
        <v>997</v>
      </c>
      <c r="AX242">
        <v>1</v>
      </c>
      <c r="AY242">
        <v>0</v>
      </c>
      <c r="AZ242">
        <v>7.5</v>
      </c>
      <c r="BA242">
        <v>1</v>
      </c>
      <c r="BB242">
        <v>31</v>
      </c>
      <c r="BC242">
        <v>0</v>
      </c>
      <c r="BD242">
        <v>0</v>
      </c>
      <c r="BE242">
        <v>1</v>
      </c>
      <c r="BF242">
        <v>0</v>
      </c>
      <c r="BG242">
        <v>1</v>
      </c>
      <c r="BH242" t="s">
        <v>342</v>
      </c>
      <c r="BI242">
        <v>900</v>
      </c>
      <c r="BJ242">
        <v>0</v>
      </c>
      <c r="BK242">
        <v>2</v>
      </c>
      <c r="BL242">
        <v>15</v>
      </c>
      <c r="BM242">
        <v>60</v>
      </c>
      <c r="BN242">
        <v>200</v>
      </c>
      <c r="BO242">
        <v>0</v>
      </c>
      <c r="BS242">
        <v>2025</v>
      </c>
      <c r="BT242">
        <v>15000</v>
      </c>
      <c r="BU242">
        <v>0</v>
      </c>
    </row>
    <row r="243" spans="1:73">
      <c r="A243" s="1" t="str">
        <f t="shared" si="19"/>
        <v>長井-1B</v>
      </c>
      <c r="B243" t="s">
        <v>2392</v>
      </c>
      <c r="C243">
        <v>209</v>
      </c>
      <c r="D243" t="s">
        <v>342</v>
      </c>
      <c r="E243" t="s">
        <v>2393</v>
      </c>
      <c r="F243">
        <v>1</v>
      </c>
      <c r="G243" t="s">
        <v>2403</v>
      </c>
      <c r="H243">
        <v>2</v>
      </c>
      <c r="I243">
        <v>18600</v>
      </c>
      <c r="J243">
        <v>18600</v>
      </c>
      <c r="K243">
        <v>18600</v>
      </c>
      <c r="L243">
        <v>0</v>
      </c>
      <c r="M243">
        <v>0</v>
      </c>
      <c r="N243">
        <v>0</v>
      </c>
      <c r="O243">
        <v>0</v>
      </c>
      <c r="P243">
        <v>1143</v>
      </c>
      <c r="R243">
        <v>-2</v>
      </c>
      <c r="S243">
        <v>1144</v>
      </c>
      <c r="U243">
        <v>2</v>
      </c>
      <c r="X243">
        <v>0</v>
      </c>
      <c r="AA243">
        <v>0</v>
      </c>
      <c r="AD243">
        <v>0</v>
      </c>
      <c r="AG243">
        <v>0</v>
      </c>
      <c r="AJ243">
        <v>0</v>
      </c>
      <c r="AK243">
        <v>100</v>
      </c>
      <c r="AL243" t="s">
        <v>995</v>
      </c>
      <c r="AM243" t="s">
        <v>996</v>
      </c>
      <c r="AO243">
        <v>206</v>
      </c>
      <c r="AP243">
        <v>0</v>
      </c>
      <c r="AQ243">
        <v>1</v>
      </c>
      <c r="AR243">
        <v>1</v>
      </c>
      <c r="AS243" t="s">
        <v>500</v>
      </c>
      <c r="AT243">
        <v>4</v>
      </c>
      <c r="AU243">
        <v>2</v>
      </c>
      <c r="AV243">
        <v>0</v>
      </c>
      <c r="AW243" t="s">
        <v>997</v>
      </c>
      <c r="AX243">
        <v>1</v>
      </c>
      <c r="AY243">
        <v>0</v>
      </c>
      <c r="AZ243">
        <v>7.5</v>
      </c>
      <c r="BA243">
        <v>1</v>
      </c>
      <c r="BB243">
        <v>31</v>
      </c>
      <c r="BC243">
        <v>0</v>
      </c>
      <c r="BD243">
        <v>0</v>
      </c>
      <c r="BE243">
        <v>1</v>
      </c>
      <c r="BF243">
        <v>0</v>
      </c>
      <c r="BG243">
        <v>1</v>
      </c>
      <c r="BH243" t="s">
        <v>342</v>
      </c>
      <c r="BI243">
        <v>900</v>
      </c>
      <c r="BJ243">
        <v>0</v>
      </c>
      <c r="BK243">
        <v>2</v>
      </c>
      <c r="BL243">
        <v>15</v>
      </c>
      <c r="BM243">
        <v>60</v>
      </c>
      <c r="BN243">
        <v>200</v>
      </c>
      <c r="BO243">
        <v>0</v>
      </c>
      <c r="BS243">
        <v>2025</v>
      </c>
      <c r="BT243">
        <v>15000</v>
      </c>
      <c r="BU243">
        <v>0</v>
      </c>
    </row>
    <row r="244" spans="1:73">
      <c r="A244" s="1" t="str">
        <f t="shared" si="19"/>
        <v>長井-2</v>
      </c>
      <c r="B244" t="s">
        <v>2392</v>
      </c>
      <c r="C244">
        <v>209</v>
      </c>
      <c r="D244" t="s">
        <v>342</v>
      </c>
      <c r="E244" t="s">
        <v>2393</v>
      </c>
      <c r="F244">
        <v>2</v>
      </c>
      <c r="G244" t="s">
        <v>2396</v>
      </c>
      <c r="H244">
        <v>1</v>
      </c>
      <c r="I244">
        <v>17500</v>
      </c>
      <c r="J244">
        <v>17500</v>
      </c>
      <c r="K244">
        <v>17500</v>
      </c>
      <c r="L244">
        <v>1</v>
      </c>
      <c r="M244">
        <v>0</v>
      </c>
      <c r="N244">
        <v>0</v>
      </c>
      <c r="O244">
        <v>0</v>
      </c>
      <c r="P244">
        <v>1144</v>
      </c>
      <c r="R244">
        <v>2</v>
      </c>
      <c r="U244">
        <v>0</v>
      </c>
      <c r="X244">
        <v>0</v>
      </c>
      <c r="AA244">
        <v>0</v>
      </c>
      <c r="AD244">
        <v>0</v>
      </c>
      <c r="AG244">
        <v>0</v>
      </c>
      <c r="AJ244">
        <v>0</v>
      </c>
      <c r="AK244">
        <v>102</v>
      </c>
      <c r="AL244" t="s">
        <v>1001</v>
      </c>
      <c r="AM244" t="s">
        <v>1002</v>
      </c>
      <c r="AO244">
        <v>342</v>
      </c>
      <c r="AP244">
        <v>0</v>
      </c>
      <c r="AQ244">
        <v>1</v>
      </c>
      <c r="AR244">
        <v>1.5</v>
      </c>
      <c r="AS244" t="s">
        <v>500</v>
      </c>
      <c r="AT244">
        <v>4</v>
      </c>
      <c r="AU244">
        <v>2</v>
      </c>
      <c r="AV244">
        <v>0</v>
      </c>
      <c r="AW244" t="s">
        <v>542</v>
      </c>
      <c r="AX244">
        <v>1</v>
      </c>
      <c r="AY244">
        <v>0</v>
      </c>
      <c r="AZ244">
        <v>6.5</v>
      </c>
      <c r="BA244">
        <v>1</v>
      </c>
      <c r="BB244">
        <v>31</v>
      </c>
      <c r="BC244">
        <v>0</v>
      </c>
      <c r="BD244">
        <v>0</v>
      </c>
      <c r="BE244">
        <v>1</v>
      </c>
      <c r="BF244">
        <v>0</v>
      </c>
      <c r="BG244">
        <v>1</v>
      </c>
      <c r="BH244" t="s">
        <v>342</v>
      </c>
      <c r="BI244">
        <v>1200</v>
      </c>
      <c r="BJ244">
        <v>0</v>
      </c>
      <c r="BK244">
        <v>2</v>
      </c>
      <c r="BL244">
        <v>13</v>
      </c>
      <c r="BM244">
        <v>60</v>
      </c>
      <c r="BN244">
        <v>200</v>
      </c>
      <c r="BO244">
        <v>0</v>
      </c>
      <c r="BS244">
        <v>0</v>
      </c>
      <c r="BT244">
        <v>0</v>
      </c>
      <c r="BU244">
        <v>0</v>
      </c>
    </row>
    <row r="245" spans="1:73">
      <c r="A245" s="1" t="str">
        <f t="shared" si="19"/>
        <v>長井-2B</v>
      </c>
      <c r="B245" t="s">
        <v>2392</v>
      </c>
      <c r="C245">
        <v>209</v>
      </c>
      <c r="D245" t="s">
        <v>342</v>
      </c>
      <c r="E245" t="s">
        <v>2393</v>
      </c>
      <c r="F245">
        <v>2</v>
      </c>
      <c r="G245" t="s">
        <v>2403</v>
      </c>
      <c r="H245">
        <v>2</v>
      </c>
      <c r="I245">
        <v>17600</v>
      </c>
      <c r="J245">
        <v>17600</v>
      </c>
      <c r="K245">
        <v>17600</v>
      </c>
      <c r="L245">
        <v>1</v>
      </c>
      <c r="M245">
        <v>0</v>
      </c>
      <c r="N245">
        <v>0</v>
      </c>
      <c r="O245">
        <v>0</v>
      </c>
      <c r="P245">
        <v>1144</v>
      </c>
      <c r="R245">
        <v>2</v>
      </c>
      <c r="U245">
        <v>0</v>
      </c>
      <c r="X245">
        <v>0</v>
      </c>
      <c r="AA245">
        <v>0</v>
      </c>
      <c r="AD245">
        <v>0</v>
      </c>
      <c r="AG245">
        <v>0</v>
      </c>
      <c r="AJ245">
        <v>0</v>
      </c>
      <c r="AK245">
        <v>102</v>
      </c>
      <c r="AL245" t="s">
        <v>1001</v>
      </c>
      <c r="AM245" t="s">
        <v>1002</v>
      </c>
      <c r="AO245">
        <v>342</v>
      </c>
      <c r="AP245">
        <v>0</v>
      </c>
      <c r="AQ245">
        <v>1</v>
      </c>
      <c r="AR245">
        <v>1.5</v>
      </c>
      <c r="AS245" t="s">
        <v>500</v>
      </c>
      <c r="AT245">
        <v>4</v>
      </c>
      <c r="AU245">
        <v>2</v>
      </c>
      <c r="AV245">
        <v>0</v>
      </c>
      <c r="AW245" t="s">
        <v>542</v>
      </c>
      <c r="AX245">
        <v>1</v>
      </c>
      <c r="AY245">
        <v>0</v>
      </c>
      <c r="AZ245">
        <v>6.5</v>
      </c>
      <c r="BA245">
        <v>1</v>
      </c>
      <c r="BB245">
        <v>31</v>
      </c>
      <c r="BC245">
        <v>0</v>
      </c>
      <c r="BD245">
        <v>0</v>
      </c>
      <c r="BE245">
        <v>1</v>
      </c>
      <c r="BF245">
        <v>0</v>
      </c>
      <c r="BG245">
        <v>1</v>
      </c>
      <c r="BH245" t="s">
        <v>342</v>
      </c>
      <c r="BI245">
        <v>1200</v>
      </c>
      <c r="BJ245">
        <v>0</v>
      </c>
      <c r="BK245">
        <v>2</v>
      </c>
      <c r="BL245">
        <v>13</v>
      </c>
      <c r="BM245">
        <v>60</v>
      </c>
      <c r="BN245">
        <v>200</v>
      </c>
      <c r="BO245">
        <v>0</v>
      </c>
      <c r="BS245">
        <v>2025</v>
      </c>
      <c r="BT245">
        <v>0</v>
      </c>
      <c r="BU245">
        <v>0</v>
      </c>
    </row>
    <row r="246" spans="1:73">
      <c r="A246" s="1" t="str">
        <f t="shared" si="19"/>
        <v>長井-3</v>
      </c>
      <c r="B246" t="s">
        <v>2392</v>
      </c>
      <c r="C246">
        <v>209</v>
      </c>
      <c r="D246" t="s">
        <v>342</v>
      </c>
      <c r="E246" t="s">
        <v>2393</v>
      </c>
      <c r="F246">
        <v>3</v>
      </c>
      <c r="G246" t="s">
        <v>2396</v>
      </c>
      <c r="H246">
        <v>1</v>
      </c>
      <c r="I246">
        <v>10300</v>
      </c>
      <c r="J246">
        <v>10300</v>
      </c>
      <c r="K246">
        <v>10300</v>
      </c>
      <c r="L246">
        <v>0</v>
      </c>
      <c r="M246">
        <v>0</v>
      </c>
      <c r="N246">
        <v>0</v>
      </c>
      <c r="O246">
        <v>0</v>
      </c>
      <c r="P246">
        <v>1144</v>
      </c>
      <c r="R246">
        <v>0</v>
      </c>
      <c r="U246">
        <v>0</v>
      </c>
      <c r="X246">
        <v>0</v>
      </c>
      <c r="AA246">
        <v>0</v>
      </c>
      <c r="AD246">
        <v>0</v>
      </c>
      <c r="AG246">
        <v>0</v>
      </c>
      <c r="AJ246">
        <v>0</v>
      </c>
      <c r="AK246">
        <v>100</v>
      </c>
      <c r="AL246" t="s">
        <v>1005</v>
      </c>
      <c r="AO246">
        <v>227</v>
      </c>
      <c r="AP246">
        <v>0</v>
      </c>
      <c r="AQ246">
        <v>1</v>
      </c>
      <c r="AR246">
        <v>1.5</v>
      </c>
      <c r="AS246" t="s">
        <v>500</v>
      </c>
      <c r="AT246">
        <v>4</v>
      </c>
      <c r="AU246">
        <v>2</v>
      </c>
      <c r="AV246">
        <v>0</v>
      </c>
      <c r="AW246" t="s">
        <v>1006</v>
      </c>
      <c r="AX246">
        <v>4</v>
      </c>
      <c r="AY246">
        <v>0</v>
      </c>
      <c r="AZ246">
        <v>6</v>
      </c>
      <c r="BA246">
        <v>1</v>
      </c>
      <c r="BB246">
        <v>31</v>
      </c>
      <c r="BC246">
        <v>0</v>
      </c>
      <c r="BD246">
        <v>0</v>
      </c>
      <c r="BE246">
        <v>1</v>
      </c>
      <c r="BF246">
        <v>0</v>
      </c>
      <c r="BG246">
        <v>1</v>
      </c>
      <c r="BH246" t="s">
        <v>1007</v>
      </c>
      <c r="BI246">
        <v>550</v>
      </c>
      <c r="BJ246">
        <v>0</v>
      </c>
      <c r="BK246">
        <v>2</v>
      </c>
      <c r="BL246" t="s">
        <v>2393</v>
      </c>
      <c r="BM246">
        <v>70</v>
      </c>
      <c r="BN246">
        <v>200</v>
      </c>
      <c r="BO246">
        <v>0</v>
      </c>
      <c r="BS246">
        <v>0</v>
      </c>
      <c r="BT246">
        <v>0</v>
      </c>
      <c r="BU246">
        <v>0</v>
      </c>
    </row>
    <row r="247" spans="1:73">
      <c r="A247" s="1" t="str">
        <f t="shared" si="19"/>
        <v>長井-3B</v>
      </c>
      <c r="B247" t="s">
        <v>2392</v>
      </c>
      <c r="C247">
        <v>209</v>
      </c>
      <c r="D247" t="s">
        <v>342</v>
      </c>
      <c r="E247" t="s">
        <v>2393</v>
      </c>
      <c r="F247">
        <v>3</v>
      </c>
      <c r="G247" t="s">
        <v>2403</v>
      </c>
      <c r="H247">
        <v>2</v>
      </c>
      <c r="I247">
        <v>10300</v>
      </c>
      <c r="J247">
        <v>10300</v>
      </c>
      <c r="K247">
        <v>10300</v>
      </c>
      <c r="L247">
        <v>0</v>
      </c>
      <c r="M247">
        <v>0</v>
      </c>
      <c r="N247">
        <v>0</v>
      </c>
      <c r="O247">
        <v>0</v>
      </c>
      <c r="P247">
        <v>1144</v>
      </c>
      <c r="R247">
        <v>0</v>
      </c>
      <c r="U247">
        <v>0</v>
      </c>
      <c r="X247">
        <v>0</v>
      </c>
      <c r="AA247">
        <v>0</v>
      </c>
      <c r="AD247">
        <v>0</v>
      </c>
      <c r="AG247">
        <v>0</v>
      </c>
      <c r="AJ247">
        <v>0</v>
      </c>
      <c r="AK247">
        <v>100</v>
      </c>
      <c r="AL247" t="s">
        <v>1005</v>
      </c>
      <c r="AO247">
        <v>227</v>
      </c>
      <c r="AP247">
        <v>0</v>
      </c>
      <c r="AQ247">
        <v>1</v>
      </c>
      <c r="AR247">
        <v>1.5</v>
      </c>
      <c r="AS247" t="s">
        <v>500</v>
      </c>
      <c r="AT247">
        <v>4</v>
      </c>
      <c r="AU247">
        <v>2</v>
      </c>
      <c r="AV247">
        <v>0</v>
      </c>
      <c r="AW247" t="s">
        <v>1006</v>
      </c>
      <c r="AX247">
        <v>4</v>
      </c>
      <c r="AY247">
        <v>0</v>
      </c>
      <c r="AZ247">
        <v>6</v>
      </c>
      <c r="BA247">
        <v>1</v>
      </c>
      <c r="BB247">
        <v>31</v>
      </c>
      <c r="BC247">
        <v>0</v>
      </c>
      <c r="BD247">
        <v>0</v>
      </c>
      <c r="BE247">
        <v>1</v>
      </c>
      <c r="BF247">
        <v>0</v>
      </c>
      <c r="BG247">
        <v>1</v>
      </c>
      <c r="BH247" t="s">
        <v>1007</v>
      </c>
      <c r="BI247">
        <v>550</v>
      </c>
      <c r="BJ247">
        <v>0</v>
      </c>
      <c r="BK247">
        <v>2</v>
      </c>
      <c r="BL247" t="s">
        <v>2393</v>
      </c>
      <c r="BM247">
        <v>70</v>
      </c>
      <c r="BN247">
        <v>200</v>
      </c>
      <c r="BO247">
        <v>0</v>
      </c>
      <c r="BS247">
        <v>2025</v>
      </c>
      <c r="BT247">
        <v>0</v>
      </c>
      <c r="BU247">
        <v>0</v>
      </c>
    </row>
    <row r="248" spans="1:73">
      <c r="A248" s="1" t="str">
        <f t="shared" si="19"/>
        <v>長井5-1</v>
      </c>
      <c r="B248" t="s">
        <v>2392</v>
      </c>
      <c r="C248">
        <v>209</v>
      </c>
      <c r="D248" t="s">
        <v>342</v>
      </c>
      <c r="E248" t="s">
        <v>2407</v>
      </c>
      <c r="F248">
        <v>1</v>
      </c>
      <c r="G248" t="s">
        <v>2396</v>
      </c>
      <c r="H248">
        <v>1</v>
      </c>
      <c r="I248">
        <v>26100</v>
      </c>
      <c r="J248">
        <v>26100</v>
      </c>
      <c r="K248">
        <v>27500</v>
      </c>
      <c r="L248">
        <v>1</v>
      </c>
      <c r="M248">
        <v>10600</v>
      </c>
      <c r="N248">
        <v>0</v>
      </c>
      <c r="O248">
        <v>0</v>
      </c>
      <c r="R248">
        <v>0</v>
      </c>
      <c r="U248">
        <v>0</v>
      </c>
      <c r="X248">
        <v>0</v>
      </c>
      <c r="AA248">
        <v>0</v>
      </c>
      <c r="AD248">
        <v>0</v>
      </c>
      <c r="AG248">
        <v>0</v>
      </c>
      <c r="AJ248">
        <v>0</v>
      </c>
      <c r="AK248">
        <v>100</v>
      </c>
      <c r="AL248" t="s">
        <v>1010</v>
      </c>
      <c r="AO248">
        <v>991</v>
      </c>
      <c r="AP248">
        <v>0</v>
      </c>
      <c r="AQ248">
        <v>1</v>
      </c>
      <c r="AR248">
        <v>2</v>
      </c>
      <c r="AS248" t="s">
        <v>642</v>
      </c>
      <c r="AT248">
        <v>3</v>
      </c>
      <c r="AU248">
        <v>2</v>
      </c>
      <c r="AV248">
        <v>0</v>
      </c>
      <c r="AW248" t="s">
        <v>1011</v>
      </c>
      <c r="AX248">
        <v>1</v>
      </c>
      <c r="AY248">
        <v>0</v>
      </c>
      <c r="AZ248">
        <v>13</v>
      </c>
      <c r="BA248">
        <v>1</v>
      </c>
      <c r="BB248">
        <v>24</v>
      </c>
      <c r="BC248">
        <v>0</v>
      </c>
      <c r="BD248">
        <v>0</v>
      </c>
      <c r="BE248">
        <v>1</v>
      </c>
      <c r="BF248">
        <v>0</v>
      </c>
      <c r="BG248">
        <v>1</v>
      </c>
      <c r="BH248" t="s">
        <v>1012</v>
      </c>
      <c r="BI248">
        <v>800</v>
      </c>
      <c r="BJ248">
        <v>0</v>
      </c>
      <c r="BK248">
        <v>2</v>
      </c>
      <c r="BL248" t="s">
        <v>2406</v>
      </c>
      <c r="BM248">
        <v>60</v>
      </c>
      <c r="BN248">
        <v>200</v>
      </c>
      <c r="BO248">
        <v>0</v>
      </c>
      <c r="BS248">
        <v>2025</v>
      </c>
      <c r="BT248">
        <v>21000</v>
      </c>
      <c r="BU248">
        <v>0</v>
      </c>
    </row>
    <row r="249" spans="1:73">
      <c r="A249" s="1" t="str">
        <f t="shared" si="19"/>
        <v>長井5-1B</v>
      </c>
      <c r="B249" t="s">
        <v>2392</v>
      </c>
      <c r="C249">
        <v>209</v>
      </c>
      <c r="D249" t="s">
        <v>342</v>
      </c>
      <c r="E249" t="s">
        <v>2407</v>
      </c>
      <c r="F249">
        <v>1</v>
      </c>
      <c r="G249" t="s">
        <v>2403</v>
      </c>
      <c r="H249">
        <v>2</v>
      </c>
      <c r="I249">
        <v>26100</v>
      </c>
      <c r="J249">
        <v>26100</v>
      </c>
      <c r="K249">
        <v>26100</v>
      </c>
      <c r="L249">
        <v>1</v>
      </c>
      <c r="M249">
        <v>10600</v>
      </c>
      <c r="N249">
        <v>0</v>
      </c>
      <c r="O249">
        <v>0</v>
      </c>
      <c r="R249">
        <v>0</v>
      </c>
      <c r="U249">
        <v>0</v>
      </c>
      <c r="X249">
        <v>0</v>
      </c>
      <c r="AA249">
        <v>0</v>
      </c>
      <c r="AD249">
        <v>0</v>
      </c>
      <c r="AG249">
        <v>0</v>
      </c>
      <c r="AJ249">
        <v>0</v>
      </c>
      <c r="AK249">
        <v>100</v>
      </c>
      <c r="AL249" t="s">
        <v>1010</v>
      </c>
      <c r="AO249">
        <v>991</v>
      </c>
      <c r="AP249">
        <v>0</v>
      </c>
      <c r="AQ249">
        <v>1</v>
      </c>
      <c r="AR249">
        <v>2</v>
      </c>
      <c r="AS249" t="s">
        <v>642</v>
      </c>
      <c r="AT249">
        <v>3</v>
      </c>
      <c r="AU249">
        <v>2</v>
      </c>
      <c r="AV249">
        <v>0</v>
      </c>
      <c r="AW249" t="s">
        <v>1011</v>
      </c>
      <c r="AX249">
        <v>1</v>
      </c>
      <c r="AY249">
        <v>0</v>
      </c>
      <c r="AZ249">
        <v>13</v>
      </c>
      <c r="BA249">
        <v>1</v>
      </c>
      <c r="BB249">
        <v>24</v>
      </c>
      <c r="BC249">
        <v>0</v>
      </c>
      <c r="BD249">
        <v>0</v>
      </c>
      <c r="BE249">
        <v>1</v>
      </c>
      <c r="BF249">
        <v>0</v>
      </c>
      <c r="BG249">
        <v>1</v>
      </c>
      <c r="BH249" t="s">
        <v>1012</v>
      </c>
      <c r="BI249">
        <v>800</v>
      </c>
      <c r="BJ249">
        <v>0</v>
      </c>
      <c r="BK249">
        <v>2</v>
      </c>
      <c r="BL249" t="s">
        <v>2406</v>
      </c>
      <c r="BM249">
        <v>60</v>
      </c>
      <c r="BN249">
        <v>200</v>
      </c>
      <c r="BO249">
        <v>0</v>
      </c>
      <c r="BS249">
        <v>2025</v>
      </c>
      <c r="BT249">
        <v>21000</v>
      </c>
      <c r="BU249">
        <v>0</v>
      </c>
    </row>
    <row r="250" spans="1:73">
      <c r="A250" s="1" t="str">
        <f t="shared" si="19"/>
        <v>天童-1</v>
      </c>
      <c r="B250" t="s">
        <v>2392</v>
      </c>
      <c r="C250">
        <v>210</v>
      </c>
      <c r="D250" t="s">
        <v>338</v>
      </c>
      <c r="E250" t="s">
        <v>2393</v>
      </c>
      <c r="F250">
        <v>1</v>
      </c>
      <c r="G250" t="s">
        <v>2399</v>
      </c>
      <c r="H250">
        <v>1</v>
      </c>
      <c r="I250">
        <v>42900</v>
      </c>
      <c r="J250">
        <v>42900</v>
      </c>
      <c r="K250">
        <v>42900</v>
      </c>
      <c r="L250">
        <v>1</v>
      </c>
      <c r="M250">
        <v>0</v>
      </c>
      <c r="N250">
        <v>0</v>
      </c>
      <c r="O250">
        <v>0</v>
      </c>
      <c r="P250">
        <v>1144</v>
      </c>
      <c r="R250">
        <v>2</v>
      </c>
      <c r="U250">
        <v>0</v>
      </c>
      <c r="X250">
        <v>0</v>
      </c>
      <c r="AA250">
        <v>0</v>
      </c>
      <c r="AD250">
        <v>0</v>
      </c>
      <c r="AG250">
        <v>0</v>
      </c>
      <c r="AJ250">
        <v>0</v>
      </c>
      <c r="AK250">
        <v>102</v>
      </c>
      <c r="AL250" t="s">
        <v>1015</v>
      </c>
      <c r="AM250" t="s">
        <v>1016</v>
      </c>
      <c r="AO250">
        <v>365</v>
      </c>
      <c r="AP250">
        <v>0</v>
      </c>
      <c r="AQ250">
        <v>1</v>
      </c>
      <c r="AR250">
        <v>1.5</v>
      </c>
      <c r="AS250" t="s">
        <v>500</v>
      </c>
      <c r="AT250">
        <v>4</v>
      </c>
      <c r="AU250">
        <v>2</v>
      </c>
      <c r="AV250">
        <v>0</v>
      </c>
      <c r="AW250" t="s">
        <v>1017</v>
      </c>
      <c r="AX250">
        <v>1</v>
      </c>
      <c r="AY250">
        <v>0</v>
      </c>
      <c r="AZ250">
        <v>13</v>
      </c>
      <c r="BA250">
        <v>1</v>
      </c>
      <c r="BB250">
        <v>31</v>
      </c>
      <c r="BC250">
        <v>0</v>
      </c>
      <c r="BD250">
        <v>0</v>
      </c>
      <c r="BE250">
        <v>1</v>
      </c>
      <c r="BF250">
        <v>0</v>
      </c>
      <c r="BG250">
        <v>1</v>
      </c>
      <c r="BH250" t="s">
        <v>338</v>
      </c>
      <c r="BI250">
        <v>1200</v>
      </c>
      <c r="BJ250">
        <v>0</v>
      </c>
      <c r="BK250">
        <v>1</v>
      </c>
      <c r="BL250">
        <v>15</v>
      </c>
      <c r="BM250">
        <v>60</v>
      </c>
      <c r="BN250">
        <v>200</v>
      </c>
      <c r="BO250">
        <v>0</v>
      </c>
      <c r="BS250">
        <v>2025</v>
      </c>
      <c r="BT250">
        <v>34000</v>
      </c>
      <c r="BU250">
        <v>0</v>
      </c>
    </row>
    <row r="251" spans="1:73">
      <c r="A251" s="1" t="str">
        <f t="shared" si="19"/>
        <v>天童-1B</v>
      </c>
      <c r="B251" t="s">
        <v>2392</v>
      </c>
      <c r="C251">
        <v>210</v>
      </c>
      <c r="D251" t="s">
        <v>338</v>
      </c>
      <c r="E251" t="s">
        <v>2393</v>
      </c>
      <c r="F251">
        <v>1</v>
      </c>
      <c r="G251" t="s">
        <v>2404</v>
      </c>
      <c r="H251">
        <v>2</v>
      </c>
      <c r="I251">
        <v>43300</v>
      </c>
      <c r="J251">
        <v>43300</v>
      </c>
      <c r="K251">
        <v>43300</v>
      </c>
      <c r="L251">
        <v>1</v>
      </c>
      <c r="M251">
        <v>0</v>
      </c>
      <c r="N251">
        <v>0</v>
      </c>
      <c r="O251">
        <v>0</v>
      </c>
      <c r="P251">
        <v>1144</v>
      </c>
      <c r="R251">
        <v>2</v>
      </c>
      <c r="U251">
        <v>0</v>
      </c>
      <c r="X251">
        <v>0</v>
      </c>
      <c r="AA251">
        <v>0</v>
      </c>
      <c r="AD251">
        <v>0</v>
      </c>
      <c r="AG251">
        <v>0</v>
      </c>
      <c r="AJ251">
        <v>0</v>
      </c>
      <c r="AK251">
        <v>102</v>
      </c>
      <c r="AL251" t="s">
        <v>1015</v>
      </c>
      <c r="AM251" t="s">
        <v>1016</v>
      </c>
      <c r="AO251">
        <v>365</v>
      </c>
      <c r="AP251">
        <v>0</v>
      </c>
      <c r="AQ251">
        <v>1</v>
      </c>
      <c r="AR251">
        <v>1.5</v>
      </c>
      <c r="AS251" t="s">
        <v>500</v>
      </c>
      <c r="AT251">
        <v>4</v>
      </c>
      <c r="AU251">
        <v>2</v>
      </c>
      <c r="AV251">
        <v>0</v>
      </c>
      <c r="AW251" t="s">
        <v>1017</v>
      </c>
      <c r="AX251">
        <v>1</v>
      </c>
      <c r="AY251">
        <v>0</v>
      </c>
      <c r="AZ251">
        <v>13</v>
      </c>
      <c r="BA251">
        <v>1</v>
      </c>
      <c r="BB251">
        <v>31</v>
      </c>
      <c r="BC251">
        <v>0</v>
      </c>
      <c r="BD251">
        <v>0</v>
      </c>
      <c r="BE251">
        <v>1</v>
      </c>
      <c r="BF251">
        <v>0</v>
      </c>
      <c r="BG251">
        <v>1</v>
      </c>
      <c r="BH251" t="s">
        <v>338</v>
      </c>
      <c r="BI251">
        <v>1200</v>
      </c>
      <c r="BJ251">
        <v>0</v>
      </c>
      <c r="BK251">
        <v>1</v>
      </c>
      <c r="BL251">
        <v>15</v>
      </c>
      <c r="BM251">
        <v>60</v>
      </c>
      <c r="BN251">
        <v>200</v>
      </c>
      <c r="BO251">
        <v>0</v>
      </c>
      <c r="BS251">
        <v>2025</v>
      </c>
      <c r="BT251">
        <v>34000</v>
      </c>
      <c r="BU251">
        <v>0</v>
      </c>
    </row>
    <row r="252" spans="1:73">
      <c r="A252" s="1" t="str">
        <f t="shared" si="19"/>
        <v>天童-2</v>
      </c>
      <c r="B252" t="s">
        <v>2392</v>
      </c>
      <c r="C252">
        <v>210</v>
      </c>
      <c r="D252" t="s">
        <v>338</v>
      </c>
      <c r="E252" t="s">
        <v>2393</v>
      </c>
      <c r="F252">
        <v>2</v>
      </c>
      <c r="G252" t="s">
        <v>2399</v>
      </c>
      <c r="H252">
        <v>1</v>
      </c>
      <c r="I252">
        <v>44200</v>
      </c>
      <c r="J252">
        <v>44200</v>
      </c>
      <c r="K252">
        <v>44200</v>
      </c>
      <c r="L252">
        <v>1</v>
      </c>
      <c r="M252">
        <v>0</v>
      </c>
      <c r="N252">
        <v>0</v>
      </c>
      <c r="O252">
        <v>0</v>
      </c>
      <c r="P252">
        <v>1144</v>
      </c>
      <c r="R252">
        <v>3</v>
      </c>
      <c r="U252">
        <v>0</v>
      </c>
      <c r="X252">
        <v>0</v>
      </c>
      <c r="AA252">
        <v>0</v>
      </c>
      <c r="AD252">
        <v>0</v>
      </c>
      <c r="AG252">
        <v>0</v>
      </c>
      <c r="AJ252">
        <v>0</v>
      </c>
      <c r="AK252">
        <v>103</v>
      </c>
      <c r="AL252" t="s">
        <v>1019</v>
      </c>
      <c r="AM252" t="s">
        <v>1020</v>
      </c>
      <c r="AO252">
        <v>330</v>
      </c>
      <c r="AP252">
        <v>0</v>
      </c>
      <c r="AQ252">
        <v>1</v>
      </c>
      <c r="AR252">
        <v>1.5</v>
      </c>
      <c r="AS252" t="s">
        <v>500</v>
      </c>
      <c r="AT252">
        <v>4</v>
      </c>
      <c r="AU252">
        <v>2</v>
      </c>
      <c r="AV252">
        <v>0</v>
      </c>
      <c r="AW252" t="s">
        <v>542</v>
      </c>
      <c r="AX252">
        <v>2</v>
      </c>
      <c r="AY252">
        <v>0</v>
      </c>
      <c r="AZ252">
        <v>6</v>
      </c>
      <c r="BA252">
        <v>1</v>
      </c>
      <c r="BB252">
        <v>31</v>
      </c>
      <c r="BC252">
        <v>0</v>
      </c>
      <c r="BD252">
        <v>0</v>
      </c>
      <c r="BE252">
        <v>1</v>
      </c>
      <c r="BF252">
        <v>0</v>
      </c>
      <c r="BG252">
        <v>1</v>
      </c>
      <c r="BH252" t="s">
        <v>338</v>
      </c>
      <c r="BI252">
        <v>1500</v>
      </c>
      <c r="BJ252">
        <v>0</v>
      </c>
      <c r="BK252">
        <v>1</v>
      </c>
      <c r="BL252">
        <v>15</v>
      </c>
      <c r="BM252">
        <v>60</v>
      </c>
      <c r="BN252">
        <v>200</v>
      </c>
      <c r="BO252">
        <v>0</v>
      </c>
      <c r="BS252">
        <v>2025</v>
      </c>
      <c r="BT252">
        <v>34000</v>
      </c>
      <c r="BU252">
        <v>0</v>
      </c>
    </row>
    <row r="253" spans="1:73">
      <c r="A253" s="1" t="str">
        <f t="shared" si="19"/>
        <v>天童-2B</v>
      </c>
      <c r="B253" t="s">
        <v>2392</v>
      </c>
      <c r="C253">
        <v>210</v>
      </c>
      <c r="D253" t="s">
        <v>338</v>
      </c>
      <c r="E253" t="s">
        <v>2393</v>
      </c>
      <c r="F253">
        <v>2</v>
      </c>
      <c r="G253" t="s">
        <v>2404</v>
      </c>
      <c r="H253">
        <v>2</v>
      </c>
      <c r="I253">
        <v>44400</v>
      </c>
      <c r="J253">
        <v>44400</v>
      </c>
      <c r="K253">
        <v>44400</v>
      </c>
      <c r="L253">
        <v>1</v>
      </c>
      <c r="M253">
        <v>0</v>
      </c>
      <c r="N253">
        <v>0</v>
      </c>
      <c r="O253">
        <v>0</v>
      </c>
      <c r="P253">
        <v>1144</v>
      </c>
      <c r="R253">
        <v>3</v>
      </c>
      <c r="U253">
        <v>0</v>
      </c>
      <c r="X253">
        <v>0</v>
      </c>
      <c r="AA253">
        <v>0</v>
      </c>
      <c r="AD253">
        <v>0</v>
      </c>
      <c r="AG253">
        <v>0</v>
      </c>
      <c r="AJ253">
        <v>0</v>
      </c>
      <c r="AK253">
        <v>103</v>
      </c>
      <c r="AL253" t="s">
        <v>1019</v>
      </c>
      <c r="AM253" t="s">
        <v>1020</v>
      </c>
      <c r="AO253">
        <v>330</v>
      </c>
      <c r="AP253">
        <v>0</v>
      </c>
      <c r="AQ253">
        <v>1</v>
      </c>
      <c r="AR253">
        <v>1.5</v>
      </c>
      <c r="AS253" t="s">
        <v>500</v>
      </c>
      <c r="AT253">
        <v>4</v>
      </c>
      <c r="AU253">
        <v>2</v>
      </c>
      <c r="AV253">
        <v>0</v>
      </c>
      <c r="AW253" t="s">
        <v>542</v>
      </c>
      <c r="AX253">
        <v>2</v>
      </c>
      <c r="AY253">
        <v>0</v>
      </c>
      <c r="AZ253">
        <v>6</v>
      </c>
      <c r="BA253">
        <v>1</v>
      </c>
      <c r="BB253">
        <v>31</v>
      </c>
      <c r="BC253">
        <v>0</v>
      </c>
      <c r="BD253">
        <v>0</v>
      </c>
      <c r="BE253">
        <v>1</v>
      </c>
      <c r="BF253">
        <v>0</v>
      </c>
      <c r="BG253">
        <v>1</v>
      </c>
      <c r="BH253" t="s">
        <v>338</v>
      </c>
      <c r="BI253">
        <v>1500</v>
      </c>
      <c r="BJ253">
        <v>0</v>
      </c>
      <c r="BK253">
        <v>1</v>
      </c>
      <c r="BL253">
        <v>15</v>
      </c>
      <c r="BM253">
        <v>60</v>
      </c>
      <c r="BN253">
        <v>200</v>
      </c>
      <c r="BO253">
        <v>0</v>
      </c>
      <c r="BS253">
        <v>2025</v>
      </c>
      <c r="BT253">
        <v>34000</v>
      </c>
      <c r="BU253">
        <v>0</v>
      </c>
    </row>
    <row r="254" spans="1:73">
      <c r="A254" s="1" t="str">
        <f t="shared" si="19"/>
        <v>天童-3</v>
      </c>
      <c r="B254" t="s">
        <v>2392</v>
      </c>
      <c r="C254">
        <v>210</v>
      </c>
      <c r="D254" t="s">
        <v>338</v>
      </c>
      <c r="E254" t="s">
        <v>2393</v>
      </c>
      <c r="F254">
        <v>3</v>
      </c>
      <c r="G254" t="s">
        <v>2401</v>
      </c>
      <c r="H254">
        <v>1</v>
      </c>
      <c r="I254">
        <v>42800</v>
      </c>
      <c r="J254">
        <v>42800</v>
      </c>
      <c r="K254">
        <v>42800</v>
      </c>
      <c r="L254">
        <v>0</v>
      </c>
      <c r="M254">
        <v>0</v>
      </c>
      <c r="N254">
        <v>0</v>
      </c>
      <c r="O254">
        <v>0</v>
      </c>
      <c r="P254">
        <v>1144</v>
      </c>
      <c r="R254">
        <v>3</v>
      </c>
      <c r="U254">
        <v>0</v>
      </c>
      <c r="X254">
        <v>0</v>
      </c>
      <c r="AA254">
        <v>0</v>
      </c>
      <c r="AD254">
        <v>0</v>
      </c>
      <c r="AG254">
        <v>0</v>
      </c>
      <c r="AJ254">
        <v>0</v>
      </c>
      <c r="AK254">
        <v>103</v>
      </c>
      <c r="AL254" t="s">
        <v>1022</v>
      </c>
      <c r="AM254" t="s">
        <v>1023</v>
      </c>
      <c r="AO254">
        <v>234</v>
      </c>
      <c r="AP254">
        <v>0</v>
      </c>
      <c r="AQ254">
        <v>1</v>
      </c>
      <c r="AR254">
        <v>1.5</v>
      </c>
      <c r="AS254" t="s">
        <v>500</v>
      </c>
      <c r="AT254">
        <v>4</v>
      </c>
      <c r="AU254">
        <v>2</v>
      </c>
      <c r="AV254">
        <v>0</v>
      </c>
      <c r="AW254" t="s">
        <v>542</v>
      </c>
      <c r="AX254">
        <v>5</v>
      </c>
      <c r="AY254">
        <v>0</v>
      </c>
      <c r="AZ254">
        <v>6</v>
      </c>
      <c r="BA254">
        <v>1</v>
      </c>
      <c r="BB254">
        <v>31</v>
      </c>
      <c r="BC254">
        <v>0</v>
      </c>
      <c r="BD254">
        <v>0</v>
      </c>
      <c r="BE254">
        <v>1</v>
      </c>
      <c r="BF254">
        <v>1</v>
      </c>
      <c r="BG254">
        <v>1</v>
      </c>
      <c r="BH254" t="s">
        <v>1024</v>
      </c>
      <c r="BI254">
        <v>1000</v>
      </c>
      <c r="BJ254">
        <v>0</v>
      </c>
      <c r="BK254">
        <v>1</v>
      </c>
      <c r="BL254">
        <v>15</v>
      </c>
      <c r="BM254">
        <v>60</v>
      </c>
      <c r="BN254">
        <v>200</v>
      </c>
      <c r="BO254">
        <v>0</v>
      </c>
      <c r="BS254">
        <v>2025</v>
      </c>
      <c r="BT254">
        <v>32000</v>
      </c>
      <c r="BU254">
        <v>0</v>
      </c>
    </row>
    <row r="255" spans="1:73">
      <c r="A255" s="1" t="str">
        <f t="shared" si="19"/>
        <v>天童-3B</v>
      </c>
      <c r="B255" t="s">
        <v>2392</v>
      </c>
      <c r="C255">
        <v>210</v>
      </c>
      <c r="D255" t="s">
        <v>338</v>
      </c>
      <c r="E255" t="s">
        <v>2393</v>
      </c>
      <c r="F255">
        <v>3</v>
      </c>
      <c r="G255" t="s">
        <v>2398</v>
      </c>
      <c r="H255">
        <v>2</v>
      </c>
      <c r="I255">
        <v>42600</v>
      </c>
      <c r="J255">
        <v>42600</v>
      </c>
      <c r="K255">
        <v>42600</v>
      </c>
      <c r="L255">
        <v>0</v>
      </c>
      <c r="M255">
        <v>0</v>
      </c>
      <c r="N255">
        <v>0</v>
      </c>
      <c r="O255">
        <v>0</v>
      </c>
      <c r="P255">
        <v>1144</v>
      </c>
      <c r="R255">
        <v>3</v>
      </c>
      <c r="U255">
        <v>0</v>
      </c>
      <c r="X255">
        <v>0</v>
      </c>
      <c r="AA255">
        <v>0</v>
      </c>
      <c r="AD255">
        <v>0</v>
      </c>
      <c r="AG255">
        <v>0</v>
      </c>
      <c r="AJ255">
        <v>0</v>
      </c>
      <c r="AK255">
        <v>103</v>
      </c>
      <c r="AL255" t="s">
        <v>1022</v>
      </c>
      <c r="AM255" t="s">
        <v>1023</v>
      </c>
      <c r="AO255">
        <v>234</v>
      </c>
      <c r="AP255">
        <v>0</v>
      </c>
      <c r="AQ255">
        <v>1</v>
      </c>
      <c r="AR255">
        <v>1.5</v>
      </c>
      <c r="AS255" t="s">
        <v>500</v>
      </c>
      <c r="AT255">
        <v>4</v>
      </c>
      <c r="AU255">
        <v>2</v>
      </c>
      <c r="AV255">
        <v>0</v>
      </c>
      <c r="AW255" t="s">
        <v>542</v>
      </c>
      <c r="AX255">
        <v>5</v>
      </c>
      <c r="AY255">
        <v>0</v>
      </c>
      <c r="AZ255">
        <v>6</v>
      </c>
      <c r="BA255">
        <v>1</v>
      </c>
      <c r="BB255">
        <v>31</v>
      </c>
      <c r="BC255">
        <v>0</v>
      </c>
      <c r="BD255">
        <v>0</v>
      </c>
      <c r="BE255">
        <v>1</v>
      </c>
      <c r="BF255">
        <v>1</v>
      </c>
      <c r="BG255">
        <v>1</v>
      </c>
      <c r="BH255" t="s">
        <v>1024</v>
      </c>
      <c r="BI255">
        <v>1000</v>
      </c>
      <c r="BJ255">
        <v>0</v>
      </c>
      <c r="BK255">
        <v>1</v>
      </c>
      <c r="BL255">
        <v>15</v>
      </c>
      <c r="BM255">
        <v>60</v>
      </c>
      <c r="BN255">
        <v>200</v>
      </c>
      <c r="BO255">
        <v>0</v>
      </c>
      <c r="BS255">
        <v>2025</v>
      </c>
      <c r="BT255">
        <v>32000</v>
      </c>
      <c r="BU255">
        <v>0</v>
      </c>
    </row>
    <row r="256" spans="1:73">
      <c r="A256" s="1" t="str">
        <f t="shared" si="19"/>
        <v>天童-4</v>
      </c>
      <c r="B256" t="s">
        <v>2392</v>
      </c>
      <c r="C256">
        <v>210</v>
      </c>
      <c r="D256" t="s">
        <v>338</v>
      </c>
      <c r="E256" t="s">
        <v>2393</v>
      </c>
      <c r="F256">
        <v>4</v>
      </c>
      <c r="G256" t="s">
        <v>2408</v>
      </c>
      <c r="H256">
        <v>1</v>
      </c>
      <c r="I256">
        <v>36000</v>
      </c>
      <c r="J256">
        <v>36000</v>
      </c>
      <c r="K256">
        <v>36000</v>
      </c>
      <c r="L256">
        <v>0</v>
      </c>
      <c r="M256">
        <v>0</v>
      </c>
      <c r="N256">
        <v>0</v>
      </c>
      <c r="O256">
        <v>0</v>
      </c>
      <c r="P256">
        <v>1144</v>
      </c>
      <c r="R256">
        <v>1</v>
      </c>
      <c r="U256">
        <v>0</v>
      </c>
      <c r="X256">
        <v>0</v>
      </c>
      <c r="AA256">
        <v>0</v>
      </c>
      <c r="AD256">
        <v>0</v>
      </c>
      <c r="AG256">
        <v>0</v>
      </c>
      <c r="AJ256">
        <v>0</v>
      </c>
      <c r="AK256">
        <v>101</v>
      </c>
      <c r="AL256" t="s">
        <v>1026</v>
      </c>
      <c r="AM256" t="s">
        <v>1027</v>
      </c>
      <c r="AO256">
        <v>289</v>
      </c>
      <c r="AP256">
        <v>0</v>
      </c>
      <c r="AQ256">
        <v>1</v>
      </c>
      <c r="AR256">
        <v>1.2</v>
      </c>
      <c r="AS256" t="s">
        <v>500</v>
      </c>
      <c r="AT256">
        <v>6</v>
      </c>
      <c r="AU256">
        <v>2</v>
      </c>
      <c r="AV256">
        <v>0</v>
      </c>
      <c r="AW256" t="s">
        <v>542</v>
      </c>
      <c r="AX256">
        <v>3</v>
      </c>
      <c r="AY256">
        <v>0</v>
      </c>
      <c r="AZ256">
        <v>6</v>
      </c>
      <c r="BA256">
        <v>1</v>
      </c>
      <c r="BB256">
        <v>31</v>
      </c>
      <c r="BC256">
        <v>0</v>
      </c>
      <c r="BD256">
        <v>0</v>
      </c>
      <c r="BE256">
        <v>1</v>
      </c>
      <c r="BF256">
        <v>1</v>
      </c>
      <c r="BG256">
        <v>1</v>
      </c>
      <c r="BH256" t="s">
        <v>1028</v>
      </c>
      <c r="BI256">
        <v>550</v>
      </c>
      <c r="BJ256">
        <v>0</v>
      </c>
      <c r="BK256">
        <v>1</v>
      </c>
      <c r="BL256">
        <v>15</v>
      </c>
      <c r="BM256">
        <v>60</v>
      </c>
      <c r="BN256">
        <v>200</v>
      </c>
      <c r="BO256">
        <v>0</v>
      </c>
      <c r="BS256">
        <v>2025</v>
      </c>
      <c r="BT256">
        <v>28000</v>
      </c>
      <c r="BU256">
        <v>0</v>
      </c>
    </row>
    <row r="257" spans="1:73">
      <c r="A257" s="1" t="str">
        <f t="shared" si="19"/>
        <v>天童-4B</v>
      </c>
      <c r="B257" t="s">
        <v>2392</v>
      </c>
      <c r="C257">
        <v>210</v>
      </c>
      <c r="D257" t="s">
        <v>338</v>
      </c>
      <c r="E257" t="s">
        <v>2393</v>
      </c>
      <c r="F257">
        <v>4</v>
      </c>
      <c r="G257" t="s">
        <v>2398</v>
      </c>
      <c r="H257">
        <v>2</v>
      </c>
      <c r="I257">
        <v>36000</v>
      </c>
      <c r="J257">
        <v>36000</v>
      </c>
      <c r="K257">
        <v>36000</v>
      </c>
      <c r="L257">
        <v>0</v>
      </c>
      <c r="M257">
        <v>0</v>
      </c>
      <c r="N257">
        <v>0</v>
      </c>
      <c r="O257">
        <v>0</v>
      </c>
      <c r="P257">
        <v>1144</v>
      </c>
      <c r="R257">
        <v>1</v>
      </c>
      <c r="U257">
        <v>0</v>
      </c>
      <c r="X257">
        <v>0</v>
      </c>
      <c r="AA257">
        <v>0</v>
      </c>
      <c r="AD257">
        <v>0</v>
      </c>
      <c r="AG257">
        <v>0</v>
      </c>
      <c r="AJ257">
        <v>0</v>
      </c>
      <c r="AK257">
        <v>101</v>
      </c>
      <c r="AL257" t="s">
        <v>1026</v>
      </c>
      <c r="AM257" t="s">
        <v>1027</v>
      </c>
      <c r="AO257">
        <v>289</v>
      </c>
      <c r="AP257">
        <v>0</v>
      </c>
      <c r="AQ257">
        <v>1</v>
      </c>
      <c r="AR257">
        <v>1.2</v>
      </c>
      <c r="AS257" t="s">
        <v>500</v>
      </c>
      <c r="AT257">
        <v>6</v>
      </c>
      <c r="AU257">
        <v>2</v>
      </c>
      <c r="AV257">
        <v>0</v>
      </c>
      <c r="AW257" t="s">
        <v>542</v>
      </c>
      <c r="AX257">
        <v>3</v>
      </c>
      <c r="AY257">
        <v>0</v>
      </c>
      <c r="AZ257">
        <v>6</v>
      </c>
      <c r="BA257">
        <v>1</v>
      </c>
      <c r="BB257">
        <v>31</v>
      </c>
      <c r="BC257">
        <v>0</v>
      </c>
      <c r="BD257">
        <v>0</v>
      </c>
      <c r="BE257">
        <v>1</v>
      </c>
      <c r="BF257">
        <v>1</v>
      </c>
      <c r="BG257">
        <v>1</v>
      </c>
      <c r="BH257" t="s">
        <v>1028</v>
      </c>
      <c r="BI257">
        <v>550</v>
      </c>
      <c r="BJ257">
        <v>0</v>
      </c>
      <c r="BK257">
        <v>1</v>
      </c>
      <c r="BL257">
        <v>15</v>
      </c>
      <c r="BM257">
        <v>60</v>
      </c>
      <c r="BN257">
        <v>200</v>
      </c>
      <c r="BO257">
        <v>0</v>
      </c>
      <c r="BS257">
        <v>2025</v>
      </c>
      <c r="BT257">
        <v>28000</v>
      </c>
      <c r="BU257">
        <v>0</v>
      </c>
    </row>
    <row r="258" spans="1:73">
      <c r="A258" s="1" t="str">
        <f t="shared" si="19"/>
        <v>天童-5</v>
      </c>
      <c r="B258" t="s">
        <v>2392</v>
      </c>
      <c r="C258">
        <v>210</v>
      </c>
      <c r="D258" t="s">
        <v>338</v>
      </c>
      <c r="E258" t="s">
        <v>2393</v>
      </c>
      <c r="F258">
        <v>5</v>
      </c>
      <c r="G258" t="s">
        <v>2400</v>
      </c>
      <c r="H258">
        <v>1</v>
      </c>
      <c r="I258">
        <v>39800</v>
      </c>
      <c r="J258">
        <v>39800</v>
      </c>
      <c r="K258">
        <v>39800</v>
      </c>
      <c r="L258">
        <v>1</v>
      </c>
      <c r="M258">
        <v>0</v>
      </c>
      <c r="N258">
        <v>0</v>
      </c>
      <c r="O258">
        <v>0</v>
      </c>
      <c r="P258">
        <v>1144</v>
      </c>
      <c r="R258">
        <v>1</v>
      </c>
      <c r="U258">
        <v>0</v>
      </c>
      <c r="X258">
        <v>0</v>
      </c>
      <c r="AA258">
        <v>0</v>
      </c>
      <c r="AD258">
        <v>0</v>
      </c>
      <c r="AG258">
        <v>0</v>
      </c>
      <c r="AJ258">
        <v>0</v>
      </c>
      <c r="AK258">
        <v>101</v>
      </c>
      <c r="AL258" t="s">
        <v>1031</v>
      </c>
      <c r="AM258" t="s">
        <v>1032</v>
      </c>
      <c r="AO258">
        <v>379</v>
      </c>
      <c r="AP258">
        <v>0</v>
      </c>
      <c r="AQ258">
        <v>1</v>
      </c>
      <c r="AR258">
        <v>2</v>
      </c>
      <c r="AS258" t="s">
        <v>500</v>
      </c>
      <c r="AT258">
        <v>4</v>
      </c>
      <c r="AU258">
        <v>2</v>
      </c>
      <c r="AV258">
        <v>0</v>
      </c>
      <c r="AW258" t="s">
        <v>1033</v>
      </c>
      <c r="AX258">
        <v>3</v>
      </c>
      <c r="AY258">
        <v>0</v>
      </c>
      <c r="AZ258">
        <v>6</v>
      </c>
      <c r="BA258">
        <v>1</v>
      </c>
      <c r="BB258">
        <v>31</v>
      </c>
      <c r="BC258">
        <v>0</v>
      </c>
      <c r="BD258">
        <v>0</v>
      </c>
      <c r="BE258">
        <v>1</v>
      </c>
      <c r="BF258">
        <v>0</v>
      </c>
      <c r="BG258">
        <v>1</v>
      </c>
      <c r="BH258" t="s">
        <v>338</v>
      </c>
      <c r="BI258">
        <v>950</v>
      </c>
      <c r="BJ258">
        <v>0</v>
      </c>
      <c r="BK258">
        <v>1</v>
      </c>
      <c r="BL258">
        <v>11</v>
      </c>
      <c r="BM258">
        <v>50</v>
      </c>
      <c r="BN258">
        <v>80</v>
      </c>
      <c r="BO258">
        <v>0</v>
      </c>
      <c r="BS258">
        <v>2025</v>
      </c>
      <c r="BT258">
        <v>31000</v>
      </c>
      <c r="BU258">
        <v>0</v>
      </c>
    </row>
    <row r="259" spans="1:73">
      <c r="A259" s="1" t="str">
        <f t="shared" ref="A259:A322" si="21">D259&amp;IF(OR(E259="00",E259=0),"",IF(OR(E259="03",E259=3),3,IF(OR(E259="05",E259=5),5,IF(OR(E259="09",E259=9),9))))&amp;"-"&amp;F259&amp;IF(H259=1,"",IF(H259=2,"B"))</f>
        <v>天童-5B</v>
      </c>
      <c r="B259" t="s">
        <v>2392</v>
      </c>
      <c r="C259">
        <v>210</v>
      </c>
      <c r="D259" t="s">
        <v>338</v>
      </c>
      <c r="E259" t="s">
        <v>2393</v>
      </c>
      <c r="F259">
        <v>5</v>
      </c>
      <c r="G259" t="s">
        <v>2405</v>
      </c>
      <c r="H259">
        <v>2</v>
      </c>
      <c r="I259">
        <v>39800</v>
      </c>
      <c r="J259">
        <v>39800</v>
      </c>
      <c r="K259">
        <v>39800</v>
      </c>
      <c r="L259">
        <v>1</v>
      </c>
      <c r="M259">
        <v>0</v>
      </c>
      <c r="N259">
        <v>0</v>
      </c>
      <c r="O259">
        <v>0</v>
      </c>
      <c r="P259">
        <v>1144</v>
      </c>
      <c r="R259">
        <v>1</v>
      </c>
      <c r="U259">
        <v>0</v>
      </c>
      <c r="X259">
        <v>0</v>
      </c>
      <c r="AA259">
        <v>0</v>
      </c>
      <c r="AD259">
        <v>0</v>
      </c>
      <c r="AG259">
        <v>0</v>
      </c>
      <c r="AJ259">
        <v>0</v>
      </c>
      <c r="AK259">
        <v>101</v>
      </c>
      <c r="AL259" t="s">
        <v>1031</v>
      </c>
      <c r="AM259" t="s">
        <v>1032</v>
      </c>
      <c r="AO259">
        <v>379</v>
      </c>
      <c r="AP259">
        <v>0</v>
      </c>
      <c r="AQ259">
        <v>1</v>
      </c>
      <c r="AR259">
        <v>2</v>
      </c>
      <c r="AS259" t="s">
        <v>500</v>
      </c>
      <c r="AT259">
        <v>4</v>
      </c>
      <c r="AU259">
        <v>2</v>
      </c>
      <c r="AV259">
        <v>0</v>
      </c>
      <c r="AW259" t="s">
        <v>1033</v>
      </c>
      <c r="AX259">
        <v>3</v>
      </c>
      <c r="AY259">
        <v>0</v>
      </c>
      <c r="AZ259">
        <v>6</v>
      </c>
      <c r="BA259">
        <v>1</v>
      </c>
      <c r="BB259">
        <v>31</v>
      </c>
      <c r="BC259">
        <v>0</v>
      </c>
      <c r="BD259">
        <v>0</v>
      </c>
      <c r="BE259">
        <v>1</v>
      </c>
      <c r="BF259">
        <v>0</v>
      </c>
      <c r="BG259">
        <v>1</v>
      </c>
      <c r="BH259" t="s">
        <v>338</v>
      </c>
      <c r="BI259">
        <v>950</v>
      </c>
      <c r="BJ259">
        <v>0</v>
      </c>
      <c r="BK259">
        <v>1</v>
      </c>
      <c r="BL259">
        <v>11</v>
      </c>
      <c r="BM259">
        <v>50</v>
      </c>
      <c r="BN259">
        <v>80</v>
      </c>
      <c r="BO259">
        <v>0</v>
      </c>
      <c r="BS259">
        <v>2025</v>
      </c>
      <c r="BT259">
        <v>31000</v>
      </c>
      <c r="BU259">
        <v>0</v>
      </c>
    </row>
    <row r="260" spans="1:73">
      <c r="A260" s="1" t="str">
        <f t="shared" si="21"/>
        <v>天童-6</v>
      </c>
      <c r="B260" t="s">
        <v>2392</v>
      </c>
      <c r="C260">
        <v>210</v>
      </c>
      <c r="D260" t="s">
        <v>338</v>
      </c>
      <c r="E260" t="s">
        <v>2393</v>
      </c>
      <c r="F260">
        <v>6</v>
      </c>
      <c r="G260" t="s">
        <v>2401</v>
      </c>
      <c r="H260">
        <v>1</v>
      </c>
      <c r="I260">
        <v>46900</v>
      </c>
      <c r="J260">
        <v>46900</v>
      </c>
      <c r="K260">
        <v>46900</v>
      </c>
      <c r="L260">
        <v>0</v>
      </c>
      <c r="M260">
        <v>0</v>
      </c>
      <c r="N260">
        <v>0</v>
      </c>
      <c r="O260">
        <v>0</v>
      </c>
      <c r="P260">
        <v>1144</v>
      </c>
      <c r="R260">
        <v>2</v>
      </c>
      <c r="U260">
        <v>0</v>
      </c>
      <c r="X260">
        <v>0</v>
      </c>
      <c r="AA260">
        <v>0</v>
      </c>
      <c r="AD260">
        <v>0</v>
      </c>
      <c r="AG260">
        <v>0</v>
      </c>
      <c r="AJ260">
        <v>0</v>
      </c>
      <c r="AK260">
        <v>102</v>
      </c>
      <c r="AL260" t="s">
        <v>1035</v>
      </c>
      <c r="AM260" t="s">
        <v>1036</v>
      </c>
      <c r="AO260">
        <v>281</v>
      </c>
      <c r="AP260">
        <v>0</v>
      </c>
      <c r="AQ260">
        <v>1</v>
      </c>
      <c r="AR260">
        <v>1.5</v>
      </c>
      <c r="AS260" t="s">
        <v>500</v>
      </c>
      <c r="AT260">
        <v>6</v>
      </c>
      <c r="AU260">
        <v>2</v>
      </c>
      <c r="AV260">
        <v>0</v>
      </c>
      <c r="AW260" t="s">
        <v>542</v>
      </c>
      <c r="AX260">
        <v>1</v>
      </c>
      <c r="AY260">
        <v>0</v>
      </c>
      <c r="AZ260">
        <v>6</v>
      </c>
      <c r="BA260">
        <v>1</v>
      </c>
      <c r="BB260">
        <v>31</v>
      </c>
      <c r="BC260">
        <v>0</v>
      </c>
      <c r="BD260">
        <v>0</v>
      </c>
      <c r="BE260">
        <v>1</v>
      </c>
      <c r="BF260">
        <v>1</v>
      </c>
      <c r="BG260">
        <v>1</v>
      </c>
      <c r="BH260" t="s">
        <v>338</v>
      </c>
      <c r="BI260">
        <v>800</v>
      </c>
      <c r="BJ260">
        <v>0</v>
      </c>
      <c r="BK260">
        <v>1</v>
      </c>
      <c r="BL260">
        <v>11</v>
      </c>
      <c r="BM260">
        <v>50</v>
      </c>
      <c r="BN260">
        <v>80</v>
      </c>
      <c r="BO260">
        <v>0</v>
      </c>
      <c r="BS260">
        <v>2025</v>
      </c>
      <c r="BT260">
        <v>36000</v>
      </c>
      <c r="BU260">
        <v>0</v>
      </c>
    </row>
    <row r="261" spans="1:73">
      <c r="A261" s="1" t="str">
        <f t="shared" si="21"/>
        <v>天童-6B</v>
      </c>
      <c r="B261" t="s">
        <v>2392</v>
      </c>
      <c r="C261">
        <v>210</v>
      </c>
      <c r="D261" t="s">
        <v>338</v>
      </c>
      <c r="E261" t="s">
        <v>2393</v>
      </c>
      <c r="F261">
        <v>6</v>
      </c>
      <c r="G261" t="s">
        <v>2397</v>
      </c>
      <c r="H261">
        <v>2</v>
      </c>
      <c r="I261">
        <v>47000</v>
      </c>
      <c r="J261">
        <v>47000</v>
      </c>
      <c r="K261">
        <v>47000</v>
      </c>
      <c r="L261">
        <v>0</v>
      </c>
      <c r="M261">
        <v>0</v>
      </c>
      <c r="N261">
        <v>0</v>
      </c>
      <c r="O261">
        <v>0</v>
      </c>
      <c r="P261">
        <v>1144</v>
      </c>
      <c r="R261">
        <v>2</v>
      </c>
      <c r="U261">
        <v>0</v>
      </c>
      <c r="X261">
        <v>0</v>
      </c>
      <c r="AA261">
        <v>0</v>
      </c>
      <c r="AD261">
        <v>0</v>
      </c>
      <c r="AG261">
        <v>0</v>
      </c>
      <c r="AJ261">
        <v>0</v>
      </c>
      <c r="AK261">
        <v>102</v>
      </c>
      <c r="AL261" t="s">
        <v>1035</v>
      </c>
      <c r="AM261" t="s">
        <v>1036</v>
      </c>
      <c r="AO261">
        <v>281</v>
      </c>
      <c r="AP261">
        <v>0</v>
      </c>
      <c r="AQ261">
        <v>1</v>
      </c>
      <c r="AR261">
        <v>1.5</v>
      </c>
      <c r="AS261" t="s">
        <v>500</v>
      </c>
      <c r="AT261">
        <v>6</v>
      </c>
      <c r="AU261">
        <v>2</v>
      </c>
      <c r="AV261">
        <v>0</v>
      </c>
      <c r="AW261" t="s">
        <v>542</v>
      </c>
      <c r="AX261">
        <v>1</v>
      </c>
      <c r="AY261">
        <v>0</v>
      </c>
      <c r="AZ261">
        <v>6</v>
      </c>
      <c r="BA261">
        <v>1</v>
      </c>
      <c r="BB261">
        <v>31</v>
      </c>
      <c r="BC261">
        <v>0</v>
      </c>
      <c r="BD261">
        <v>0</v>
      </c>
      <c r="BE261">
        <v>1</v>
      </c>
      <c r="BF261">
        <v>1</v>
      </c>
      <c r="BG261">
        <v>1</v>
      </c>
      <c r="BH261" t="s">
        <v>338</v>
      </c>
      <c r="BI261">
        <v>800</v>
      </c>
      <c r="BJ261">
        <v>0</v>
      </c>
      <c r="BK261">
        <v>1</v>
      </c>
      <c r="BL261">
        <v>11</v>
      </c>
      <c r="BM261">
        <v>50</v>
      </c>
      <c r="BN261">
        <v>80</v>
      </c>
      <c r="BO261">
        <v>0</v>
      </c>
      <c r="BS261">
        <v>2025</v>
      </c>
      <c r="BT261">
        <v>36000</v>
      </c>
      <c r="BU261">
        <v>0</v>
      </c>
    </row>
    <row r="262" spans="1:73">
      <c r="A262" s="1" t="str">
        <f t="shared" si="21"/>
        <v>天童-7</v>
      </c>
      <c r="B262" t="s">
        <v>2392</v>
      </c>
      <c r="C262">
        <v>210</v>
      </c>
      <c r="D262" t="s">
        <v>338</v>
      </c>
      <c r="E262" t="s">
        <v>2393</v>
      </c>
      <c r="F262">
        <v>7</v>
      </c>
      <c r="G262" t="s">
        <v>2408</v>
      </c>
      <c r="H262">
        <v>1</v>
      </c>
      <c r="I262">
        <v>48200</v>
      </c>
      <c r="J262">
        <v>48200</v>
      </c>
      <c r="K262">
        <v>48200</v>
      </c>
      <c r="L262">
        <v>1</v>
      </c>
      <c r="M262">
        <v>0</v>
      </c>
      <c r="N262">
        <v>0</v>
      </c>
      <c r="O262">
        <v>0</v>
      </c>
      <c r="P262">
        <v>1144</v>
      </c>
      <c r="R262">
        <v>3</v>
      </c>
      <c r="U262">
        <v>0</v>
      </c>
      <c r="X262">
        <v>0</v>
      </c>
      <c r="AA262">
        <v>0</v>
      </c>
      <c r="AD262">
        <v>0</v>
      </c>
      <c r="AG262">
        <v>0</v>
      </c>
      <c r="AJ262">
        <v>0</v>
      </c>
      <c r="AK262">
        <v>103</v>
      </c>
      <c r="AL262" t="s">
        <v>1039</v>
      </c>
      <c r="AM262" t="s">
        <v>1040</v>
      </c>
      <c r="AO262">
        <v>372</v>
      </c>
      <c r="AP262">
        <v>0</v>
      </c>
      <c r="AQ262">
        <v>1</v>
      </c>
      <c r="AR262">
        <v>2.5</v>
      </c>
      <c r="AS262" t="s">
        <v>500</v>
      </c>
      <c r="AT262">
        <v>4</v>
      </c>
      <c r="AU262">
        <v>2</v>
      </c>
      <c r="AV262">
        <v>0</v>
      </c>
      <c r="AW262" t="s">
        <v>1041</v>
      </c>
      <c r="AX262">
        <v>5</v>
      </c>
      <c r="AY262">
        <v>0</v>
      </c>
      <c r="AZ262">
        <v>16</v>
      </c>
      <c r="BA262">
        <v>1</v>
      </c>
      <c r="BB262">
        <v>31</v>
      </c>
      <c r="BC262">
        <v>0</v>
      </c>
      <c r="BD262">
        <v>0</v>
      </c>
      <c r="BE262">
        <v>1</v>
      </c>
      <c r="BF262">
        <v>1</v>
      </c>
      <c r="BG262">
        <v>1</v>
      </c>
      <c r="BH262" t="s">
        <v>1024</v>
      </c>
      <c r="BI262">
        <v>900</v>
      </c>
      <c r="BJ262">
        <v>0</v>
      </c>
      <c r="BK262">
        <v>1</v>
      </c>
      <c r="BL262">
        <v>15</v>
      </c>
      <c r="BM262">
        <v>60</v>
      </c>
      <c r="BN262">
        <v>200</v>
      </c>
      <c r="BO262">
        <v>0</v>
      </c>
      <c r="BS262">
        <v>2025</v>
      </c>
      <c r="BT262">
        <v>37000</v>
      </c>
      <c r="BU262">
        <v>0</v>
      </c>
    </row>
    <row r="263" spans="1:73">
      <c r="A263" s="1" t="str">
        <f t="shared" si="21"/>
        <v>天童-7B</v>
      </c>
      <c r="B263" t="s">
        <v>2392</v>
      </c>
      <c r="C263">
        <v>210</v>
      </c>
      <c r="D263" t="s">
        <v>338</v>
      </c>
      <c r="E263" t="s">
        <v>2393</v>
      </c>
      <c r="F263">
        <v>7</v>
      </c>
      <c r="G263" t="s">
        <v>2405</v>
      </c>
      <c r="H263">
        <v>2</v>
      </c>
      <c r="I263">
        <v>48200</v>
      </c>
      <c r="J263">
        <v>48200</v>
      </c>
      <c r="K263">
        <v>48200</v>
      </c>
      <c r="L263">
        <v>1</v>
      </c>
      <c r="M263">
        <v>0</v>
      </c>
      <c r="N263">
        <v>0</v>
      </c>
      <c r="O263">
        <v>0</v>
      </c>
      <c r="P263">
        <v>1144</v>
      </c>
      <c r="R263">
        <v>3</v>
      </c>
      <c r="U263">
        <v>0</v>
      </c>
      <c r="X263">
        <v>0</v>
      </c>
      <c r="AA263">
        <v>0</v>
      </c>
      <c r="AD263">
        <v>0</v>
      </c>
      <c r="AG263">
        <v>0</v>
      </c>
      <c r="AJ263">
        <v>0</v>
      </c>
      <c r="AK263">
        <v>103</v>
      </c>
      <c r="AL263" t="s">
        <v>1039</v>
      </c>
      <c r="AM263" t="s">
        <v>1040</v>
      </c>
      <c r="AO263">
        <v>372</v>
      </c>
      <c r="AP263">
        <v>0</v>
      </c>
      <c r="AQ263">
        <v>1</v>
      </c>
      <c r="AR263">
        <v>2.5</v>
      </c>
      <c r="AS263" t="s">
        <v>500</v>
      </c>
      <c r="AT263">
        <v>4</v>
      </c>
      <c r="AU263">
        <v>2</v>
      </c>
      <c r="AV263">
        <v>0</v>
      </c>
      <c r="AW263" t="s">
        <v>1041</v>
      </c>
      <c r="AX263">
        <v>5</v>
      </c>
      <c r="AY263">
        <v>0</v>
      </c>
      <c r="AZ263">
        <v>16</v>
      </c>
      <c r="BA263">
        <v>1</v>
      </c>
      <c r="BB263">
        <v>31</v>
      </c>
      <c r="BC263">
        <v>0</v>
      </c>
      <c r="BD263">
        <v>0</v>
      </c>
      <c r="BE263">
        <v>1</v>
      </c>
      <c r="BF263">
        <v>1</v>
      </c>
      <c r="BG263">
        <v>1</v>
      </c>
      <c r="BH263" t="s">
        <v>1024</v>
      </c>
      <c r="BI263">
        <v>900</v>
      </c>
      <c r="BJ263">
        <v>0</v>
      </c>
      <c r="BK263">
        <v>1</v>
      </c>
      <c r="BL263">
        <v>15</v>
      </c>
      <c r="BM263">
        <v>60</v>
      </c>
      <c r="BN263">
        <v>200</v>
      </c>
      <c r="BO263">
        <v>0</v>
      </c>
      <c r="BS263">
        <v>2025</v>
      </c>
      <c r="BT263">
        <v>37000</v>
      </c>
      <c r="BU263">
        <v>0</v>
      </c>
    </row>
    <row r="264" spans="1:73">
      <c r="A264" s="1" t="str">
        <f t="shared" si="21"/>
        <v>天童-8</v>
      </c>
      <c r="B264" t="s">
        <v>2392</v>
      </c>
      <c r="C264">
        <v>210</v>
      </c>
      <c r="D264" t="s">
        <v>338</v>
      </c>
      <c r="E264" t="s">
        <v>2393</v>
      </c>
      <c r="F264">
        <v>8</v>
      </c>
      <c r="G264" t="s">
        <v>2400</v>
      </c>
      <c r="H264">
        <v>1</v>
      </c>
      <c r="I264">
        <v>24800</v>
      </c>
      <c r="J264">
        <v>24800</v>
      </c>
      <c r="K264">
        <v>24800</v>
      </c>
      <c r="L264">
        <v>0</v>
      </c>
      <c r="M264">
        <v>0</v>
      </c>
      <c r="N264">
        <v>0</v>
      </c>
      <c r="O264">
        <v>0</v>
      </c>
      <c r="P264">
        <v>1144</v>
      </c>
      <c r="R264">
        <v>2</v>
      </c>
      <c r="U264">
        <v>0</v>
      </c>
      <c r="X264">
        <v>0</v>
      </c>
      <c r="AA264">
        <v>0</v>
      </c>
      <c r="AD264">
        <v>0</v>
      </c>
      <c r="AG264">
        <v>0</v>
      </c>
      <c r="AJ264">
        <v>0</v>
      </c>
      <c r="AK264">
        <v>102</v>
      </c>
      <c r="AL264" t="s">
        <v>1043</v>
      </c>
      <c r="AO264">
        <v>231</v>
      </c>
      <c r="AP264">
        <v>0</v>
      </c>
      <c r="AQ264">
        <v>1</v>
      </c>
      <c r="AR264">
        <v>1.2</v>
      </c>
      <c r="AS264" t="s">
        <v>500</v>
      </c>
      <c r="AT264">
        <v>4</v>
      </c>
      <c r="AU264">
        <v>2</v>
      </c>
      <c r="AV264">
        <v>0</v>
      </c>
      <c r="AW264" t="s">
        <v>1044</v>
      </c>
      <c r="AX264">
        <v>1</v>
      </c>
      <c r="AY264">
        <v>0</v>
      </c>
      <c r="AZ264">
        <v>6</v>
      </c>
      <c r="BA264">
        <v>1</v>
      </c>
      <c r="BB264">
        <v>31</v>
      </c>
      <c r="BC264">
        <v>0</v>
      </c>
      <c r="BD264">
        <v>0</v>
      </c>
      <c r="BE264">
        <v>1</v>
      </c>
      <c r="BF264">
        <v>1</v>
      </c>
      <c r="BG264">
        <v>1</v>
      </c>
      <c r="BH264" t="s">
        <v>1045</v>
      </c>
      <c r="BI264">
        <v>3100</v>
      </c>
      <c r="BJ264">
        <v>0</v>
      </c>
      <c r="BK264">
        <v>3</v>
      </c>
      <c r="BL264" t="s">
        <v>2393</v>
      </c>
      <c r="BM264">
        <v>70</v>
      </c>
      <c r="BN264">
        <v>200</v>
      </c>
      <c r="BO264">
        <v>0</v>
      </c>
      <c r="BS264">
        <v>2025</v>
      </c>
      <c r="BT264">
        <v>0</v>
      </c>
      <c r="BU264">
        <v>0</v>
      </c>
    </row>
    <row r="265" spans="1:73">
      <c r="A265" s="1" t="str">
        <f t="shared" si="21"/>
        <v>天童-8B</v>
      </c>
      <c r="B265" t="s">
        <v>2392</v>
      </c>
      <c r="C265">
        <v>210</v>
      </c>
      <c r="D265" t="s">
        <v>338</v>
      </c>
      <c r="E265" t="s">
        <v>2393</v>
      </c>
      <c r="F265">
        <v>8</v>
      </c>
      <c r="G265" t="s">
        <v>2404</v>
      </c>
      <c r="H265">
        <v>2</v>
      </c>
      <c r="I265">
        <v>24800</v>
      </c>
      <c r="J265">
        <v>24800</v>
      </c>
      <c r="K265">
        <v>24800</v>
      </c>
      <c r="L265">
        <v>0</v>
      </c>
      <c r="M265">
        <v>0</v>
      </c>
      <c r="N265">
        <v>0</v>
      </c>
      <c r="O265">
        <v>0</v>
      </c>
      <c r="P265">
        <v>1144</v>
      </c>
      <c r="R265">
        <v>2</v>
      </c>
      <c r="U265">
        <v>0</v>
      </c>
      <c r="X265">
        <v>0</v>
      </c>
      <c r="AA265">
        <v>0</v>
      </c>
      <c r="AD265">
        <v>0</v>
      </c>
      <c r="AG265">
        <v>0</v>
      </c>
      <c r="AJ265">
        <v>0</v>
      </c>
      <c r="AK265">
        <v>102</v>
      </c>
      <c r="AL265" t="s">
        <v>1043</v>
      </c>
      <c r="AO265">
        <v>231</v>
      </c>
      <c r="AP265">
        <v>0</v>
      </c>
      <c r="AQ265">
        <v>1</v>
      </c>
      <c r="AR265">
        <v>1.2</v>
      </c>
      <c r="AS265" t="s">
        <v>500</v>
      </c>
      <c r="AT265">
        <v>4</v>
      </c>
      <c r="AU265">
        <v>2</v>
      </c>
      <c r="AV265">
        <v>0</v>
      </c>
      <c r="AW265" t="s">
        <v>1044</v>
      </c>
      <c r="AX265">
        <v>1</v>
      </c>
      <c r="AY265">
        <v>0</v>
      </c>
      <c r="AZ265">
        <v>6</v>
      </c>
      <c r="BA265">
        <v>1</v>
      </c>
      <c r="BB265">
        <v>31</v>
      </c>
      <c r="BC265">
        <v>0</v>
      </c>
      <c r="BD265">
        <v>0</v>
      </c>
      <c r="BE265">
        <v>1</v>
      </c>
      <c r="BF265">
        <v>1</v>
      </c>
      <c r="BG265">
        <v>1</v>
      </c>
      <c r="BH265" t="s">
        <v>1045</v>
      </c>
      <c r="BI265">
        <v>3100</v>
      </c>
      <c r="BJ265">
        <v>0</v>
      </c>
      <c r="BK265">
        <v>3</v>
      </c>
      <c r="BL265" t="s">
        <v>2393</v>
      </c>
      <c r="BM265">
        <v>70</v>
      </c>
      <c r="BN265">
        <v>200</v>
      </c>
      <c r="BO265">
        <v>0</v>
      </c>
      <c r="BS265">
        <v>2025</v>
      </c>
      <c r="BT265">
        <v>0</v>
      </c>
      <c r="BU265">
        <v>0</v>
      </c>
    </row>
    <row r="266" spans="1:73">
      <c r="A266" s="1" t="str">
        <f t="shared" si="21"/>
        <v>天童-9</v>
      </c>
      <c r="B266" t="s">
        <v>2392</v>
      </c>
      <c r="C266">
        <v>210</v>
      </c>
      <c r="D266" t="s">
        <v>338</v>
      </c>
      <c r="E266" t="s">
        <v>2393</v>
      </c>
      <c r="F266">
        <v>9</v>
      </c>
      <c r="G266" t="s">
        <v>2408</v>
      </c>
      <c r="H266">
        <v>1</v>
      </c>
      <c r="I266">
        <v>17400</v>
      </c>
      <c r="J266">
        <v>17400</v>
      </c>
      <c r="K266">
        <v>17400</v>
      </c>
      <c r="L266">
        <v>0</v>
      </c>
      <c r="M266">
        <v>0</v>
      </c>
      <c r="N266">
        <v>0</v>
      </c>
      <c r="O266">
        <v>0</v>
      </c>
      <c r="P266">
        <v>1144</v>
      </c>
      <c r="R266">
        <v>1</v>
      </c>
      <c r="U266">
        <v>0</v>
      </c>
      <c r="X266">
        <v>0</v>
      </c>
      <c r="AA266">
        <v>0</v>
      </c>
      <c r="AD266">
        <v>0</v>
      </c>
      <c r="AG266">
        <v>0</v>
      </c>
      <c r="AJ266">
        <v>0</v>
      </c>
      <c r="AK266">
        <v>101</v>
      </c>
      <c r="AL266" t="s">
        <v>1047</v>
      </c>
      <c r="AO266">
        <v>424</v>
      </c>
      <c r="AP266">
        <v>0</v>
      </c>
      <c r="AQ266">
        <v>1.5</v>
      </c>
      <c r="AR266">
        <v>1</v>
      </c>
      <c r="AS266" t="s">
        <v>500</v>
      </c>
      <c r="AT266">
        <v>4</v>
      </c>
      <c r="AU266">
        <v>2</v>
      </c>
      <c r="AV266">
        <v>0</v>
      </c>
      <c r="AW266" t="s">
        <v>1048</v>
      </c>
      <c r="AX266">
        <v>3</v>
      </c>
      <c r="AY266">
        <v>0</v>
      </c>
      <c r="AZ266">
        <v>8.5</v>
      </c>
      <c r="BA266">
        <v>1</v>
      </c>
      <c r="BB266">
        <v>31</v>
      </c>
      <c r="BC266">
        <v>0</v>
      </c>
      <c r="BD266">
        <v>0</v>
      </c>
      <c r="BE266">
        <v>1</v>
      </c>
      <c r="BF266">
        <v>0</v>
      </c>
      <c r="BG266">
        <v>1</v>
      </c>
      <c r="BH266" t="s">
        <v>338</v>
      </c>
      <c r="BI266">
        <v>2600</v>
      </c>
      <c r="BJ266">
        <v>0</v>
      </c>
      <c r="BK266">
        <v>3</v>
      </c>
      <c r="BL266" t="s">
        <v>2393</v>
      </c>
      <c r="BM266">
        <v>70</v>
      </c>
      <c r="BN266">
        <v>200</v>
      </c>
      <c r="BO266">
        <v>0</v>
      </c>
      <c r="BS266">
        <v>2025</v>
      </c>
      <c r="BT266">
        <v>0</v>
      </c>
      <c r="BU266">
        <v>0</v>
      </c>
    </row>
    <row r="267" spans="1:73">
      <c r="A267" s="1" t="str">
        <f t="shared" si="21"/>
        <v>天童-9B</v>
      </c>
      <c r="B267" t="s">
        <v>2392</v>
      </c>
      <c r="C267">
        <v>210</v>
      </c>
      <c r="D267" t="s">
        <v>338</v>
      </c>
      <c r="E267" t="s">
        <v>2393</v>
      </c>
      <c r="F267">
        <v>9</v>
      </c>
      <c r="G267" t="s">
        <v>2405</v>
      </c>
      <c r="H267">
        <v>2</v>
      </c>
      <c r="I267">
        <v>17300</v>
      </c>
      <c r="J267">
        <v>17300</v>
      </c>
      <c r="K267">
        <v>17300</v>
      </c>
      <c r="L267">
        <v>0</v>
      </c>
      <c r="M267">
        <v>0</v>
      </c>
      <c r="N267">
        <v>0</v>
      </c>
      <c r="O267">
        <v>0</v>
      </c>
      <c r="P267">
        <v>1144</v>
      </c>
      <c r="R267">
        <v>1</v>
      </c>
      <c r="U267">
        <v>0</v>
      </c>
      <c r="X267">
        <v>0</v>
      </c>
      <c r="AA267">
        <v>0</v>
      </c>
      <c r="AD267">
        <v>0</v>
      </c>
      <c r="AG267">
        <v>0</v>
      </c>
      <c r="AJ267">
        <v>0</v>
      </c>
      <c r="AK267">
        <v>101</v>
      </c>
      <c r="AL267" t="s">
        <v>1047</v>
      </c>
      <c r="AO267">
        <v>424</v>
      </c>
      <c r="AP267">
        <v>0</v>
      </c>
      <c r="AQ267">
        <v>1.5</v>
      </c>
      <c r="AR267">
        <v>1</v>
      </c>
      <c r="AS267" t="s">
        <v>500</v>
      </c>
      <c r="AT267">
        <v>4</v>
      </c>
      <c r="AU267">
        <v>2</v>
      </c>
      <c r="AV267">
        <v>0</v>
      </c>
      <c r="AW267" t="s">
        <v>1048</v>
      </c>
      <c r="AX267">
        <v>3</v>
      </c>
      <c r="AY267">
        <v>0</v>
      </c>
      <c r="AZ267">
        <v>8.5</v>
      </c>
      <c r="BA267">
        <v>1</v>
      </c>
      <c r="BB267">
        <v>31</v>
      </c>
      <c r="BC267">
        <v>0</v>
      </c>
      <c r="BD267">
        <v>0</v>
      </c>
      <c r="BE267">
        <v>1</v>
      </c>
      <c r="BF267">
        <v>0</v>
      </c>
      <c r="BG267">
        <v>1</v>
      </c>
      <c r="BH267" t="s">
        <v>338</v>
      </c>
      <c r="BI267">
        <v>2600</v>
      </c>
      <c r="BJ267">
        <v>0</v>
      </c>
      <c r="BK267">
        <v>3</v>
      </c>
      <c r="BL267" t="s">
        <v>2393</v>
      </c>
      <c r="BM267">
        <v>70</v>
      </c>
      <c r="BN267">
        <v>200</v>
      </c>
      <c r="BO267">
        <v>0</v>
      </c>
      <c r="BS267">
        <v>0</v>
      </c>
      <c r="BT267">
        <v>0</v>
      </c>
      <c r="BU267">
        <v>0</v>
      </c>
    </row>
    <row r="268" spans="1:73">
      <c r="A268" s="1" t="str">
        <f t="shared" si="21"/>
        <v>天童-10</v>
      </c>
      <c r="B268" t="s">
        <v>2392</v>
      </c>
      <c r="C268">
        <v>210</v>
      </c>
      <c r="D268" t="s">
        <v>338</v>
      </c>
      <c r="E268" t="s">
        <v>2393</v>
      </c>
      <c r="F268">
        <v>10</v>
      </c>
      <c r="G268" t="s">
        <v>2400</v>
      </c>
      <c r="H268">
        <v>1</v>
      </c>
      <c r="I268">
        <v>54400</v>
      </c>
      <c r="J268">
        <v>54400</v>
      </c>
      <c r="K268">
        <v>54400</v>
      </c>
      <c r="L268">
        <v>0</v>
      </c>
      <c r="M268">
        <v>0</v>
      </c>
      <c r="N268">
        <v>0</v>
      </c>
      <c r="O268">
        <v>0</v>
      </c>
      <c r="P268">
        <v>1144</v>
      </c>
      <c r="R268">
        <v>2</v>
      </c>
      <c r="U268">
        <v>0</v>
      </c>
      <c r="X268">
        <v>0</v>
      </c>
      <c r="AA268">
        <v>0</v>
      </c>
      <c r="AD268">
        <v>0</v>
      </c>
      <c r="AG268">
        <v>0</v>
      </c>
      <c r="AJ268">
        <v>0</v>
      </c>
      <c r="AK268">
        <v>102</v>
      </c>
      <c r="AL268" t="s">
        <v>1050</v>
      </c>
      <c r="AM268" t="s">
        <v>1051</v>
      </c>
      <c r="AO268">
        <v>225</v>
      </c>
      <c r="AP268">
        <v>0</v>
      </c>
      <c r="AQ268">
        <v>1</v>
      </c>
      <c r="AR268">
        <v>2</v>
      </c>
      <c r="AS268" t="s">
        <v>500</v>
      </c>
      <c r="AT268">
        <v>4</v>
      </c>
      <c r="AU268">
        <v>1</v>
      </c>
      <c r="AV268">
        <v>0</v>
      </c>
      <c r="AW268" t="s">
        <v>516</v>
      </c>
      <c r="AX268">
        <v>1</v>
      </c>
      <c r="AY268">
        <v>0</v>
      </c>
      <c r="AZ268">
        <v>6</v>
      </c>
      <c r="BA268">
        <v>1</v>
      </c>
      <c r="BB268">
        <v>31</v>
      </c>
      <c r="BC268">
        <v>0</v>
      </c>
      <c r="BD268">
        <v>0</v>
      </c>
      <c r="BE268">
        <v>1</v>
      </c>
      <c r="BF268">
        <v>0</v>
      </c>
      <c r="BG268">
        <v>1</v>
      </c>
      <c r="BH268" t="s">
        <v>1052</v>
      </c>
      <c r="BI268">
        <v>1200</v>
      </c>
      <c r="BJ268">
        <v>0</v>
      </c>
      <c r="BK268">
        <v>1</v>
      </c>
      <c r="BL268">
        <v>11</v>
      </c>
      <c r="BM268">
        <v>50</v>
      </c>
      <c r="BN268">
        <v>80</v>
      </c>
      <c r="BO268">
        <v>0</v>
      </c>
      <c r="BS268">
        <v>2025</v>
      </c>
      <c r="BT268">
        <v>40000</v>
      </c>
      <c r="BU268">
        <v>0</v>
      </c>
    </row>
    <row r="269" spans="1:73">
      <c r="A269" s="1" t="str">
        <f t="shared" si="21"/>
        <v>天童-10B</v>
      </c>
      <c r="B269" t="s">
        <v>2392</v>
      </c>
      <c r="C269">
        <v>210</v>
      </c>
      <c r="D269" t="s">
        <v>338</v>
      </c>
      <c r="E269" t="s">
        <v>2393</v>
      </c>
      <c r="F269">
        <v>10</v>
      </c>
      <c r="G269" t="s">
        <v>2397</v>
      </c>
      <c r="H269">
        <v>2</v>
      </c>
      <c r="I269">
        <v>54400</v>
      </c>
      <c r="J269">
        <v>54400</v>
      </c>
      <c r="K269">
        <v>54400</v>
      </c>
      <c r="L269">
        <v>0</v>
      </c>
      <c r="M269">
        <v>0</v>
      </c>
      <c r="N269">
        <v>0</v>
      </c>
      <c r="O269">
        <v>0</v>
      </c>
      <c r="P269">
        <v>1144</v>
      </c>
      <c r="R269">
        <v>2</v>
      </c>
      <c r="U269">
        <v>0</v>
      </c>
      <c r="X269">
        <v>0</v>
      </c>
      <c r="AA269">
        <v>0</v>
      </c>
      <c r="AD269">
        <v>0</v>
      </c>
      <c r="AG269">
        <v>0</v>
      </c>
      <c r="AJ269">
        <v>0</v>
      </c>
      <c r="AK269">
        <v>102</v>
      </c>
      <c r="AL269" t="s">
        <v>1050</v>
      </c>
      <c r="AM269" t="s">
        <v>1051</v>
      </c>
      <c r="AO269">
        <v>225</v>
      </c>
      <c r="AP269">
        <v>0</v>
      </c>
      <c r="AQ269">
        <v>1</v>
      </c>
      <c r="AR269">
        <v>2</v>
      </c>
      <c r="AS269" t="s">
        <v>500</v>
      </c>
      <c r="AT269">
        <v>4</v>
      </c>
      <c r="AU269">
        <v>1</v>
      </c>
      <c r="AV269">
        <v>0</v>
      </c>
      <c r="AW269" t="s">
        <v>516</v>
      </c>
      <c r="AX269">
        <v>1</v>
      </c>
      <c r="AY269">
        <v>0</v>
      </c>
      <c r="AZ269">
        <v>6</v>
      </c>
      <c r="BA269">
        <v>1</v>
      </c>
      <c r="BB269">
        <v>31</v>
      </c>
      <c r="BC269">
        <v>0</v>
      </c>
      <c r="BD269">
        <v>0</v>
      </c>
      <c r="BE269">
        <v>1</v>
      </c>
      <c r="BF269">
        <v>0</v>
      </c>
      <c r="BG269">
        <v>1</v>
      </c>
      <c r="BH269" t="s">
        <v>1052</v>
      </c>
      <c r="BI269">
        <v>1200</v>
      </c>
      <c r="BJ269">
        <v>0</v>
      </c>
      <c r="BK269">
        <v>1</v>
      </c>
      <c r="BL269">
        <v>11</v>
      </c>
      <c r="BM269">
        <v>50</v>
      </c>
      <c r="BN269">
        <v>80</v>
      </c>
      <c r="BO269">
        <v>0</v>
      </c>
      <c r="BS269">
        <v>2025</v>
      </c>
      <c r="BT269">
        <v>40000</v>
      </c>
      <c r="BU269">
        <v>0</v>
      </c>
    </row>
    <row r="270" spans="1:73">
      <c r="A270" s="1" t="str">
        <f t="shared" si="21"/>
        <v>天童5-1</v>
      </c>
      <c r="B270" t="s">
        <v>2392</v>
      </c>
      <c r="C270">
        <v>210</v>
      </c>
      <c r="D270" t="s">
        <v>338</v>
      </c>
      <c r="E270" t="s">
        <v>2407</v>
      </c>
      <c r="F270">
        <v>1</v>
      </c>
      <c r="G270" t="s">
        <v>2399</v>
      </c>
      <c r="H270">
        <v>1</v>
      </c>
      <c r="I270">
        <v>50700</v>
      </c>
      <c r="J270">
        <v>50700</v>
      </c>
      <c r="K270">
        <v>50700</v>
      </c>
      <c r="L270">
        <v>1</v>
      </c>
      <c r="M270">
        <v>16100</v>
      </c>
      <c r="N270">
        <v>0</v>
      </c>
      <c r="O270">
        <v>0</v>
      </c>
      <c r="P270">
        <v>1143</v>
      </c>
      <c r="R270">
        <v>-2</v>
      </c>
      <c r="U270">
        <v>0</v>
      </c>
      <c r="X270">
        <v>0</v>
      </c>
      <c r="AA270">
        <v>0</v>
      </c>
      <c r="AD270">
        <v>0</v>
      </c>
      <c r="AG270">
        <v>0</v>
      </c>
      <c r="AJ270">
        <v>0</v>
      </c>
      <c r="AK270">
        <v>98</v>
      </c>
      <c r="AL270" t="s">
        <v>1054</v>
      </c>
      <c r="AM270" t="s">
        <v>1055</v>
      </c>
      <c r="AO270">
        <v>2571</v>
      </c>
      <c r="AP270">
        <v>0</v>
      </c>
      <c r="AQ270">
        <v>2</v>
      </c>
      <c r="AR270">
        <v>1</v>
      </c>
      <c r="AS270" t="s">
        <v>642</v>
      </c>
      <c r="AT270">
        <v>3</v>
      </c>
      <c r="AU270">
        <v>1</v>
      </c>
      <c r="AV270">
        <v>0</v>
      </c>
      <c r="AW270" t="s">
        <v>1056</v>
      </c>
      <c r="AX270">
        <v>8</v>
      </c>
      <c r="AY270">
        <v>0</v>
      </c>
      <c r="AZ270">
        <v>20</v>
      </c>
      <c r="BA270">
        <v>1</v>
      </c>
      <c r="BB270">
        <v>24</v>
      </c>
      <c r="BC270">
        <v>0</v>
      </c>
      <c r="BD270">
        <v>0</v>
      </c>
      <c r="BE270">
        <v>1</v>
      </c>
      <c r="BF270">
        <v>0</v>
      </c>
      <c r="BG270">
        <v>1</v>
      </c>
      <c r="BH270" t="s">
        <v>338</v>
      </c>
      <c r="BI270">
        <v>1800</v>
      </c>
      <c r="BJ270">
        <v>0</v>
      </c>
      <c r="BK270">
        <v>1</v>
      </c>
      <c r="BL270" t="s">
        <v>2407</v>
      </c>
      <c r="BM270">
        <v>80</v>
      </c>
      <c r="BN270">
        <v>400</v>
      </c>
      <c r="BO270">
        <v>0</v>
      </c>
      <c r="BS270">
        <v>2025</v>
      </c>
      <c r="BT270">
        <v>41000</v>
      </c>
      <c r="BU270">
        <v>0</v>
      </c>
    </row>
    <row r="271" spans="1:73">
      <c r="A271" s="1" t="str">
        <f t="shared" si="21"/>
        <v>天童5-1B</v>
      </c>
      <c r="B271" t="s">
        <v>2392</v>
      </c>
      <c r="C271">
        <v>210</v>
      </c>
      <c r="D271" t="s">
        <v>338</v>
      </c>
      <c r="E271" t="s">
        <v>2407</v>
      </c>
      <c r="F271">
        <v>1</v>
      </c>
      <c r="G271" t="s">
        <v>2404</v>
      </c>
      <c r="H271">
        <v>2</v>
      </c>
      <c r="I271">
        <v>50700</v>
      </c>
      <c r="J271">
        <v>50700</v>
      </c>
      <c r="K271">
        <v>51200</v>
      </c>
      <c r="L271">
        <v>1</v>
      </c>
      <c r="M271">
        <v>14500</v>
      </c>
      <c r="N271">
        <v>0</v>
      </c>
      <c r="O271">
        <v>0</v>
      </c>
      <c r="P271">
        <v>1143</v>
      </c>
      <c r="R271">
        <v>-2</v>
      </c>
      <c r="U271">
        <v>0</v>
      </c>
      <c r="X271">
        <v>0</v>
      </c>
      <c r="AA271">
        <v>0</v>
      </c>
      <c r="AD271">
        <v>0</v>
      </c>
      <c r="AG271">
        <v>0</v>
      </c>
      <c r="AJ271">
        <v>0</v>
      </c>
      <c r="AK271">
        <v>98</v>
      </c>
      <c r="AL271" t="s">
        <v>1054</v>
      </c>
      <c r="AM271" t="s">
        <v>1055</v>
      </c>
      <c r="AO271">
        <v>2571</v>
      </c>
      <c r="AP271">
        <v>0</v>
      </c>
      <c r="AQ271">
        <v>2</v>
      </c>
      <c r="AR271">
        <v>1</v>
      </c>
      <c r="AS271" t="s">
        <v>642</v>
      </c>
      <c r="AT271">
        <v>3</v>
      </c>
      <c r="AU271">
        <v>1</v>
      </c>
      <c r="AV271">
        <v>0</v>
      </c>
      <c r="AW271" t="s">
        <v>1056</v>
      </c>
      <c r="AX271">
        <v>8</v>
      </c>
      <c r="AY271">
        <v>0</v>
      </c>
      <c r="AZ271">
        <v>20</v>
      </c>
      <c r="BA271">
        <v>1</v>
      </c>
      <c r="BB271">
        <v>24</v>
      </c>
      <c r="BC271">
        <v>0</v>
      </c>
      <c r="BD271">
        <v>0</v>
      </c>
      <c r="BE271">
        <v>1</v>
      </c>
      <c r="BF271">
        <v>0</v>
      </c>
      <c r="BG271">
        <v>1</v>
      </c>
      <c r="BH271" t="s">
        <v>338</v>
      </c>
      <c r="BI271">
        <v>1800</v>
      </c>
      <c r="BJ271">
        <v>0</v>
      </c>
      <c r="BK271">
        <v>1</v>
      </c>
      <c r="BL271" t="s">
        <v>2407</v>
      </c>
      <c r="BM271">
        <v>80</v>
      </c>
      <c r="BN271">
        <v>400</v>
      </c>
      <c r="BO271">
        <v>0</v>
      </c>
      <c r="BS271">
        <v>2025</v>
      </c>
      <c r="BT271">
        <v>41000</v>
      </c>
      <c r="BU271">
        <v>0</v>
      </c>
    </row>
    <row r="272" spans="1:73">
      <c r="A272" s="1" t="str">
        <f t="shared" si="21"/>
        <v>天童5-2</v>
      </c>
      <c r="B272" t="s">
        <v>2392</v>
      </c>
      <c r="C272">
        <v>210</v>
      </c>
      <c r="D272" t="s">
        <v>338</v>
      </c>
      <c r="E272" t="s">
        <v>2407</v>
      </c>
      <c r="F272">
        <v>2</v>
      </c>
      <c r="G272" t="s">
        <v>2400</v>
      </c>
      <c r="H272">
        <v>1</v>
      </c>
      <c r="I272">
        <v>54500</v>
      </c>
      <c r="J272">
        <v>54500</v>
      </c>
      <c r="K272">
        <v>54800</v>
      </c>
      <c r="L272">
        <v>1</v>
      </c>
      <c r="M272">
        <v>26200</v>
      </c>
      <c r="N272">
        <v>0</v>
      </c>
      <c r="O272">
        <v>0</v>
      </c>
      <c r="R272">
        <v>0</v>
      </c>
      <c r="U272">
        <v>0</v>
      </c>
      <c r="X272">
        <v>0</v>
      </c>
      <c r="AA272">
        <v>0</v>
      </c>
      <c r="AD272">
        <v>0</v>
      </c>
      <c r="AG272">
        <v>0</v>
      </c>
      <c r="AJ272">
        <v>0</v>
      </c>
      <c r="AK272">
        <v>100</v>
      </c>
      <c r="AL272" t="s">
        <v>1059</v>
      </c>
      <c r="AM272" t="s">
        <v>1060</v>
      </c>
      <c r="AO272">
        <v>297</v>
      </c>
      <c r="AP272">
        <v>0</v>
      </c>
      <c r="AQ272">
        <v>1</v>
      </c>
      <c r="AR272">
        <v>2.5</v>
      </c>
      <c r="AS272" t="s">
        <v>631</v>
      </c>
      <c r="AT272">
        <v>3</v>
      </c>
      <c r="AU272">
        <v>3</v>
      </c>
      <c r="AV272">
        <v>0</v>
      </c>
      <c r="AW272" t="s">
        <v>1061</v>
      </c>
      <c r="AX272">
        <v>2</v>
      </c>
      <c r="AY272">
        <v>0</v>
      </c>
      <c r="AZ272">
        <v>15</v>
      </c>
      <c r="BA272">
        <v>1</v>
      </c>
      <c r="BB272">
        <v>24</v>
      </c>
      <c r="BC272">
        <v>0</v>
      </c>
      <c r="BD272">
        <v>0</v>
      </c>
      <c r="BE272">
        <v>1</v>
      </c>
      <c r="BF272">
        <v>0</v>
      </c>
      <c r="BG272">
        <v>1</v>
      </c>
      <c r="BH272" t="s">
        <v>338</v>
      </c>
      <c r="BI272">
        <v>600</v>
      </c>
      <c r="BJ272">
        <v>0</v>
      </c>
      <c r="BK272">
        <v>1</v>
      </c>
      <c r="BL272" t="s">
        <v>2407</v>
      </c>
      <c r="BM272">
        <v>80</v>
      </c>
      <c r="BN272">
        <v>400</v>
      </c>
      <c r="BO272">
        <v>0</v>
      </c>
      <c r="BS272">
        <v>2025</v>
      </c>
      <c r="BT272">
        <v>44000</v>
      </c>
      <c r="BU272">
        <v>0</v>
      </c>
    </row>
    <row r="273" spans="1:73">
      <c r="A273" s="1" t="str">
        <f t="shared" si="21"/>
        <v>天童5-2B</v>
      </c>
      <c r="B273" t="s">
        <v>2392</v>
      </c>
      <c r="C273">
        <v>210</v>
      </c>
      <c r="D273" t="s">
        <v>338</v>
      </c>
      <c r="E273" t="s">
        <v>2407</v>
      </c>
      <c r="F273">
        <v>2</v>
      </c>
      <c r="G273" t="s">
        <v>2398</v>
      </c>
      <c r="H273">
        <v>2</v>
      </c>
      <c r="I273">
        <v>54500</v>
      </c>
      <c r="J273">
        <v>54500</v>
      </c>
      <c r="K273">
        <v>55000</v>
      </c>
      <c r="L273">
        <v>1</v>
      </c>
      <c r="M273">
        <v>26200</v>
      </c>
      <c r="N273">
        <v>0</v>
      </c>
      <c r="O273">
        <v>0</v>
      </c>
      <c r="R273">
        <v>0</v>
      </c>
      <c r="U273">
        <v>0</v>
      </c>
      <c r="X273">
        <v>0</v>
      </c>
      <c r="AA273">
        <v>0</v>
      </c>
      <c r="AD273">
        <v>0</v>
      </c>
      <c r="AG273">
        <v>0</v>
      </c>
      <c r="AJ273">
        <v>0</v>
      </c>
      <c r="AK273">
        <v>100</v>
      </c>
      <c r="AL273" t="s">
        <v>1059</v>
      </c>
      <c r="AM273" t="s">
        <v>1060</v>
      </c>
      <c r="AO273">
        <v>297</v>
      </c>
      <c r="AP273">
        <v>0</v>
      </c>
      <c r="AQ273">
        <v>1</v>
      </c>
      <c r="AR273">
        <v>2.5</v>
      </c>
      <c r="AS273" t="s">
        <v>631</v>
      </c>
      <c r="AT273">
        <v>3</v>
      </c>
      <c r="AU273">
        <v>3</v>
      </c>
      <c r="AV273">
        <v>0</v>
      </c>
      <c r="AW273" t="s">
        <v>1061</v>
      </c>
      <c r="AX273">
        <v>2</v>
      </c>
      <c r="AY273">
        <v>0</v>
      </c>
      <c r="AZ273">
        <v>15</v>
      </c>
      <c r="BA273">
        <v>1</v>
      </c>
      <c r="BB273">
        <v>24</v>
      </c>
      <c r="BC273">
        <v>0</v>
      </c>
      <c r="BD273">
        <v>0</v>
      </c>
      <c r="BE273">
        <v>1</v>
      </c>
      <c r="BF273">
        <v>0</v>
      </c>
      <c r="BG273">
        <v>1</v>
      </c>
      <c r="BH273" t="s">
        <v>338</v>
      </c>
      <c r="BI273">
        <v>600</v>
      </c>
      <c r="BJ273">
        <v>0</v>
      </c>
      <c r="BK273">
        <v>1</v>
      </c>
      <c r="BL273" t="s">
        <v>2407</v>
      </c>
      <c r="BM273">
        <v>80</v>
      </c>
      <c r="BN273">
        <v>400</v>
      </c>
      <c r="BO273">
        <v>0</v>
      </c>
      <c r="BS273">
        <v>2025</v>
      </c>
      <c r="BT273">
        <v>44000</v>
      </c>
      <c r="BU273">
        <v>0</v>
      </c>
    </row>
    <row r="274" spans="1:73">
      <c r="A274" s="1" t="str">
        <f t="shared" si="21"/>
        <v>天童5-3</v>
      </c>
      <c r="B274" t="s">
        <v>2392</v>
      </c>
      <c r="C274">
        <v>210</v>
      </c>
      <c r="D274" t="s">
        <v>338</v>
      </c>
      <c r="E274" t="s">
        <v>2407</v>
      </c>
      <c r="F274">
        <v>3</v>
      </c>
      <c r="G274" t="s">
        <v>2408</v>
      </c>
      <c r="H274">
        <v>1</v>
      </c>
      <c r="I274">
        <v>44000</v>
      </c>
      <c r="J274">
        <v>44000</v>
      </c>
      <c r="K274">
        <v>45000</v>
      </c>
      <c r="L274">
        <v>1</v>
      </c>
      <c r="M274">
        <v>20000</v>
      </c>
      <c r="N274">
        <v>0</v>
      </c>
      <c r="O274">
        <v>0</v>
      </c>
      <c r="R274">
        <v>0</v>
      </c>
      <c r="U274">
        <v>0</v>
      </c>
      <c r="X274">
        <v>0</v>
      </c>
      <c r="AA274">
        <v>0</v>
      </c>
      <c r="AD274">
        <v>0</v>
      </c>
      <c r="AG274">
        <v>0</v>
      </c>
      <c r="AJ274">
        <v>0</v>
      </c>
      <c r="AK274">
        <v>100</v>
      </c>
      <c r="AL274" t="s">
        <v>1064</v>
      </c>
      <c r="AM274" t="s">
        <v>1065</v>
      </c>
      <c r="AO274">
        <v>865</v>
      </c>
      <c r="AP274">
        <v>0</v>
      </c>
      <c r="AQ274">
        <v>1.2</v>
      </c>
      <c r="AR274">
        <v>1</v>
      </c>
      <c r="AS274" t="s">
        <v>707</v>
      </c>
      <c r="AT274">
        <v>3</v>
      </c>
      <c r="AU274">
        <v>1</v>
      </c>
      <c r="AV274">
        <v>0</v>
      </c>
      <c r="AW274" t="s">
        <v>1066</v>
      </c>
      <c r="AX274">
        <v>4</v>
      </c>
      <c r="AY274">
        <v>0</v>
      </c>
      <c r="AZ274">
        <v>19</v>
      </c>
      <c r="BA274">
        <v>1</v>
      </c>
      <c r="BB274">
        <v>31</v>
      </c>
      <c r="BC274">
        <v>0</v>
      </c>
      <c r="BD274">
        <v>0</v>
      </c>
      <c r="BE274">
        <v>1</v>
      </c>
      <c r="BF274">
        <v>1</v>
      </c>
      <c r="BG274">
        <v>1</v>
      </c>
      <c r="BH274" t="s">
        <v>338</v>
      </c>
      <c r="BI274">
        <v>200</v>
      </c>
      <c r="BJ274">
        <v>0</v>
      </c>
      <c r="BK274">
        <v>1</v>
      </c>
      <c r="BL274" t="s">
        <v>2410</v>
      </c>
      <c r="BM274">
        <v>80</v>
      </c>
      <c r="BN274">
        <v>200</v>
      </c>
      <c r="BO274">
        <v>0</v>
      </c>
      <c r="BS274">
        <v>2025</v>
      </c>
      <c r="BT274">
        <v>35000</v>
      </c>
      <c r="BU274">
        <v>0</v>
      </c>
    </row>
    <row r="275" spans="1:73">
      <c r="A275" s="1" t="str">
        <f t="shared" si="21"/>
        <v>天童5-3B</v>
      </c>
      <c r="B275" t="s">
        <v>2392</v>
      </c>
      <c r="C275">
        <v>210</v>
      </c>
      <c r="D275" t="s">
        <v>338</v>
      </c>
      <c r="E275" t="s">
        <v>2407</v>
      </c>
      <c r="F275">
        <v>3</v>
      </c>
      <c r="G275" t="s">
        <v>2405</v>
      </c>
      <c r="H275">
        <v>2</v>
      </c>
      <c r="I275">
        <v>44000</v>
      </c>
      <c r="J275">
        <v>44000</v>
      </c>
      <c r="K275">
        <v>44300</v>
      </c>
      <c r="L275">
        <v>1</v>
      </c>
      <c r="M275">
        <v>17000</v>
      </c>
      <c r="N275">
        <v>0</v>
      </c>
      <c r="O275">
        <v>0</v>
      </c>
      <c r="R275">
        <v>0</v>
      </c>
      <c r="U275">
        <v>0</v>
      </c>
      <c r="X275">
        <v>0</v>
      </c>
      <c r="AA275">
        <v>0</v>
      </c>
      <c r="AD275">
        <v>0</v>
      </c>
      <c r="AG275">
        <v>0</v>
      </c>
      <c r="AJ275">
        <v>0</v>
      </c>
      <c r="AK275">
        <v>100</v>
      </c>
      <c r="AL275" t="s">
        <v>1064</v>
      </c>
      <c r="AM275" t="s">
        <v>1065</v>
      </c>
      <c r="AO275">
        <v>865</v>
      </c>
      <c r="AP275">
        <v>0</v>
      </c>
      <c r="AQ275">
        <v>1.2</v>
      </c>
      <c r="AR275">
        <v>1</v>
      </c>
      <c r="AS275" t="s">
        <v>707</v>
      </c>
      <c r="AT275">
        <v>3</v>
      </c>
      <c r="AU275">
        <v>1</v>
      </c>
      <c r="AV275">
        <v>0</v>
      </c>
      <c r="AW275" t="s">
        <v>1066</v>
      </c>
      <c r="AX275">
        <v>4</v>
      </c>
      <c r="AY275">
        <v>0</v>
      </c>
      <c r="AZ275">
        <v>19</v>
      </c>
      <c r="BA275">
        <v>1</v>
      </c>
      <c r="BB275">
        <v>31</v>
      </c>
      <c r="BC275">
        <v>0</v>
      </c>
      <c r="BD275">
        <v>0</v>
      </c>
      <c r="BE275">
        <v>1</v>
      </c>
      <c r="BF275">
        <v>1</v>
      </c>
      <c r="BG275">
        <v>1</v>
      </c>
      <c r="BH275" t="s">
        <v>338</v>
      </c>
      <c r="BI275">
        <v>200</v>
      </c>
      <c r="BJ275">
        <v>0</v>
      </c>
      <c r="BK275">
        <v>1</v>
      </c>
      <c r="BL275" t="s">
        <v>2410</v>
      </c>
      <c r="BM275">
        <v>80</v>
      </c>
      <c r="BN275">
        <v>200</v>
      </c>
      <c r="BO275">
        <v>0</v>
      </c>
      <c r="BS275">
        <v>2025</v>
      </c>
      <c r="BT275">
        <v>35000</v>
      </c>
      <c r="BU275">
        <v>0</v>
      </c>
    </row>
    <row r="276" spans="1:73">
      <c r="A276" s="1" t="str">
        <f t="shared" si="21"/>
        <v>天童5-4</v>
      </c>
      <c r="B276" t="s">
        <v>2392</v>
      </c>
      <c r="C276">
        <v>210</v>
      </c>
      <c r="D276" t="s">
        <v>338</v>
      </c>
      <c r="E276" t="s">
        <v>2407</v>
      </c>
      <c r="F276">
        <v>4</v>
      </c>
      <c r="G276" t="s">
        <v>2401</v>
      </c>
      <c r="H276">
        <v>1</v>
      </c>
      <c r="I276">
        <v>27300</v>
      </c>
      <c r="J276">
        <v>27300</v>
      </c>
      <c r="K276">
        <v>27300</v>
      </c>
      <c r="L276">
        <v>1</v>
      </c>
      <c r="M276">
        <v>10200</v>
      </c>
      <c r="N276">
        <v>0</v>
      </c>
      <c r="O276">
        <v>0</v>
      </c>
      <c r="P276">
        <v>1143</v>
      </c>
      <c r="R276">
        <v>0</v>
      </c>
      <c r="U276">
        <v>0</v>
      </c>
      <c r="X276">
        <v>0</v>
      </c>
      <c r="AA276">
        <v>0</v>
      </c>
      <c r="AD276">
        <v>0</v>
      </c>
      <c r="AG276">
        <v>0</v>
      </c>
      <c r="AJ276">
        <v>0</v>
      </c>
      <c r="AK276">
        <v>100</v>
      </c>
      <c r="AL276" t="s">
        <v>1070</v>
      </c>
      <c r="AM276" t="s">
        <v>1071</v>
      </c>
      <c r="AO276">
        <v>2051</v>
      </c>
      <c r="AP276">
        <v>0</v>
      </c>
      <c r="AQ276">
        <v>1</v>
      </c>
      <c r="AR276">
        <v>2</v>
      </c>
      <c r="AS276" t="s">
        <v>619</v>
      </c>
      <c r="AT276">
        <v>3</v>
      </c>
      <c r="AU276">
        <v>3</v>
      </c>
      <c r="AV276">
        <v>0</v>
      </c>
      <c r="AW276" t="s">
        <v>1072</v>
      </c>
      <c r="AX276">
        <v>1</v>
      </c>
      <c r="AY276">
        <v>0</v>
      </c>
      <c r="AZ276">
        <v>26</v>
      </c>
      <c r="BA276">
        <v>1</v>
      </c>
      <c r="BB276">
        <v>10</v>
      </c>
      <c r="BC276">
        <v>0</v>
      </c>
      <c r="BD276">
        <v>0</v>
      </c>
      <c r="BE276">
        <v>1</v>
      </c>
      <c r="BF276">
        <v>0</v>
      </c>
      <c r="BG276">
        <v>1</v>
      </c>
      <c r="BH276" t="s">
        <v>338</v>
      </c>
      <c r="BI276">
        <v>2100</v>
      </c>
      <c r="BJ276">
        <v>0</v>
      </c>
      <c r="BK276">
        <v>1</v>
      </c>
      <c r="BL276" t="s">
        <v>2406</v>
      </c>
      <c r="BM276">
        <v>60</v>
      </c>
      <c r="BN276">
        <v>200</v>
      </c>
      <c r="BO276">
        <v>0</v>
      </c>
      <c r="BS276">
        <v>2025</v>
      </c>
      <c r="BT276">
        <v>22000</v>
      </c>
      <c r="BU276">
        <v>0</v>
      </c>
    </row>
    <row r="277" spans="1:73">
      <c r="A277" s="1" t="str">
        <f t="shared" si="21"/>
        <v>天童5-4B</v>
      </c>
      <c r="B277" t="s">
        <v>2392</v>
      </c>
      <c r="C277">
        <v>210</v>
      </c>
      <c r="D277" t="s">
        <v>338</v>
      </c>
      <c r="E277" t="s">
        <v>2407</v>
      </c>
      <c r="F277">
        <v>4</v>
      </c>
      <c r="G277" t="s">
        <v>2397</v>
      </c>
      <c r="H277">
        <v>2</v>
      </c>
      <c r="I277">
        <v>27100</v>
      </c>
      <c r="J277">
        <v>27100</v>
      </c>
      <c r="K277">
        <v>27100</v>
      </c>
      <c r="L277">
        <v>1</v>
      </c>
      <c r="M277">
        <v>9330</v>
      </c>
      <c r="N277">
        <v>0</v>
      </c>
      <c r="O277">
        <v>0</v>
      </c>
      <c r="P277">
        <v>1143</v>
      </c>
      <c r="R277">
        <v>0</v>
      </c>
      <c r="U277">
        <v>0</v>
      </c>
      <c r="X277">
        <v>0</v>
      </c>
      <c r="AA277">
        <v>0</v>
      </c>
      <c r="AD277">
        <v>0</v>
      </c>
      <c r="AG277">
        <v>0</v>
      </c>
      <c r="AJ277">
        <v>0</v>
      </c>
      <c r="AK277">
        <v>100</v>
      </c>
      <c r="AL277" t="s">
        <v>1070</v>
      </c>
      <c r="AM277" t="s">
        <v>1071</v>
      </c>
      <c r="AO277">
        <v>2051</v>
      </c>
      <c r="AP277">
        <v>0</v>
      </c>
      <c r="AQ277">
        <v>1</v>
      </c>
      <c r="AR277">
        <v>2</v>
      </c>
      <c r="AS277" t="s">
        <v>619</v>
      </c>
      <c r="AT277">
        <v>3</v>
      </c>
      <c r="AU277">
        <v>3</v>
      </c>
      <c r="AV277">
        <v>0</v>
      </c>
      <c r="AW277" t="s">
        <v>1072</v>
      </c>
      <c r="AX277">
        <v>1</v>
      </c>
      <c r="AY277">
        <v>0</v>
      </c>
      <c r="AZ277">
        <v>26</v>
      </c>
      <c r="BA277">
        <v>1</v>
      </c>
      <c r="BB277">
        <v>10</v>
      </c>
      <c r="BC277">
        <v>0</v>
      </c>
      <c r="BD277">
        <v>0</v>
      </c>
      <c r="BE277">
        <v>1</v>
      </c>
      <c r="BF277">
        <v>0</v>
      </c>
      <c r="BG277">
        <v>1</v>
      </c>
      <c r="BH277" t="s">
        <v>338</v>
      </c>
      <c r="BI277">
        <v>2100</v>
      </c>
      <c r="BJ277">
        <v>0</v>
      </c>
      <c r="BK277">
        <v>1</v>
      </c>
      <c r="BL277" t="s">
        <v>2406</v>
      </c>
      <c r="BM277">
        <v>60</v>
      </c>
      <c r="BN277">
        <v>200</v>
      </c>
      <c r="BO277">
        <v>0</v>
      </c>
      <c r="BS277">
        <v>2025</v>
      </c>
      <c r="BT277">
        <v>22000</v>
      </c>
      <c r="BU277">
        <v>0</v>
      </c>
    </row>
    <row r="278" spans="1:73">
      <c r="A278" s="1" t="str">
        <f t="shared" si="21"/>
        <v>東根-1</v>
      </c>
      <c r="B278" t="s">
        <v>2392</v>
      </c>
      <c r="C278">
        <v>211</v>
      </c>
      <c r="D278" t="s">
        <v>354</v>
      </c>
      <c r="E278" t="s">
        <v>2393</v>
      </c>
      <c r="F278">
        <v>1</v>
      </c>
      <c r="G278" t="s">
        <v>2398</v>
      </c>
      <c r="H278">
        <v>1</v>
      </c>
      <c r="I278">
        <v>25500</v>
      </c>
      <c r="J278">
        <v>25500</v>
      </c>
      <c r="K278">
        <v>25500</v>
      </c>
      <c r="L278">
        <v>0</v>
      </c>
      <c r="M278">
        <v>0</v>
      </c>
      <c r="N278">
        <v>0</v>
      </c>
      <c r="O278">
        <v>0</v>
      </c>
      <c r="P278">
        <v>1144</v>
      </c>
      <c r="R278">
        <v>3</v>
      </c>
      <c r="U278">
        <v>0</v>
      </c>
      <c r="X278">
        <v>0</v>
      </c>
      <c r="AA278">
        <v>0</v>
      </c>
      <c r="AD278">
        <v>0</v>
      </c>
      <c r="AG278">
        <v>0</v>
      </c>
      <c r="AJ278">
        <v>0</v>
      </c>
      <c r="AK278">
        <v>103</v>
      </c>
      <c r="AL278" t="s">
        <v>1074</v>
      </c>
      <c r="AM278" t="s">
        <v>1075</v>
      </c>
      <c r="AO278">
        <v>224</v>
      </c>
      <c r="AP278">
        <v>0</v>
      </c>
      <c r="AQ278">
        <v>1</v>
      </c>
      <c r="AR278">
        <v>1</v>
      </c>
      <c r="AS278" t="s">
        <v>500</v>
      </c>
      <c r="AT278">
        <v>4</v>
      </c>
      <c r="AU278">
        <v>2</v>
      </c>
      <c r="AV278">
        <v>0</v>
      </c>
      <c r="AW278" t="s">
        <v>1076</v>
      </c>
      <c r="AX278">
        <v>2</v>
      </c>
      <c r="AY278">
        <v>0</v>
      </c>
      <c r="AZ278">
        <v>4</v>
      </c>
      <c r="BA278">
        <v>1</v>
      </c>
      <c r="BB278">
        <v>31</v>
      </c>
      <c r="BC278">
        <v>0</v>
      </c>
      <c r="BD278">
        <v>0</v>
      </c>
      <c r="BE278">
        <v>1</v>
      </c>
      <c r="BF278">
        <v>0</v>
      </c>
      <c r="BG278">
        <v>1</v>
      </c>
      <c r="BH278" t="s">
        <v>1077</v>
      </c>
      <c r="BI278">
        <v>1000</v>
      </c>
      <c r="BJ278">
        <v>0</v>
      </c>
      <c r="BK278">
        <v>2</v>
      </c>
      <c r="BL278">
        <v>13</v>
      </c>
      <c r="BM278">
        <v>60</v>
      </c>
      <c r="BN278">
        <v>200</v>
      </c>
      <c r="BO278">
        <v>0</v>
      </c>
      <c r="BS278">
        <v>2025</v>
      </c>
      <c r="BT278">
        <v>19000</v>
      </c>
      <c r="BU278">
        <v>0</v>
      </c>
    </row>
    <row r="279" spans="1:73">
      <c r="A279" s="1" t="str">
        <f t="shared" si="21"/>
        <v>東根-1B</v>
      </c>
      <c r="B279" t="s">
        <v>2392</v>
      </c>
      <c r="C279">
        <v>211</v>
      </c>
      <c r="D279" t="s">
        <v>354</v>
      </c>
      <c r="E279" t="s">
        <v>2393</v>
      </c>
      <c r="F279">
        <v>1</v>
      </c>
      <c r="G279" t="s">
        <v>2402</v>
      </c>
      <c r="H279">
        <v>2</v>
      </c>
      <c r="I279">
        <v>25600</v>
      </c>
      <c r="J279">
        <v>25600</v>
      </c>
      <c r="K279">
        <v>25600</v>
      </c>
      <c r="L279">
        <v>0</v>
      </c>
      <c r="M279">
        <v>0</v>
      </c>
      <c r="N279">
        <v>0</v>
      </c>
      <c r="O279">
        <v>0</v>
      </c>
      <c r="P279">
        <v>1144</v>
      </c>
      <c r="R279">
        <v>3</v>
      </c>
      <c r="U279">
        <v>0</v>
      </c>
      <c r="X279">
        <v>0</v>
      </c>
      <c r="AA279">
        <v>0</v>
      </c>
      <c r="AD279">
        <v>0</v>
      </c>
      <c r="AG279">
        <v>0</v>
      </c>
      <c r="AJ279">
        <v>0</v>
      </c>
      <c r="AK279">
        <v>103</v>
      </c>
      <c r="AL279" t="s">
        <v>1074</v>
      </c>
      <c r="AM279" t="s">
        <v>1075</v>
      </c>
      <c r="AO279">
        <v>224</v>
      </c>
      <c r="AP279">
        <v>0</v>
      </c>
      <c r="AQ279">
        <v>1</v>
      </c>
      <c r="AR279">
        <v>1</v>
      </c>
      <c r="AS279" t="s">
        <v>500</v>
      </c>
      <c r="AT279">
        <v>4</v>
      </c>
      <c r="AU279">
        <v>2</v>
      </c>
      <c r="AV279">
        <v>0</v>
      </c>
      <c r="AW279" t="s">
        <v>1076</v>
      </c>
      <c r="AX279">
        <v>2</v>
      </c>
      <c r="AY279">
        <v>0</v>
      </c>
      <c r="AZ279">
        <v>4</v>
      </c>
      <c r="BA279">
        <v>1</v>
      </c>
      <c r="BB279">
        <v>31</v>
      </c>
      <c r="BC279">
        <v>0</v>
      </c>
      <c r="BD279">
        <v>0</v>
      </c>
      <c r="BE279">
        <v>1</v>
      </c>
      <c r="BF279">
        <v>0</v>
      </c>
      <c r="BG279">
        <v>1</v>
      </c>
      <c r="BH279" t="s">
        <v>1077</v>
      </c>
      <c r="BI279">
        <v>1000</v>
      </c>
      <c r="BJ279">
        <v>0</v>
      </c>
      <c r="BK279">
        <v>2</v>
      </c>
      <c r="BL279">
        <v>13</v>
      </c>
      <c r="BM279">
        <v>60</v>
      </c>
      <c r="BN279">
        <v>200</v>
      </c>
      <c r="BO279">
        <v>0</v>
      </c>
      <c r="BS279">
        <v>2025</v>
      </c>
      <c r="BT279">
        <v>19000</v>
      </c>
      <c r="BU279">
        <v>0</v>
      </c>
    </row>
    <row r="280" spans="1:73">
      <c r="A280" s="1" t="str">
        <f t="shared" si="21"/>
        <v>東根-2</v>
      </c>
      <c r="B280" t="s">
        <v>2392</v>
      </c>
      <c r="C280">
        <v>211</v>
      </c>
      <c r="D280" t="s">
        <v>354</v>
      </c>
      <c r="E280" t="s">
        <v>2393</v>
      </c>
      <c r="F280">
        <v>2</v>
      </c>
      <c r="G280" t="s">
        <v>2398</v>
      </c>
      <c r="H280">
        <v>1</v>
      </c>
      <c r="I280">
        <v>25300</v>
      </c>
      <c r="J280">
        <v>25300</v>
      </c>
      <c r="K280">
        <v>25300</v>
      </c>
      <c r="L280">
        <v>0</v>
      </c>
      <c r="M280">
        <v>0</v>
      </c>
      <c r="N280">
        <v>0</v>
      </c>
      <c r="O280">
        <v>0</v>
      </c>
      <c r="P280">
        <v>1144</v>
      </c>
      <c r="R280">
        <v>2</v>
      </c>
      <c r="U280">
        <v>0</v>
      </c>
      <c r="X280">
        <v>0</v>
      </c>
      <c r="AA280">
        <v>0</v>
      </c>
      <c r="AD280">
        <v>0</v>
      </c>
      <c r="AG280">
        <v>0</v>
      </c>
      <c r="AJ280">
        <v>0</v>
      </c>
      <c r="AK280">
        <v>102</v>
      </c>
      <c r="AL280" t="s">
        <v>1079</v>
      </c>
      <c r="AM280" t="s">
        <v>1080</v>
      </c>
      <c r="AO280">
        <v>312</v>
      </c>
      <c r="AP280">
        <v>0</v>
      </c>
      <c r="AQ280">
        <v>1</v>
      </c>
      <c r="AR280">
        <v>1.2</v>
      </c>
      <c r="AS280" t="s">
        <v>500</v>
      </c>
      <c r="AT280">
        <v>4</v>
      </c>
      <c r="AU280">
        <v>2</v>
      </c>
      <c r="AV280">
        <v>0</v>
      </c>
      <c r="AW280" t="s">
        <v>1081</v>
      </c>
      <c r="AX280">
        <v>1</v>
      </c>
      <c r="AY280">
        <v>0</v>
      </c>
      <c r="AZ280">
        <v>6</v>
      </c>
      <c r="BA280">
        <v>1</v>
      </c>
      <c r="BB280">
        <v>31</v>
      </c>
      <c r="BC280">
        <v>0</v>
      </c>
      <c r="BD280">
        <v>0</v>
      </c>
      <c r="BE280">
        <v>1</v>
      </c>
      <c r="BF280">
        <v>0</v>
      </c>
      <c r="BG280">
        <v>1</v>
      </c>
      <c r="BH280" t="s">
        <v>354</v>
      </c>
      <c r="BI280">
        <v>450</v>
      </c>
      <c r="BJ280">
        <v>0</v>
      </c>
      <c r="BK280">
        <v>2</v>
      </c>
      <c r="BL280">
        <v>11</v>
      </c>
      <c r="BM280">
        <v>50</v>
      </c>
      <c r="BN280">
        <v>80</v>
      </c>
      <c r="BO280">
        <v>0</v>
      </c>
      <c r="BS280">
        <v>2025</v>
      </c>
      <c r="BT280">
        <v>20000</v>
      </c>
      <c r="BU280">
        <v>0</v>
      </c>
    </row>
    <row r="281" spans="1:73">
      <c r="A281" s="1" t="str">
        <f t="shared" si="21"/>
        <v>東根-2B</v>
      </c>
      <c r="B281" t="s">
        <v>2392</v>
      </c>
      <c r="C281">
        <v>211</v>
      </c>
      <c r="D281" t="s">
        <v>354</v>
      </c>
      <c r="E281" t="s">
        <v>2393</v>
      </c>
      <c r="F281">
        <v>2</v>
      </c>
      <c r="G281" t="s">
        <v>2401</v>
      </c>
      <c r="H281">
        <v>2</v>
      </c>
      <c r="I281">
        <v>25300</v>
      </c>
      <c r="J281">
        <v>25300</v>
      </c>
      <c r="K281">
        <v>25300</v>
      </c>
      <c r="L281">
        <v>0</v>
      </c>
      <c r="M281">
        <v>0</v>
      </c>
      <c r="N281">
        <v>0</v>
      </c>
      <c r="O281">
        <v>0</v>
      </c>
      <c r="P281">
        <v>1144</v>
      </c>
      <c r="R281">
        <v>2</v>
      </c>
      <c r="U281">
        <v>0</v>
      </c>
      <c r="X281">
        <v>0</v>
      </c>
      <c r="AA281">
        <v>0</v>
      </c>
      <c r="AD281">
        <v>0</v>
      </c>
      <c r="AG281">
        <v>0</v>
      </c>
      <c r="AJ281">
        <v>0</v>
      </c>
      <c r="AK281">
        <v>102</v>
      </c>
      <c r="AL281" t="s">
        <v>1079</v>
      </c>
      <c r="AM281" t="s">
        <v>1080</v>
      </c>
      <c r="AO281">
        <v>312</v>
      </c>
      <c r="AP281">
        <v>0</v>
      </c>
      <c r="AQ281">
        <v>1</v>
      </c>
      <c r="AR281">
        <v>1.2</v>
      </c>
      <c r="AS281" t="s">
        <v>500</v>
      </c>
      <c r="AT281">
        <v>4</v>
      </c>
      <c r="AU281">
        <v>2</v>
      </c>
      <c r="AV281">
        <v>0</v>
      </c>
      <c r="AW281" t="s">
        <v>1081</v>
      </c>
      <c r="AX281">
        <v>1</v>
      </c>
      <c r="AY281">
        <v>0</v>
      </c>
      <c r="AZ281">
        <v>6</v>
      </c>
      <c r="BA281">
        <v>1</v>
      </c>
      <c r="BB281">
        <v>31</v>
      </c>
      <c r="BC281">
        <v>0</v>
      </c>
      <c r="BD281">
        <v>0</v>
      </c>
      <c r="BE281">
        <v>1</v>
      </c>
      <c r="BF281">
        <v>0</v>
      </c>
      <c r="BG281">
        <v>1</v>
      </c>
      <c r="BH281" t="s">
        <v>354</v>
      </c>
      <c r="BI281">
        <v>450</v>
      </c>
      <c r="BJ281">
        <v>0</v>
      </c>
      <c r="BK281">
        <v>2</v>
      </c>
      <c r="BL281">
        <v>11</v>
      </c>
      <c r="BM281">
        <v>50</v>
      </c>
      <c r="BN281">
        <v>80</v>
      </c>
      <c r="BO281">
        <v>0</v>
      </c>
      <c r="BS281">
        <v>2025</v>
      </c>
      <c r="BT281">
        <v>20000</v>
      </c>
      <c r="BU281">
        <v>0</v>
      </c>
    </row>
    <row r="282" spans="1:73">
      <c r="A282" s="1" t="str">
        <f t="shared" si="21"/>
        <v>東根-3</v>
      </c>
      <c r="B282" t="s">
        <v>2392</v>
      </c>
      <c r="C282">
        <v>211</v>
      </c>
      <c r="D282" t="s">
        <v>354</v>
      </c>
      <c r="E282" t="s">
        <v>2393</v>
      </c>
      <c r="F282">
        <v>3</v>
      </c>
      <c r="G282">
        <v>10357</v>
      </c>
      <c r="H282">
        <v>1</v>
      </c>
      <c r="I282">
        <v>33200</v>
      </c>
      <c r="J282">
        <v>33200</v>
      </c>
      <c r="K282">
        <v>33200</v>
      </c>
      <c r="L282">
        <v>0</v>
      </c>
      <c r="M282">
        <v>0</v>
      </c>
      <c r="N282">
        <v>0</v>
      </c>
      <c r="O282">
        <v>0</v>
      </c>
      <c r="P282">
        <v>1144</v>
      </c>
      <c r="R282">
        <v>3</v>
      </c>
      <c r="U282">
        <v>0</v>
      </c>
      <c r="X282">
        <v>0</v>
      </c>
      <c r="AA282">
        <v>0</v>
      </c>
      <c r="AD282">
        <v>0</v>
      </c>
      <c r="AG282">
        <v>0</v>
      </c>
      <c r="AJ282">
        <v>0</v>
      </c>
      <c r="AK282">
        <v>103</v>
      </c>
      <c r="AL282" t="s">
        <v>1083</v>
      </c>
      <c r="AM282" t="s">
        <v>1084</v>
      </c>
      <c r="AO282">
        <v>333</v>
      </c>
      <c r="AP282">
        <v>0</v>
      </c>
      <c r="AQ282">
        <v>1</v>
      </c>
      <c r="AR282">
        <v>1</v>
      </c>
      <c r="AS282" t="s">
        <v>500</v>
      </c>
      <c r="AT282">
        <v>4</v>
      </c>
      <c r="AU282">
        <v>2</v>
      </c>
      <c r="AV282">
        <v>0</v>
      </c>
      <c r="AW282" t="s">
        <v>755</v>
      </c>
      <c r="AX282">
        <v>2</v>
      </c>
      <c r="AY282">
        <v>0</v>
      </c>
      <c r="AZ282">
        <v>6</v>
      </c>
      <c r="BA282">
        <v>1</v>
      </c>
      <c r="BB282">
        <v>31</v>
      </c>
      <c r="BC282">
        <v>0</v>
      </c>
      <c r="BD282">
        <v>0</v>
      </c>
      <c r="BE282">
        <v>1</v>
      </c>
      <c r="BF282">
        <v>1</v>
      </c>
      <c r="BG282">
        <v>1</v>
      </c>
      <c r="BH282" t="s">
        <v>1077</v>
      </c>
      <c r="BI282">
        <v>1200</v>
      </c>
      <c r="BJ282">
        <v>0</v>
      </c>
      <c r="BK282">
        <v>2</v>
      </c>
      <c r="BL282">
        <v>11</v>
      </c>
      <c r="BM282">
        <v>50</v>
      </c>
      <c r="BN282">
        <v>80</v>
      </c>
      <c r="BO282">
        <v>0</v>
      </c>
      <c r="BS282">
        <v>2025</v>
      </c>
      <c r="BT282">
        <v>25000</v>
      </c>
      <c r="BU282">
        <v>0</v>
      </c>
    </row>
    <row r="283" spans="1:73">
      <c r="A283" s="1" t="str">
        <f t="shared" si="21"/>
        <v>東根-3B</v>
      </c>
      <c r="B283" t="s">
        <v>2392</v>
      </c>
      <c r="C283">
        <v>211</v>
      </c>
      <c r="D283" t="s">
        <v>354</v>
      </c>
      <c r="E283" t="s">
        <v>2393</v>
      </c>
      <c r="F283">
        <v>3</v>
      </c>
      <c r="G283" t="s">
        <v>2402</v>
      </c>
      <c r="H283">
        <v>2</v>
      </c>
      <c r="I283">
        <v>33300</v>
      </c>
      <c r="J283">
        <v>33300</v>
      </c>
      <c r="K283">
        <v>33300</v>
      </c>
      <c r="L283">
        <v>0</v>
      </c>
      <c r="M283">
        <v>0</v>
      </c>
      <c r="N283">
        <v>0</v>
      </c>
      <c r="O283">
        <v>0</v>
      </c>
      <c r="P283">
        <v>1144</v>
      </c>
      <c r="R283">
        <v>3</v>
      </c>
      <c r="U283">
        <v>0</v>
      </c>
      <c r="X283">
        <v>0</v>
      </c>
      <c r="AA283">
        <v>0</v>
      </c>
      <c r="AD283">
        <v>0</v>
      </c>
      <c r="AG283">
        <v>0</v>
      </c>
      <c r="AJ283">
        <v>0</v>
      </c>
      <c r="AK283">
        <v>103</v>
      </c>
      <c r="AL283" t="s">
        <v>1083</v>
      </c>
      <c r="AM283" t="s">
        <v>1084</v>
      </c>
      <c r="AO283">
        <v>333</v>
      </c>
      <c r="AP283">
        <v>0</v>
      </c>
      <c r="AQ283">
        <v>1</v>
      </c>
      <c r="AR283">
        <v>1</v>
      </c>
      <c r="AS283" t="s">
        <v>500</v>
      </c>
      <c r="AT283">
        <v>4</v>
      </c>
      <c r="AU283">
        <v>2</v>
      </c>
      <c r="AV283">
        <v>0</v>
      </c>
      <c r="AW283" t="s">
        <v>755</v>
      </c>
      <c r="AX283">
        <v>2</v>
      </c>
      <c r="AY283">
        <v>0</v>
      </c>
      <c r="AZ283">
        <v>6</v>
      </c>
      <c r="BA283">
        <v>1</v>
      </c>
      <c r="BB283">
        <v>31</v>
      </c>
      <c r="BC283">
        <v>0</v>
      </c>
      <c r="BD283">
        <v>0</v>
      </c>
      <c r="BE283">
        <v>1</v>
      </c>
      <c r="BF283">
        <v>1</v>
      </c>
      <c r="BG283">
        <v>1</v>
      </c>
      <c r="BH283" t="s">
        <v>1077</v>
      </c>
      <c r="BI283">
        <v>1200</v>
      </c>
      <c r="BJ283">
        <v>0</v>
      </c>
      <c r="BK283">
        <v>2</v>
      </c>
      <c r="BL283">
        <v>11</v>
      </c>
      <c r="BM283">
        <v>50</v>
      </c>
      <c r="BN283">
        <v>80</v>
      </c>
      <c r="BO283">
        <v>0</v>
      </c>
      <c r="BS283">
        <v>2025</v>
      </c>
      <c r="BT283">
        <v>25000</v>
      </c>
      <c r="BU283">
        <v>0</v>
      </c>
    </row>
    <row r="284" spans="1:73">
      <c r="A284" s="1" t="str">
        <f t="shared" si="21"/>
        <v>東根-4</v>
      </c>
      <c r="B284" t="s">
        <v>2392</v>
      </c>
      <c r="C284">
        <v>211</v>
      </c>
      <c r="D284" t="s">
        <v>354</v>
      </c>
      <c r="E284" t="s">
        <v>2393</v>
      </c>
      <c r="F284">
        <v>4</v>
      </c>
      <c r="G284">
        <v>10357</v>
      </c>
      <c r="H284">
        <v>1</v>
      </c>
      <c r="I284">
        <v>46800</v>
      </c>
      <c r="J284">
        <v>46800</v>
      </c>
      <c r="K284">
        <v>46800</v>
      </c>
      <c r="L284">
        <v>0</v>
      </c>
      <c r="M284">
        <v>0</v>
      </c>
      <c r="N284">
        <v>0</v>
      </c>
      <c r="O284">
        <v>0</v>
      </c>
      <c r="P284">
        <v>1144</v>
      </c>
      <c r="R284">
        <v>2</v>
      </c>
      <c r="U284">
        <v>0</v>
      </c>
      <c r="X284">
        <v>0</v>
      </c>
      <c r="AA284">
        <v>0</v>
      </c>
      <c r="AD284">
        <v>0</v>
      </c>
      <c r="AG284">
        <v>0</v>
      </c>
      <c r="AJ284">
        <v>0</v>
      </c>
      <c r="AK284">
        <v>102</v>
      </c>
      <c r="AL284" t="s">
        <v>1087</v>
      </c>
      <c r="AM284" t="s">
        <v>1088</v>
      </c>
      <c r="AO284">
        <v>299</v>
      </c>
      <c r="AP284">
        <v>0</v>
      </c>
      <c r="AQ284">
        <v>1</v>
      </c>
      <c r="AR284">
        <v>1.5</v>
      </c>
      <c r="AS284" t="s">
        <v>500</v>
      </c>
      <c r="AT284">
        <v>4</v>
      </c>
      <c r="AU284">
        <v>2</v>
      </c>
      <c r="AV284">
        <v>0</v>
      </c>
      <c r="AW284" t="s">
        <v>1089</v>
      </c>
      <c r="AX284">
        <v>1</v>
      </c>
      <c r="AY284">
        <v>0</v>
      </c>
      <c r="AZ284">
        <v>6</v>
      </c>
      <c r="BA284">
        <v>1</v>
      </c>
      <c r="BB284">
        <v>31</v>
      </c>
      <c r="BC284">
        <v>0</v>
      </c>
      <c r="BD284">
        <v>0</v>
      </c>
      <c r="BE284">
        <v>1</v>
      </c>
      <c r="BF284">
        <v>0</v>
      </c>
      <c r="BG284">
        <v>1</v>
      </c>
      <c r="BH284" t="s">
        <v>1090</v>
      </c>
      <c r="BI284">
        <v>800</v>
      </c>
      <c r="BJ284">
        <v>0</v>
      </c>
      <c r="BK284">
        <v>2</v>
      </c>
      <c r="BL284">
        <v>16</v>
      </c>
      <c r="BM284">
        <v>60</v>
      </c>
      <c r="BN284">
        <v>200</v>
      </c>
      <c r="BO284">
        <v>0</v>
      </c>
      <c r="BS284">
        <v>2025</v>
      </c>
      <c r="BT284">
        <v>36000</v>
      </c>
      <c r="BU284">
        <v>0</v>
      </c>
    </row>
    <row r="285" spans="1:73">
      <c r="A285" s="1" t="str">
        <f t="shared" si="21"/>
        <v>東根-4B</v>
      </c>
      <c r="B285" t="s">
        <v>2392</v>
      </c>
      <c r="C285">
        <v>211</v>
      </c>
      <c r="D285" t="s">
        <v>354</v>
      </c>
      <c r="E285" t="s">
        <v>2393</v>
      </c>
      <c r="F285">
        <v>4</v>
      </c>
      <c r="G285" t="s">
        <v>2401</v>
      </c>
      <c r="H285">
        <v>2</v>
      </c>
      <c r="I285">
        <v>46700</v>
      </c>
      <c r="J285">
        <v>46700</v>
      </c>
      <c r="K285">
        <v>46700</v>
      </c>
      <c r="L285">
        <v>0</v>
      </c>
      <c r="M285">
        <v>0</v>
      </c>
      <c r="N285">
        <v>0</v>
      </c>
      <c r="O285">
        <v>0</v>
      </c>
      <c r="P285">
        <v>1144</v>
      </c>
      <c r="R285">
        <v>2</v>
      </c>
      <c r="U285">
        <v>0</v>
      </c>
      <c r="X285">
        <v>0</v>
      </c>
      <c r="AA285">
        <v>0</v>
      </c>
      <c r="AD285">
        <v>0</v>
      </c>
      <c r="AG285">
        <v>0</v>
      </c>
      <c r="AJ285">
        <v>0</v>
      </c>
      <c r="AK285">
        <v>102</v>
      </c>
      <c r="AL285" t="s">
        <v>1087</v>
      </c>
      <c r="AM285" t="s">
        <v>1088</v>
      </c>
      <c r="AO285">
        <v>299</v>
      </c>
      <c r="AP285">
        <v>0</v>
      </c>
      <c r="AQ285">
        <v>1</v>
      </c>
      <c r="AR285">
        <v>1.5</v>
      </c>
      <c r="AS285" t="s">
        <v>500</v>
      </c>
      <c r="AT285">
        <v>4</v>
      </c>
      <c r="AU285">
        <v>2</v>
      </c>
      <c r="AV285">
        <v>0</v>
      </c>
      <c r="AW285" t="s">
        <v>1089</v>
      </c>
      <c r="AX285">
        <v>1</v>
      </c>
      <c r="AY285">
        <v>0</v>
      </c>
      <c r="AZ285">
        <v>6</v>
      </c>
      <c r="BA285">
        <v>1</v>
      </c>
      <c r="BB285">
        <v>31</v>
      </c>
      <c r="BC285">
        <v>0</v>
      </c>
      <c r="BD285">
        <v>0</v>
      </c>
      <c r="BE285">
        <v>1</v>
      </c>
      <c r="BF285">
        <v>0</v>
      </c>
      <c r="BG285">
        <v>1</v>
      </c>
      <c r="BH285" t="s">
        <v>1090</v>
      </c>
      <c r="BI285">
        <v>800</v>
      </c>
      <c r="BJ285">
        <v>0</v>
      </c>
      <c r="BK285">
        <v>2</v>
      </c>
      <c r="BL285">
        <v>16</v>
      </c>
      <c r="BM285">
        <v>60</v>
      </c>
      <c r="BN285">
        <v>200</v>
      </c>
      <c r="BO285">
        <v>0</v>
      </c>
      <c r="BS285">
        <v>2025</v>
      </c>
      <c r="BT285">
        <v>36000</v>
      </c>
      <c r="BU285">
        <v>0</v>
      </c>
    </row>
    <row r="286" spans="1:73">
      <c r="A286" s="1" t="str">
        <f t="shared" si="21"/>
        <v>東根5-1</v>
      </c>
      <c r="B286" t="s">
        <v>2392</v>
      </c>
      <c r="C286">
        <v>211</v>
      </c>
      <c r="D286" t="s">
        <v>354</v>
      </c>
      <c r="E286" t="s">
        <v>2407</v>
      </c>
      <c r="F286">
        <v>1</v>
      </c>
      <c r="G286" t="s">
        <v>2398</v>
      </c>
      <c r="H286">
        <v>1</v>
      </c>
      <c r="I286">
        <v>52200</v>
      </c>
      <c r="J286">
        <v>52200</v>
      </c>
      <c r="K286">
        <v>52200</v>
      </c>
      <c r="L286">
        <v>1</v>
      </c>
      <c r="M286">
        <v>23600</v>
      </c>
      <c r="N286">
        <v>0</v>
      </c>
      <c r="O286">
        <v>0</v>
      </c>
      <c r="P286">
        <v>1148</v>
      </c>
      <c r="R286">
        <v>2</v>
      </c>
      <c r="U286">
        <v>0</v>
      </c>
      <c r="X286">
        <v>0</v>
      </c>
      <c r="AA286">
        <v>0</v>
      </c>
      <c r="AD286">
        <v>0</v>
      </c>
      <c r="AG286">
        <v>0</v>
      </c>
      <c r="AJ286">
        <v>0</v>
      </c>
      <c r="AK286">
        <v>102</v>
      </c>
      <c r="AL286" t="s">
        <v>1093</v>
      </c>
      <c r="AM286" t="s">
        <v>1094</v>
      </c>
      <c r="AO286">
        <v>1264</v>
      </c>
      <c r="AP286">
        <v>0</v>
      </c>
      <c r="AQ286">
        <v>1</v>
      </c>
      <c r="AR286">
        <v>1.5</v>
      </c>
      <c r="AS286" t="s">
        <v>642</v>
      </c>
      <c r="AT286">
        <v>4</v>
      </c>
      <c r="AU286">
        <v>1</v>
      </c>
      <c r="AV286">
        <v>0</v>
      </c>
      <c r="AW286" t="s">
        <v>1095</v>
      </c>
      <c r="AX286">
        <v>1</v>
      </c>
      <c r="AY286">
        <v>0</v>
      </c>
      <c r="AZ286">
        <v>16</v>
      </c>
      <c r="BA286">
        <v>1</v>
      </c>
      <c r="BB286">
        <v>31</v>
      </c>
      <c r="BC286">
        <v>0</v>
      </c>
      <c r="BD286">
        <v>5</v>
      </c>
      <c r="BE286">
        <v>1</v>
      </c>
      <c r="BF286">
        <v>0</v>
      </c>
      <c r="BG286">
        <v>1</v>
      </c>
      <c r="BH286" t="s">
        <v>1090</v>
      </c>
      <c r="BI286">
        <v>1600</v>
      </c>
      <c r="BJ286">
        <v>0</v>
      </c>
      <c r="BK286">
        <v>2</v>
      </c>
      <c r="BL286">
        <v>15</v>
      </c>
      <c r="BM286">
        <v>60</v>
      </c>
      <c r="BN286">
        <v>200</v>
      </c>
      <c r="BO286">
        <v>0</v>
      </c>
      <c r="BS286">
        <v>2025</v>
      </c>
      <c r="BT286">
        <v>40000</v>
      </c>
      <c r="BU286">
        <v>0</v>
      </c>
    </row>
    <row r="287" spans="1:73">
      <c r="A287" s="1" t="str">
        <f t="shared" si="21"/>
        <v>東根5-1B</v>
      </c>
      <c r="B287" t="s">
        <v>2392</v>
      </c>
      <c r="C287">
        <v>211</v>
      </c>
      <c r="D287" t="s">
        <v>354</v>
      </c>
      <c r="E287" t="s">
        <v>2407</v>
      </c>
      <c r="F287">
        <v>1</v>
      </c>
      <c r="G287" t="s">
        <v>2401</v>
      </c>
      <c r="H287">
        <v>2</v>
      </c>
      <c r="I287">
        <v>52200</v>
      </c>
      <c r="J287">
        <v>52200</v>
      </c>
      <c r="K287">
        <v>52200</v>
      </c>
      <c r="L287">
        <v>1</v>
      </c>
      <c r="M287">
        <v>24000</v>
      </c>
      <c r="N287">
        <v>0</v>
      </c>
      <c r="O287">
        <v>0</v>
      </c>
      <c r="P287">
        <v>1148</v>
      </c>
      <c r="R287">
        <v>2</v>
      </c>
      <c r="U287">
        <v>0</v>
      </c>
      <c r="X287">
        <v>0</v>
      </c>
      <c r="AA287">
        <v>0</v>
      </c>
      <c r="AD287">
        <v>0</v>
      </c>
      <c r="AG287">
        <v>0</v>
      </c>
      <c r="AJ287">
        <v>0</v>
      </c>
      <c r="AK287">
        <v>102</v>
      </c>
      <c r="AL287" t="s">
        <v>1093</v>
      </c>
      <c r="AM287" t="s">
        <v>1094</v>
      </c>
      <c r="AO287">
        <v>1264</v>
      </c>
      <c r="AP287">
        <v>0</v>
      </c>
      <c r="AQ287">
        <v>1</v>
      </c>
      <c r="AR287">
        <v>1.5</v>
      </c>
      <c r="AS287" t="s">
        <v>642</v>
      </c>
      <c r="AT287">
        <v>4</v>
      </c>
      <c r="AU287">
        <v>1</v>
      </c>
      <c r="AV287">
        <v>0</v>
      </c>
      <c r="AW287" t="s">
        <v>1095</v>
      </c>
      <c r="AX287">
        <v>1</v>
      </c>
      <c r="AY287">
        <v>0</v>
      </c>
      <c r="AZ287">
        <v>16</v>
      </c>
      <c r="BA287">
        <v>1</v>
      </c>
      <c r="BB287">
        <v>31</v>
      </c>
      <c r="BC287">
        <v>0</v>
      </c>
      <c r="BD287">
        <v>5</v>
      </c>
      <c r="BE287">
        <v>1</v>
      </c>
      <c r="BF287">
        <v>0</v>
      </c>
      <c r="BG287">
        <v>1</v>
      </c>
      <c r="BH287" t="s">
        <v>1090</v>
      </c>
      <c r="BI287">
        <v>1600</v>
      </c>
      <c r="BJ287">
        <v>0</v>
      </c>
      <c r="BK287">
        <v>2</v>
      </c>
      <c r="BL287">
        <v>15</v>
      </c>
      <c r="BM287">
        <v>60</v>
      </c>
      <c r="BN287">
        <v>200</v>
      </c>
      <c r="BO287">
        <v>0</v>
      </c>
      <c r="BS287">
        <v>2025</v>
      </c>
      <c r="BT287">
        <v>40000</v>
      </c>
      <c r="BU287">
        <v>0</v>
      </c>
    </row>
    <row r="288" spans="1:73">
      <c r="A288" s="1" t="str">
        <f t="shared" si="21"/>
        <v>東根5-2</v>
      </c>
      <c r="B288" t="s">
        <v>2392</v>
      </c>
      <c r="C288">
        <v>211</v>
      </c>
      <c r="D288" t="s">
        <v>354</v>
      </c>
      <c r="E288" t="s">
        <v>2407</v>
      </c>
      <c r="F288">
        <v>2</v>
      </c>
      <c r="G288">
        <v>10357</v>
      </c>
      <c r="H288">
        <v>1</v>
      </c>
      <c r="I288">
        <v>68100</v>
      </c>
      <c r="J288">
        <v>68100</v>
      </c>
      <c r="K288">
        <v>69200</v>
      </c>
      <c r="L288">
        <v>1</v>
      </c>
      <c r="M288">
        <v>27500</v>
      </c>
      <c r="N288">
        <v>0</v>
      </c>
      <c r="O288">
        <v>0</v>
      </c>
      <c r="P288">
        <v>1148</v>
      </c>
      <c r="R288">
        <v>2</v>
      </c>
      <c r="U288">
        <v>0</v>
      </c>
      <c r="X288">
        <v>0</v>
      </c>
      <c r="AA288">
        <v>0</v>
      </c>
      <c r="AD288">
        <v>0</v>
      </c>
      <c r="AG288">
        <v>0</v>
      </c>
      <c r="AJ288">
        <v>0</v>
      </c>
      <c r="AK288">
        <v>102</v>
      </c>
      <c r="AL288" t="s">
        <v>1098</v>
      </c>
      <c r="AM288" t="s">
        <v>1099</v>
      </c>
      <c r="AO288">
        <v>1125</v>
      </c>
      <c r="AP288">
        <v>0</v>
      </c>
      <c r="AQ288">
        <v>1</v>
      </c>
      <c r="AR288">
        <v>2</v>
      </c>
      <c r="AS288" t="s">
        <v>642</v>
      </c>
      <c r="AT288">
        <v>3</v>
      </c>
      <c r="AU288">
        <v>1</v>
      </c>
      <c r="AV288">
        <v>0</v>
      </c>
      <c r="AW288" t="s">
        <v>1100</v>
      </c>
      <c r="AX288">
        <v>2</v>
      </c>
      <c r="AY288">
        <v>0</v>
      </c>
      <c r="AZ288">
        <v>20</v>
      </c>
      <c r="BA288">
        <v>1</v>
      </c>
      <c r="BB288">
        <v>31</v>
      </c>
      <c r="BC288">
        <v>0</v>
      </c>
      <c r="BD288">
        <v>5</v>
      </c>
      <c r="BE288">
        <v>1</v>
      </c>
      <c r="BF288">
        <v>0</v>
      </c>
      <c r="BG288">
        <v>1</v>
      </c>
      <c r="BH288" t="s">
        <v>1090</v>
      </c>
      <c r="BI288">
        <v>400</v>
      </c>
      <c r="BJ288">
        <v>0</v>
      </c>
      <c r="BK288">
        <v>2</v>
      </c>
      <c r="BL288" t="s">
        <v>2410</v>
      </c>
      <c r="BM288">
        <v>80</v>
      </c>
      <c r="BN288">
        <v>300</v>
      </c>
      <c r="BO288">
        <v>0</v>
      </c>
      <c r="BS288">
        <v>2025</v>
      </c>
      <c r="BT288">
        <v>53000</v>
      </c>
      <c r="BU288">
        <v>0</v>
      </c>
    </row>
    <row r="289" spans="1:73">
      <c r="A289" s="1" t="str">
        <f t="shared" si="21"/>
        <v>東根5-2B</v>
      </c>
      <c r="B289" t="s">
        <v>2392</v>
      </c>
      <c r="C289">
        <v>211</v>
      </c>
      <c r="D289" t="s">
        <v>354</v>
      </c>
      <c r="E289" t="s">
        <v>2407</v>
      </c>
      <c r="F289">
        <v>2</v>
      </c>
      <c r="G289" t="s">
        <v>2402</v>
      </c>
      <c r="H289">
        <v>2</v>
      </c>
      <c r="I289">
        <v>68000</v>
      </c>
      <c r="J289">
        <v>68000</v>
      </c>
      <c r="K289">
        <v>69000</v>
      </c>
      <c r="L289">
        <v>1</v>
      </c>
      <c r="M289">
        <v>31800</v>
      </c>
      <c r="N289">
        <v>0</v>
      </c>
      <c r="O289">
        <v>0</v>
      </c>
      <c r="P289">
        <v>1148</v>
      </c>
      <c r="R289">
        <v>2</v>
      </c>
      <c r="U289">
        <v>0</v>
      </c>
      <c r="X289">
        <v>0</v>
      </c>
      <c r="AA289">
        <v>0</v>
      </c>
      <c r="AD289">
        <v>0</v>
      </c>
      <c r="AG289">
        <v>0</v>
      </c>
      <c r="AJ289">
        <v>0</v>
      </c>
      <c r="AK289">
        <v>102</v>
      </c>
      <c r="AL289" t="s">
        <v>1098</v>
      </c>
      <c r="AM289" t="s">
        <v>1099</v>
      </c>
      <c r="AO289">
        <v>1125</v>
      </c>
      <c r="AP289">
        <v>0</v>
      </c>
      <c r="AQ289">
        <v>1</v>
      </c>
      <c r="AR289">
        <v>2</v>
      </c>
      <c r="AS289" t="s">
        <v>642</v>
      </c>
      <c r="AT289">
        <v>3</v>
      </c>
      <c r="AU289">
        <v>1</v>
      </c>
      <c r="AV289">
        <v>0</v>
      </c>
      <c r="AW289" t="s">
        <v>1100</v>
      </c>
      <c r="AX289">
        <v>2</v>
      </c>
      <c r="AY289">
        <v>0</v>
      </c>
      <c r="AZ289">
        <v>20</v>
      </c>
      <c r="BA289">
        <v>1</v>
      </c>
      <c r="BB289">
        <v>31</v>
      </c>
      <c r="BC289">
        <v>0</v>
      </c>
      <c r="BD289">
        <v>5</v>
      </c>
      <c r="BE289">
        <v>1</v>
      </c>
      <c r="BF289">
        <v>0</v>
      </c>
      <c r="BG289">
        <v>1</v>
      </c>
      <c r="BH289" t="s">
        <v>1090</v>
      </c>
      <c r="BI289">
        <v>400</v>
      </c>
      <c r="BJ289">
        <v>0</v>
      </c>
      <c r="BK289">
        <v>2</v>
      </c>
      <c r="BL289" t="s">
        <v>2410</v>
      </c>
      <c r="BM289">
        <v>80</v>
      </c>
      <c r="BN289">
        <v>300</v>
      </c>
      <c r="BO289">
        <v>0</v>
      </c>
      <c r="BS289">
        <v>2025</v>
      </c>
      <c r="BT289">
        <v>53000</v>
      </c>
      <c r="BU289">
        <v>0</v>
      </c>
    </row>
    <row r="290" spans="1:73">
      <c r="A290" s="1" t="str">
        <f t="shared" si="21"/>
        <v>尾花沢-1</v>
      </c>
      <c r="B290" t="s">
        <v>2392</v>
      </c>
      <c r="C290">
        <v>212</v>
      </c>
      <c r="D290" t="s">
        <v>359</v>
      </c>
      <c r="E290" t="s">
        <v>2393</v>
      </c>
      <c r="F290">
        <v>1</v>
      </c>
      <c r="G290" t="s">
        <v>2404</v>
      </c>
      <c r="H290">
        <v>1</v>
      </c>
      <c r="I290">
        <v>11500</v>
      </c>
      <c r="J290">
        <v>11500</v>
      </c>
      <c r="K290">
        <v>11500</v>
      </c>
      <c r="L290">
        <v>0</v>
      </c>
      <c r="M290">
        <v>0</v>
      </c>
      <c r="N290">
        <v>0</v>
      </c>
      <c r="O290">
        <v>0</v>
      </c>
      <c r="P290">
        <v>1144</v>
      </c>
      <c r="R290">
        <v>2</v>
      </c>
      <c r="U290">
        <v>0</v>
      </c>
      <c r="X290">
        <v>0</v>
      </c>
      <c r="AA290">
        <v>0</v>
      </c>
      <c r="AD290">
        <v>0</v>
      </c>
      <c r="AG290">
        <v>0</v>
      </c>
      <c r="AJ290">
        <v>0</v>
      </c>
      <c r="AK290">
        <v>102</v>
      </c>
      <c r="AL290" t="s">
        <v>1103</v>
      </c>
      <c r="AM290" t="s">
        <v>1104</v>
      </c>
      <c r="AO290">
        <v>263</v>
      </c>
      <c r="AP290">
        <v>0</v>
      </c>
      <c r="AQ290">
        <v>1</v>
      </c>
      <c r="AR290">
        <v>2</v>
      </c>
      <c r="AS290" t="s">
        <v>500</v>
      </c>
      <c r="AT290">
        <v>4</v>
      </c>
      <c r="AU290">
        <v>2</v>
      </c>
      <c r="AV290">
        <v>0</v>
      </c>
      <c r="AW290" t="s">
        <v>723</v>
      </c>
      <c r="AX290">
        <v>1</v>
      </c>
      <c r="AY290">
        <v>0</v>
      </c>
      <c r="AZ290">
        <v>6</v>
      </c>
      <c r="BA290">
        <v>1</v>
      </c>
      <c r="BB290">
        <v>31</v>
      </c>
      <c r="BC290">
        <v>0</v>
      </c>
      <c r="BD290">
        <v>0</v>
      </c>
      <c r="BE290">
        <v>1</v>
      </c>
      <c r="BF290">
        <v>0</v>
      </c>
      <c r="BG290">
        <v>1</v>
      </c>
      <c r="BH290" t="s">
        <v>390</v>
      </c>
      <c r="BI290">
        <v>3100</v>
      </c>
      <c r="BJ290">
        <v>0</v>
      </c>
      <c r="BK290">
        <v>2</v>
      </c>
      <c r="BL290">
        <v>15</v>
      </c>
      <c r="BM290">
        <v>60</v>
      </c>
      <c r="BN290">
        <v>200</v>
      </c>
      <c r="BO290">
        <v>0</v>
      </c>
      <c r="BS290">
        <v>2025</v>
      </c>
      <c r="BT290">
        <v>0</v>
      </c>
      <c r="BU290">
        <v>0</v>
      </c>
    </row>
    <row r="291" spans="1:73">
      <c r="A291" s="1" t="str">
        <f t="shared" si="21"/>
        <v>尾花沢-1B</v>
      </c>
      <c r="B291" t="s">
        <v>2392</v>
      </c>
      <c r="C291">
        <v>212</v>
      </c>
      <c r="D291" t="s">
        <v>359</v>
      </c>
      <c r="E291" t="s">
        <v>2393</v>
      </c>
      <c r="F291">
        <v>1</v>
      </c>
      <c r="G291" t="s">
        <v>2399</v>
      </c>
      <c r="H291">
        <v>2</v>
      </c>
      <c r="I291">
        <v>11500</v>
      </c>
      <c r="J291">
        <v>11500</v>
      </c>
      <c r="K291">
        <v>11500</v>
      </c>
      <c r="L291">
        <v>0</v>
      </c>
      <c r="M291">
        <v>0</v>
      </c>
      <c r="N291">
        <v>0</v>
      </c>
      <c r="O291">
        <v>0</v>
      </c>
      <c r="P291">
        <v>1144</v>
      </c>
      <c r="R291">
        <v>2</v>
      </c>
      <c r="U291">
        <v>0</v>
      </c>
      <c r="X291">
        <v>0</v>
      </c>
      <c r="AA291">
        <v>0</v>
      </c>
      <c r="AD291">
        <v>0</v>
      </c>
      <c r="AG291">
        <v>0</v>
      </c>
      <c r="AJ291">
        <v>0</v>
      </c>
      <c r="AK291">
        <v>102</v>
      </c>
      <c r="AL291" t="s">
        <v>1103</v>
      </c>
      <c r="AM291" t="s">
        <v>1104</v>
      </c>
      <c r="AO291">
        <v>263</v>
      </c>
      <c r="AP291">
        <v>0</v>
      </c>
      <c r="AQ291">
        <v>1</v>
      </c>
      <c r="AR291">
        <v>2</v>
      </c>
      <c r="AS291" t="s">
        <v>500</v>
      </c>
      <c r="AT291">
        <v>4</v>
      </c>
      <c r="AU291">
        <v>2</v>
      </c>
      <c r="AV291">
        <v>0</v>
      </c>
      <c r="AW291" t="s">
        <v>723</v>
      </c>
      <c r="AX291">
        <v>1</v>
      </c>
      <c r="AY291">
        <v>0</v>
      </c>
      <c r="AZ291">
        <v>6</v>
      </c>
      <c r="BA291">
        <v>1</v>
      </c>
      <c r="BB291">
        <v>31</v>
      </c>
      <c r="BC291">
        <v>0</v>
      </c>
      <c r="BD291">
        <v>0</v>
      </c>
      <c r="BE291">
        <v>1</v>
      </c>
      <c r="BF291">
        <v>0</v>
      </c>
      <c r="BG291">
        <v>1</v>
      </c>
      <c r="BH291" t="s">
        <v>390</v>
      </c>
      <c r="BI291">
        <v>3100</v>
      </c>
      <c r="BJ291">
        <v>0</v>
      </c>
      <c r="BK291">
        <v>2</v>
      </c>
      <c r="BL291">
        <v>15</v>
      </c>
      <c r="BM291">
        <v>60</v>
      </c>
      <c r="BN291">
        <v>200</v>
      </c>
      <c r="BO291">
        <v>0</v>
      </c>
      <c r="BS291">
        <v>2025</v>
      </c>
      <c r="BT291">
        <v>0</v>
      </c>
      <c r="BU291">
        <v>0</v>
      </c>
    </row>
    <row r="292" spans="1:73">
      <c r="A292" s="1" t="str">
        <f t="shared" si="21"/>
        <v>尾花沢-2</v>
      </c>
      <c r="B292" t="s">
        <v>2392</v>
      </c>
      <c r="C292">
        <v>212</v>
      </c>
      <c r="D292" t="s">
        <v>359</v>
      </c>
      <c r="E292" t="s">
        <v>2393</v>
      </c>
      <c r="F292">
        <v>2</v>
      </c>
      <c r="G292" t="s">
        <v>2404</v>
      </c>
      <c r="H292">
        <v>1</v>
      </c>
      <c r="I292">
        <v>12200</v>
      </c>
      <c r="J292">
        <v>12200</v>
      </c>
      <c r="K292">
        <v>12200</v>
      </c>
      <c r="L292">
        <v>0</v>
      </c>
      <c r="M292">
        <v>0</v>
      </c>
      <c r="N292">
        <v>0</v>
      </c>
      <c r="O292">
        <v>0</v>
      </c>
      <c r="P292">
        <v>1144</v>
      </c>
      <c r="R292">
        <v>2</v>
      </c>
      <c r="U292">
        <v>0</v>
      </c>
      <c r="X292">
        <v>0</v>
      </c>
      <c r="AA292">
        <v>0</v>
      </c>
      <c r="AD292">
        <v>0</v>
      </c>
      <c r="AG292">
        <v>0</v>
      </c>
      <c r="AJ292">
        <v>0</v>
      </c>
      <c r="AK292">
        <v>102</v>
      </c>
      <c r="AL292" t="s">
        <v>1105</v>
      </c>
      <c r="AM292" t="s">
        <v>1106</v>
      </c>
      <c r="AO292">
        <v>313</v>
      </c>
      <c r="AP292">
        <v>0</v>
      </c>
      <c r="AQ292">
        <v>1</v>
      </c>
      <c r="AR292">
        <v>1.5</v>
      </c>
      <c r="AS292" t="s">
        <v>500</v>
      </c>
      <c r="AT292">
        <v>4</v>
      </c>
      <c r="AU292">
        <v>2</v>
      </c>
      <c r="AV292">
        <v>0</v>
      </c>
      <c r="AW292" t="s">
        <v>1107</v>
      </c>
      <c r="AX292">
        <v>1</v>
      </c>
      <c r="AY292">
        <v>0</v>
      </c>
      <c r="AZ292">
        <v>5</v>
      </c>
      <c r="BA292">
        <v>1</v>
      </c>
      <c r="BB292">
        <v>31</v>
      </c>
      <c r="BC292">
        <v>0</v>
      </c>
      <c r="BD292">
        <v>0</v>
      </c>
      <c r="BE292">
        <v>1</v>
      </c>
      <c r="BF292">
        <v>0</v>
      </c>
      <c r="BG292">
        <v>1</v>
      </c>
      <c r="BH292" t="s">
        <v>390</v>
      </c>
      <c r="BI292">
        <v>3000</v>
      </c>
      <c r="BJ292">
        <v>0</v>
      </c>
      <c r="BK292">
        <v>2</v>
      </c>
      <c r="BL292">
        <v>16</v>
      </c>
      <c r="BM292">
        <v>60</v>
      </c>
      <c r="BN292">
        <v>200</v>
      </c>
      <c r="BO292">
        <v>0</v>
      </c>
      <c r="BS292">
        <v>2025</v>
      </c>
      <c r="BT292">
        <v>0</v>
      </c>
      <c r="BU292">
        <v>0</v>
      </c>
    </row>
    <row r="293" spans="1:73">
      <c r="A293" s="1" t="str">
        <f t="shared" si="21"/>
        <v>尾花沢-2B</v>
      </c>
      <c r="B293" t="s">
        <v>2392</v>
      </c>
      <c r="C293">
        <v>212</v>
      </c>
      <c r="D293" t="s">
        <v>359</v>
      </c>
      <c r="E293" t="s">
        <v>2393</v>
      </c>
      <c r="F293">
        <v>2</v>
      </c>
      <c r="G293" t="s">
        <v>2399</v>
      </c>
      <c r="H293">
        <v>2</v>
      </c>
      <c r="I293">
        <v>12200</v>
      </c>
      <c r="J293">
        <v>12200</v>
      </c>
      <c r="K293">
        <v>12200</v>
      </c>
      <c r="L293">
        <v>0</v>
      </c>
      <c r="M293">
        <v>0</v>
      </c>
      <c r="N293">
        <v>0</v>
      </c>
      <c r="O293">
        <v>0</v>
      </c>
      <c r="P293">
        <v>1144</v>
      </c>
      <c r="R293">
        <v>2</v>
      </c>
      <c r="U293">
        <v>0</v>
      </c>
      <c r="X293">
        <v>0</v>
      </c>
      <c r="AA293">
        <v>0</v>
      </c>
      <c r="AD293">
        <v>0</v>
      </c>
      <c r="AG293">
        <v>0</v>
      </c>
      <c r="AJ293">
        <v>0</v>
      </c>
      <c r="AK293">
        <v>102</v>
      </c>
      <c r="AL293" t="s">
        <v>1105</v>
      </c>
      <c r="AM293" t="s">
        <v>1106</v>
      </c>
      <c r="AO293">
        <v>313</v>
      </c>
      <c r="AP293">
        <v>0</v>
      </c>
      <c r="AQ293">
        <v>1</v>
      </c>
      <c r="AR293">
        <v>1.5</v>
      </c>
      <c r="AS293" t="s">
        <v>500</v>
      </c>
      <c r="AT293">
        <v>4</v>
      </c>
      <c r="AU293">
        <v>2</v>
      </c>
      <c r="AV293">
        <v>0</v>
      </c>
      <c r="AW293" t="s">
        <v>1107</v>
      </c>
      <c r="AX293">
        <v>1</v>
      </c>
      <c r="AY293">
        <v>0</v>
      </c>
      <c r="AZ293">
        <v>5</v>
      </c>
      <c r="BA293">
        <v>1</v>
      </c>
      <c r="BB293">
        <v>31</v>
      </c>
      <c r="BC293">
        <v>0</v>
      </c>
      <c r="BD293">
        <v>0</v>
      </c>
      <c r="BE293">
        <v>1</v>
      </c>
      <c r="BF293">
        <v>0</v>
      </c>
      <c r="BG293">
        <v>1</v>
      </c>
      <c r="BH293" t="s">
        <v>390</v>
      </c>
      <c r="BI293">
        <v>3000</v>
      </c>
      <c r="BJ293">
        <v>0</v>
      </c>
      <c r="BK293">
        <v>2</v>
      </c>
      <c r="BL293">
        <v>16</v>
      </c>
      <c r="BM293">
        <v>60</v>
      </c>
      <c r="BN293">
        <v>200</v>
      </c>
      <c r="BO293">
        <v>0</v>
      </c>
      <c r="BS293">
        <v>2025</v>
      </c>
      <c r="BT293">
        <v>0</v>
      </c>
      <c r="BU293">
        <v>0</v>
      </c>
    </row>
    <row r="294" spans="1:73">
      <c r="A294" s="1" t="str">
        <f t="shared" si="21"/>
        <v>尾花沢-3</v>
      </c>
      <c r="B294" t="s">
        <v>2392</v>
      </c>
      <c r="C294">
        <v>212</v>
      </c>
      <c r="D294" t="s">
        <v>359</v>
      </c>
      <c r="E294" t="s">
        <v>2393</v>
      </c>
      <c r="F294">
        <v>3</v>
      </c>
      <c r="G294" t="s">
        <v>2404</v>
      </c>
      <c r="H294">
        <v>1</v>
      </c>
      <c r="I294">
        <v>10800</v>
      </c>
      <c r="J294">
        <v>10800</v>
      </c>
      <c r="K294">
        <v>10800</v>
      </c>
      <c r="L294">
        <v>0</v>
      </c>
      <c r="M294">
        <v>0</v>
      </c>
      <c r="N294">
        <v>0</v>
      </c>
      <c r="O294">
        <v>0</v>
      </c>
      <c r="P294">
        <v>1144</v>
      </c>
      <c r="R294">
        <v>0</v>
      </c>
      <c r="U294">
        <v>0</v>
      </c>
      <c r="X294">
        <v>0</v>
      </c>
      <c r="AA294">
        <v>0</v>
      </c>
      <c r="AD294">
        <v>0</v>
      </c>
      <c r="AG294">
        <v>0</v>
      </c>
      <c r="AJ294">
        <v>0</v>
      </c>
      <c r="AK294">
        <v>100</v>
      </c>
      <c r="AL294" t="s">
        <v>1109</v>
      </c>
      <c r="AM294" t="s">
        <v>1110</v>
      </c>
      <c r="AO294">
        <v>365</v>
      </c>
      <c r="AP294">
        <v>0</v>
      </c>
      <c r="AQ294">
        <v>1</v>
      </c>
      <c r="AR294">
        <v>1.5</v>
      </c>
      <c r="AS294" t="s">
        <v>500</v>
      </c>
      <c r="AT294">
        <v>4</v>
      </c>
      <c r="AU294">
        <v>2</v>
      </c>
      <c r="AV294">
        <v>0</v>
      </c>
      <c r="AW294" t="s">
        <v>505</v>
      </c>
      <c r="AX294">
        <v>4</v>
      </c>
      <c r="AY294">
        <v>0</v>
      </c>
      <c r="AZ294">
        <v>4</v>
      </c>
      <c r="BA294">
        <v>1</v>
      </c>
      <c r="BB294">
        <v>31</v>
      </c>
      <c r="BC294">
        <v>0</v>
      </c>
      <c r="BD294">
        <v>0</v>
      </c>
      <c r="BE294">
        <v>1</v>
      </c>
      <c r="BF294">
        <v>0</v>
      </c>
      <c r="BG294">
        <v>1</v>
      </c>
      <c r="BH294" t="s">
        <v>390</v>
      </c>
      <c r="BI294">
        <v>3700</v>
      </c>
      <c r="BJ294">
        <v>0</v>
      </c>
      <c r="BK294">
        <v>2</v>
      </c>
      <c r="BL294">
        <v>15</v>
      </c>
      <c r="BM294">
        <v>60</v>
      </c>
      <c r="BN294">
        <v>200</v>
      </c>
      <c r="BO294">
        <v>0</v>
      </c>
      <c r="BS294">
        <v>2025</v>
      </c>
      <c r="BT294">
        <v>0</v>
      </c>
      <c r="BU294">
        <v>0</v>
      </c>
    </row>
    <row r="295" spans="1:73">
      <c r="A295" s="1" t="str">
        <f t="shared" si="21"/>
        <v>尾花沢-3B</v>
      </c>
      <c r="B295" t="s">
        <v>2392</v>
      </c>
      <c r="C295">
        <v>212</v>
      </c>
      <c r="D295" t="s">
        <v>359</v>
      </c>
      <c r="E295" t="s">
        <v>2393</v>
      </c>
      <c r="F295">
        <v>3</v>
      </c>
      <c r="G295" t="s">
        <v>2399</v>
      </c>
      <c r="H295">
        <v>2</v>
      </c>
      <c r="I295">
        <v>10800</v>
      </c>
      <c r="J295">
        <v>10800</v>
      </c>
      <c r="K295">
        <v>10800</v>
      </c>
      <c r="L295">
        <v>0</v>
      </c>
      <c r="M295">
        <v>0</v>
      </c>
      <c r="N295">
        <v>0</v>
      </c>
      <c r="O295">
        <v>0</v>
      </c>
      <c r="P295">
        <v>1144</v>
      </c>
      <c r="R295">
        <v>0</v>
      </c>
      <c r="U295">
        <v>0</v>
      </c>
      <c r="X295">
        <v>0</v>
      </c>
      <c r="AA295">
        <v>0</v>
      </c>
      <c r="AD295">
        <v>0</v>
      </c>
      <c r="AG295">
        <v>0</v>
      </c>
      <c r="AJ295">
        <v>0</v>
      </c>
      <c r="AK295">
        <v>100</v>
      </c>
      <c r="AL295" t="s">
        <v>1109</v>
      </c>
      <c r="AM295" t="s">
        <v>1110</v>
      </c>
      <c r="AO295">
        <v>365</v>
      </c>
      <c r="AP295">
        <v>0</v>
      </c>
      <c r="AQ295">
        <v>1</v>
      </c>
      <c r="AR295">
        <v>1.5</v>
      </c>
      <c r="AS295" t="s">
        <v>500</v>
      </c>
      <c r="AT295">
        <v>4</v>
      </c>
      <c r="AU295">
        <v>2</v>
      </c>
      <c r="AV295">
        <v>0</v>
      </c>
      <c r="AW295" t="s">
        <v>505</v>
      </c>
      <c r="AX295">
        <v>4</v>
      </c>
      <c r="AY295">
        <v>0</v>
      </c>
      <c r="AZ295">
        <v>4</v>
      </c>
      <c r="BA295">
        <v>1</v>
      </c>
      <c r="BB295">
        <v>31</v>
      </c>
      <c r="BC295">
        <v>0</v>
      </c>
      <c r="BD295">
        <v>0</v>
      </c>
      <c r="BE295">
        <v>1</v>
      </c>
      <c r="BF295">
        <v>0</v>
      </c>
      <c r="BG295">
        <v>1</v>
      </c>
      <c r="BH295" t="s">
        <v>390</v>
      </c>
      <c r="BI295">
        <v>3700</v>
      </c>
      <c r="BJ295">
        <v>0</v>
      </c>
      <c r="BK295">
        <v>2</v>
      </c>
      <c r="BL295">
        <v>15</v>
      </c>
      <c r="BM295">
        <v>60</v>
      </c>
      <c r="BN295">
        <v>200</v>
      </c>
      <c r="BO295">
        <v>0</v>
      </c>
      <c r="BS295">
        <v>2025</v>
      </c>
      <c r="BT295">
        <v>0</v>
      </c>
      <c r="BU295">
        <v>0</v>
      </c>
    </row>
    <row r="296" spans="1:73">
      <c r="A296" s="1" t="str">
        <f t="shared" si="21"/>
        <v>尾花沢5-1</v>
      </c>
      <c r="B296" t="s">
        <v>2392</v>
      </c>
      <c r="C296">
        <v>212</v>
      </c>
      <c r="D296" t="s">
        <v>359</v>
      </c>
      <c r="E296" t="s">
        <v>2407</v>
      </c>
      <c r="F296">
        <v>1</v>
      </c>
      <c r="G296" t="s">
        <v>2404</v>
      </c>
      <c r="H296">
        <v>1</v>
      </c>
      <c r="I296">
        <v>18100</v>
      </c>
      <c r="J296">
        <v>18100</v>
      </c>
      <c r="K296">
        <v>18100</v>
      </c>
      <c r="L296">
        <v>1</v>
      </c>
      <c r="M296">
        <v>3720</v>
      </c>
      <c r="N296">
        <v>0</v>
      </c>
      <c r="O296">
        <v>0</v>
      </c>
      <c r="R296">
        <v>0</v>
      </c>
      <c r="U296">
        <v>0</v>
      </c>
      <c r="X296">
        <v>0</v>
      </c>
      <c r="AA296">
        <v>0</v>
      </c>
      <c r="AD296">
        <v>0</v>
      </c>
      <c r="AG296">
        <v>0</v>
      </c>
      <c r="AJ296">
        <v>0</v>
      </c>
      <c r="AK296">
        <v>100</v>
      </c>
      <c r="AL296" t="s">
        <v>1112</v>
      </c>
      <c r="AM296" t="s">
        <v>1113</v>
      </c>
      <c r="AO296">
        <v>499</v>
      </c>
      <c r="AP296">
        <v>0</v>
      </c>
      <c r="AQ296">
        <v>1</v>
      </c>
      <c r="AR296">
        <v>1.5</v>
      </c>
      <c r="AS296" t="s">
        <v>631</v>
      </c>
      <c r="AT296">
        <v>3</v>
      </c>
      <c r="AU296">
        <v>2</v>
      </c>
      <c r="AV296">
        <v>0</v>
      </c>
      <c r="AW296" t="s">
        <v>1114</v>
      </c>
      <c r="AX296">
        <v>3</v>
      </c>
      <c r="AY296">
        <v>0</v>
      </c>
      <c r="AZ296">
        <v>10</v>
      </c>
      <c r="BA296">
        <v>1</v>
      </c>
      <c r="BB296">
        <v>24</v>
      </c>
      <c r="BC296">
        <v>0</v>
      </c>
      <c r="BD296">
        <v>0</v>
      </c>
      <c r="BE296">
        <v>1</v>
      </c>
      <c r="BF296">
        <v>0</v>
      </c>
      <c r="BG296">
        <v>1</v>
      </c>
      <c r="BH296" t="s">
        <v>390</v>
      </c>
      <c r="BI296">
        <v>2800</v>
      </c>
      <c r="BJ296">
        <v>0</v>
      </c>
      <c r="BK296">
        <v>2</v>
      </c>
      <c r="BL296" t="s">
        <v>2407</v>
      </c>
      <c r="BM296">
        <v>80</v>
      </c>
      <c r="BN296">
        <v>400</v>
      </c>
      <c r="BO296">
        <v>0</v>
      </c>
      <c r="BS296">
        <v>2025</v>
      </c>
      <c r="BT296">
        <v>0</v>
      </c>
      <c r="BU296">
        <v>0</v>
      </c>
    </row>
    <row r="297" spans="1:73">
      <c r="A297" s="1" t="str">
        <f t="shared" si="21"/>
        <v>尾花沢5-1B</v>
      </c>
      <c r="B297" t="s">
        <v>2392</v>
      </c>
      <c r="C297">
        <v>212</v>
      </c>
      <c r="D297" t="s">
        <v>359</v>
      </c>
      <c r="E297" t="s">
        <v>2407</v>
      </c>
      <c r="F297">
        <v>1</v>
      </c>
      <c r="G297" t="s">
        <v>2399</v>
      </c>
      <c r="H297">
        <v>2</v>
      </c>
      <c r="I297">
        <v>18300</v>
      </c>
      <c r="J297">
        <v>18300</v>
      </c>
      <c r="K297">
        <v>18300</v>
      </c>
      <c r="L297">
        <v>1</v>
      </c>
      <c r="M297">
        <v>3880</v>
      </c>
      <c r="N297">
        <v>0</v>
      </c>
      <c r="O297">
        <v>0</v>
      </c>
      <c r="R297">
        <v>0</v>
      </c>
      <c r="U297">
        <v>0</v>
      </c>
      <c r="X297">
        <v>0</v>
      </c>
      <c r="AA297">
        <v>0</v>
      </c>
      <c r="AD297">
        <v>0</v>
      </c>
      <c r="AG297">
        <v>0</v>
      </c>
      <c r="AJ297">
        <v>0</v>
      </c>
      <c r="AK297">
        <v>100</v>
      </c>
      <c r="AL297" t="s">
        <v>1112</v>
      </c>
      <c r="AM297" t="s">
        <v>1113</v>
      </c>
      <c r="AO297">
        <v>499</v>
      </c>
      <c r="AP297">
        <v>0</v>
      </c>
      <c r="AQ297">
        <v>1</v>
      </c>
      <c r="AR297">
        <v>1.5</v>
      </c>
      <c r="AS297" t="s">
        <v>631</v>
      </c>
      <c r="AT297">
        <v>3</v>
      </c>
      <c r="AU297">
        <v>2</v>
      </c>
      <c r="AV297">
        <v>0</v>
      </c>
      <c r="AW297" t="s">
        <v>1114</v>
      </c>
      <c r="AX297">
        <v>3</v>
      </c>
      <c r="AY297">
        <v>0</v>
      </c>
      <c r="AZ297">
        <v>10</v>
      </c>
      <c r="BA297">
        <v>1</v>
      </c>
      <c r="BB297">
        <v>24</v>
      </c>
      <c r="BC297">
        <v>0</v>
      </c>
      <c r="BD297">
        <v>0</v>
      </c>
      <c r="BE297">
        <v>1</v>
      </c>
      <c r="BF297">
        <v>0</v>
      </c>
      <c r="BG297">
        <v>1</v>
      </c>
      <c r="BH297" t="s">
        <v>390</v>
      </c>
      <c r="BI297">
        <v>2800</v>
      </c>
      <c r="BJ297">
        <v>0</v>
      </c>
      <c r="BK297">
        <v>2</v>
      </c>
      <c r="BL297" t="s">
        <v>2407</v>
      </c>
      <c r="BM297">
        <v>80</v>
      </c>
      <c r="BN297">
        <v>400</v>
      </c>
      <c r="BO297">
        <v>0</v>
      </c>
      <c r="BS297">
        <v>2025</v>
      </c>
      <c r="BT297">
        <v>0</v>
      </c>
      <c r="BU297">
        <v>0</v>
      </c>
    </row>
    <row r="298" spans="1:73">
      <c r="A298" s="1" t="str">
        <f t="shared" si="21"/>
        <v>南陽-1</v>
      </c>
      <c r="B298" t="s">
        <v>2392</v>
      </c>
      <c r="C298">
        <v>213</v>
      </c>
      <c r="D298" t="s">
        <v>361</v>
      </c>
      <c r="E298" t="s">
        <v>2393</v>
      </c>
      <c r="F298">
        <v>1</v>
      </c>
      <c r="G298" t="s">
        <v>2395</v>
      </c>
      <c r="H298">
        <v>1</v>
      </c>
      <c r="I298">
        <v>16300</v>
      </c>
      <c r="J298">
        <v>16300</v>
      </c>
      <c r="K298">
        <v>16300</v>
      </c>
      <c r="L298">
        <v>0</v>
      </c>
      <c r="M298">
        <v>0</v>
      </c>
      <c r="N298">
        <v>0</v>
      </c>
      <c r="O298">
        <v>0</v>
      </c>
      <c r="P298">
        <v>1144</v>
      </c>
      <c r="R298">
        <v>1</v>
      </c>
      <c r="U298">
        <v>0</v>
      </c>
      <c r="X298">
        <v>0</v>
      </c>
      <c r="AA298">
        <v>0</v>
      </c>
      <c r="AD298">
        <v>0</v>
      </c>
      <c r="AG298">
        <v>0</v>
      </c>
      <c r="AJ298">
        <v>0</v>
      </c>
      <c r="AK298">
        <v>101</v>
      </c>
      <c r="AL298" t="s">
        <v>1117</v>
      </c>
      <c r="AO298">
        <v>285</v>
      </c>
      <c r="AP298">
        <v>0</v>
      </c>
      <c r="AQ298">
        <v>1.2</v>
      </c>
      <c r="AR298">
        <v>1</v>
      </c>
      <c r="AS298" t="s">
        <v>500</v>
      </c>
      <c r="AT298">
        <v>4</v>
      </c>
      <c r="AU298">
        <v>1</v>
      </c>
      <c r="AV298">
        <v>0</v>
      </c>
      <c r="AW298" t="s">
        <v>1118</v>
      </c>
      <c r="AX298">
        <v>7</v>
      </c>
      <c r="AY298">
        <v>0</v>
      </c>
      <c r="AZ298">
        <v>6</v>
      </c>
      <c r="BA298">
        <v>1</v>
      </c>
      <c r="BB298">
        <v>31</v>
      </c>
      <c r="BC298">
        <v>0</v>
      </c>
      <c r="BD298">
        <v>0</v>
      </c>
      <c r="BE298">
        <v>1</v>
      </c>
      <c r="BF298">
        <v>0</v>
      </c>
      <c r="BG298">
        <v>1</v>
      </c>
      <c r="BH298" t="s">
        <v>1119</v>
      </c>
      <c r="BI298">
        <v>2600</v>
      </c>
      <c r="BJ298">
        <v>0</v>
      </c>
      <c r="BK298">
        <v>2</v>
      </c>
      <c r="BL298">
        <v>14</v>
      </c>
      <c r="BM298">
        <v>60</v>
      </c>
      <c r="BN298">
        <v>200</v>
      </c>
      <c r="BO298">
        <v>0</v>
      </c>
      <c r="BS298">
        <v>2025</v>
      </c>
      <c r="BT298">
        <v>0</v>
      </c>
      <c r="BU298">
        <v>0</v>
      </c>
    </row>
    <row r="299" spans="1:73">
      <c r="A299" s="1" t="str">
        <f t="shared" si="21"/>
        <v>南陽-1B</v>
      </c>
      <c r="B299" t="s">
        <v>2392</v>
      </c>
      <c r="C299">
        <v>213</v>
      </c>
      <c r="D299" t="s">
        <v>361</v>
      </c>
      <c r="E299" t="s">
        <v>2393</v>
      </c>
      <c r="F299">
        <v>1</v>
      </c>
      <c r="G299" t="s">
        <v>2396</v>
      </c>
      <c r="H299">
        <v>2</v>
      </c>
      <c r="I299">
        <v>16300</v>
      </c>
      <c r="J299">
        <v>16300</v>
      </c>
      <c r="K299">
        <v>16300</v>
      </c>
      <c r="L299">
        <v>0</v>
      </c>
      <c r="M299">
        <v>0</v>
      </c>
      <c r="N299">
        <v>0</v>
      </c>
      <c r="O299">
        <v>0</v>
      </c>
      <c r="P299">
        <v>1144</v>
      </c>
      <c r="R299">
        <v>1</v>
      </c>
      <c r="U299">
        <v>0</v>
      </c>
      <c r="X299">
        <v>0</v>
      </c>
      <c r="AA299">
        <v>0</v>
      </c>
      <c r="AD299">
        <v>0</v>
      </c>
      <c r="AG299">
        <v>0</v>
      </c>
      <c r="AJ299">
        <v>0</v>
      </c>
      <c r="AK299">
        <v>101</v>
      </c>
      <c r="AL299" t="s">
        <v>1117</v>
      </c>
      <c r="AO299">
        <v>285</v>
      </c>
      <c r="AP299">
        <v>0</v>
      </c>
      <c r="AQ299">
        <v>1.2</v>
      </c>
      <c r="AR299">
        <v>1</v>
      </c>
      <c r="AS299" t="s">
        <v>500</v>
      </c>
      <c r="AT299">
        <v>4</v>
      </c>
      <c r="AU299">
        <v>1</v>
      </c>
      <c r="AV299">
        <v>0</v>
      </c>
      <c r="AW299" t="s">
        <v>1118</v>
      </c>
      <c r="AX299">
        <v>7</v>
      </c>
      <c r="AY299">
        <v>0</v>
      </c>
      <c r="AZ299">
        <v>6</v>
      </c>
      <c r="BA299">
        <v>1</v>
      </c>
      <c r="BB299">
        <v>31</v>
      </c>
      <c r="BC299">
        <v>0</v>
      </c>
      <c r="BD299">
        <v>0</v>
      </c>
      <c r="BE299">
        <v>1</v>
      </c>
      <c r="BF299">
        <v>0</v>
      </c>
      <c r="BG299">
        <v>1</v>
      </c>
      <c r="BH299" t="s">
        <v>1119</v>
      </c>
      <c r="BI299">
        <v>2600</v>
      </c>
      <c r="BJ299">
        <v>0</v>
      </c>
      <c r="BK299">
        <v>2</v>
      </c>
      <c r="BL299">
        <v>14</v>
      </c>
      <c r="BM299">
        <v>60</v>
      </c>
      <c r="BN299">
        <v>200</v>
      </c>
      <c r="BO299">
        <v>0</v>
      </c>
      <c r="BS299">
        <v>0</v>
      </c>
      <c r="BT299">
        <v>0</v>
      </c>
      <c r="BU299">
        <v>0</v>
      </c>
    </row>
    <row r="300" spans="1:73">
      <c r="A300" s="1" t="str">
        <f t="shared" si="21"/>
        <v>南陽-2</v>
      </c>
      <c r="B300" t="s">
        <v>2392</v>
      </c>
      <c r="C300">
        <v>213</v>
      </c>
      <c r="D300" t="s">
        <v>361</v>
      </c>
      <c r="E300" t="s">
        <v>2393</v>
      </c>
      <c r="F300">
        <v>2</v>
      </c>
      <c r="G300" t="s">
        <v>2395</v>
      </c>
      <c r="H300">
        <v>1</v>
      </c>
      <c r="I300">
        <v>16700</v>
      </c>
      <c r="J300">
        <v>16700</v>
      </c>
      <c r="K300">
        <v>16700</v>
      </c>
      <c r="L300">
        <v>1</v>
      </c>
      <c r="M300">
        <v>0</v>
      </c>
      <c r="N300">
        <v>0</v>
      </c>
      <c r="O300">
        <v>0</v>
      </c>
      <c r="P300">
        <v>1144</v>
      </c>
      <c r="R300">
        <v>2</v>
      </c>
      <c r="U300">
        <v>0</v>
      </c>
      <c r="X300">
        <v>0</v>
      </c>
      <c r="AA300">
        <v>0</v>
      </c>
      <c r="AD300">
        <v>0</v>
      </c>
      <c r="AG300">
        <v>0</v>
      </c>
      <c r="AJ300">
        <v>0</v>
      </c>
      <c r="AK300">
        <v>102</v>
      </c>
      <c r="AL300" t="s">
        <v>1121</v>
      </c>
      <c r="AO300">
        <v>313</v>
      </c>
      <c r="AP300">
        <v>0</v>
      </c>
      <c r="AQ300">
        <v>1</v>
      </c>
      <c r="AR300">
        <v>2</v>
      </c>
      <c r="AS300" t="s">
        <v>500</v>
      </c>
      <c r="AT300">
        <v>4</v>
      </c>
      <c r="AU300">
        <v>2</v>
      </c>
      <c r="AV300">
        <v>0</v>
      </c>
      <c r="AW300" t="s">
        <v>782</v>
      </c>
      <c r="AX300">
        <v>1</v>
      </c>
      <c r="AY300">
        <v>0</v>
      </c>
      <c r="AZ300">
        <v>5</v>
      </c>
      <c r="BA300">
        <v>1</v>
      </c>
      <c r="BB300">
        <v>31</v>
      </c>
      <c r="BC300">
        <v>0</v>
      </c>
      <c r="BD300">
        <v>0</v>
      </c>
      <c r="BE300">
        <v>1</v>
      </c>
      <c r="BF300">
        <v>0</v>
      </c>
      <c r="BG300">
        <v>1</v>
      </c>
      <c r="BH300" t="s">
        <v>1122</v>
      </c>
      <c r="BI300">
        <v>750</v>
      </c>
      <c r="BJ300">
        <v>0</v>
      </c>
      <c r="BK300">
        <v>2</v>
      </c>
      <c r="BL300">
        <v>15</v>
      </c>
      <c r="BM300">
        <v>60</v>
      </c>
      <c r="BN300">
        <v>200</v>
      </c>
      <c r="BO300">
        <v>0</v>
      </c>
      <c r="BS300">
        <v>2025</v>
      </c>
      <c r="BT300">
        <v>0</v>
      </c>
      <c r="BU300">
        <v>0</v>
      </c>
    </row>
    <row r="301" spans="1:73">
      <c r="A301" s="1" t="str">
        <f t="shared" si="21"/>
        <v>南陽-2B</v>
      </c>
      <c r="B301" t="s">
        <v>2392</v>
      </c>
      <c r="C301">
        <v>213</v>
      </c>
      <c r="D301" t="s">
        <v>361</v>
      </c>
      <c r="E301" t="s">
        <v>2393</v>
      </c>
      <c r="F301">
        <v>2</v>
      </c>
      <c r="G301" t="s">
        <v>2396</v>
      </c>
      <c r="H301">
        <v>2</v>
      </c>
      <c r="I301">
        <v>16600</v>
      </c>
      <c r="J301">
        <v>16600</v>
      </c>
      <c r="K301">
        <v>16600</v>
      </c>
      <c r="L301">
        <v>1</v>
      </c>
      <c r="M301">
        <v>0</v>
      </c>
      <c r="N301">
        <v>0</v>
      </c>
      <c r="O301">
        <v>0</v>
      </c>
      <c r="P301">
        <v>1144</v>
      </c>
      <c r="R301">
        <v>2</v>
      </c>
      <c r="U301">
        <v>0</v>
      </c>
      <c r="X301">
        <v>0</v>
      </c>
      <c r="AA301">
        <v>0</v>
      </c>
      <c r="AD301">
        <v>0</v>
      </c>
      <c r="AG301">
        <v>0</v>
      </c>
      <c r="AJ301">
        <v>0</v>
      </c>
      <c r="AK301">
        <v>102</v>
      </c>
      <c r="AL301" t="s">
        <v>1121</v>
      </c>
      <c r="AO301">
        <v>313</v>
      </c>
      <c r="AP301">
        <v>0</v>
      </c>
      <c r="AQ301">
        <v>1</v>
      </c>
      <c r="AR301">
        <v>2</v>
      </c>
      <c r="AS301" t="s">
        <v>500</v>
      </c>
      <c r="AT301">
        <v>4</v>
      </c>
      <c r="AU301">
        <v>2</v>
      </c>
      <c r="AV301">
        <v>0</v>
      </c>
      <c r="AW301" t="s">
        <v>782</v>
      </c>
      <c r="AX301">
        <v>1</v>
      </c>
      <c r="AY301">
        <v>0</v>
      </c>
      <c r="AZ301">
        <v>5</v>
      </c>
      <c r="BA301">
        <v>1</v>
      </c>
      <c r="BB301">
        <v>31</v>
      </c>
      <c r="BC301">
        <v>0</v>
      </c>
      <c r="BD301">
        <v>0</v>
      </c>
      <c r="BE301">
        <v>1</v>
      </c>
      <c r="BF301">
        <v>0</v>
      </c>
      <c r="BG301">
        <v>1</v>
      </c>
      <c r="BH301" t="s">
        <v>1122</v>
      </c>
      <c r="BI301">
        <v>750</v>
      </c>
      <c r="BJ301">
        <v>0</v>
      </c>
      <c r="BK301">
        <v>2</v>
      </c>
      <c r="BL301">
        <v>15</v>
      </c>
      <c r="BM301">
        <v>60</v>
      </c>
      <c r="BN301">
        <v>200</v>
      </c>
      <c r="BO301">
        <v>0</v>
      </c>
      <c r="BS301">
        <v>0</v>
      </c>
      <c r="BT301">
        <v>0</v>
      </c>
      <c r="BU301">
        <v>0</v>
      </c>
    </row>
    <row r="302" spans="1:73">
      <c r="A302" s="1" t="str">
        <f t="shared" si="21"/>
        <v>南陽-3</v>
      </c>
      <c r="B302" t="s">
        <v>2392</v>
      </c>
      <c r="C302">
        <v>213</v>
      </c>
      <c r="D302" t="s">
        <v>361</v>
      </c>
      <c r="E302" t="s">
        <v>2393</v>
      </c>
      <c r="F302">
        <v>3</v>
      </c>
      <c r="G302" t="s">
        <v>2395</v>
      </c>
      <c r="H302">
        <v>1</v>
      </c>
      <c r="I302">
        <v>30200</v>
      </c>
      <c r="J302">
        <v>30200</v>
      </c>
      <c r="K302">
        <v>30200</v>
      </c>
      <c r="L302">
        <v>0</v>
      </c>
      <c r="M302">
        <v>0</v>
      </c>
      <c r="N302">
        <v>0</v>
      </c>
      <c r="O302">
        <v>0</v>
      </c>
      <c r="P302">
        <v>1144</v>
      </c>
      <c r="R302">
        <v>3</v>
      </c>
      <c r="U302">
        <v>0</v>
      </c>
      <c r="X302">
        <v>0</v>
      </c>
      <c r="AA302">
        <v>0</v>
      </c>
      <c r="AD302">
        <v>0</v>
      </c>
      <c r="AG302">
        <v>0</v>
      </c>
      <c r="AJ302">
        <v>0</v>
      </c>
      <c r="AK302">
        <v>103</v>
      </c>
      <c r="AL302" t="s">
        <v>1124</v>
      </c>
      <c r="AO302">
        <v>264</v>
      </c>
      <c r="AP302">
        <v>0</v>
      </c>
      <c r="AQ302">
        <v>1.5</v>
      </c>
      <c r="AR302">
        <v>1</v>
      </c>
      <c r="AS302" t="s">
        <v>500</v>
      </c>
      <c r="AT302">
        <v>4</v>
      </c>
      <c r="AU302">
        <v>2</v>
      </c>
      <c r="AV302">
        <v>0</v>
      </c>
      <c r="AW302" t="s">
        <v>828</v>
      </c>
      <c r="AX302">
        <v>2</v>
      </c>
      <c r="AY302">
        <v>0</v>
      </c>
      <c r="AZ302">
        <v>4</v>
      </c>
      <c r="BA302">
        <v>1</v>
      </c>
      <c r="BB302">
        <v>31</v>
      </c>
      <c r="BC302">
        <v>0</v>
      </c>
      <c r="BD302">
        <v>0</v>
      </c>
      <c r="BE302">
        <v>1</v>
      </c>
      <c r="BF302">
        <v>0</v>
      </c>
      <c r="BG302">
        <v>1</v>
      </c>
      <c r="BH302" t="s">
        <v>1119</v>
      </c>
      <c r="BI302">
        <v>1000</v>
      </c>
      <c r="BJ302">
        <v>0</v>
      </c>
      <c r="BK302">
        <v>2</v>
      </c>
      <c r="BL302">
        <v>14</v>
      </c>
      <c r="BM302">
        <v>60</v>
      </c>
      <c r="BN302">
        <v>200</v>
      </c>
      <c r="BO302">
        <v>0</v>
      </c>
      <c r="BS302">
        <v>2025</v>
      </c>
      <c r="BT302">
        <v>0</v>
      </c>
      <c r="BU302">
        <v>0</v>
      </c>
    </row>
    <row r="303" spans="1:73">
      <c r="A303" s="1" t="str">
        <f t="shared" si="21"/>
        <v>南陽-3B</v>
      </c>
      <c r="B303" t="s">
        <v>2392</v>
      </c>
      <c r="C303">
        <v>213</v>
      </c>
      <c r="D303" t="s">
        <v>361</v>
      </c>
      <c r="E303" t="s">
        <v>2393</v>
      </c>
      <c r="F303">
        <v>3</v>
      </c>
      <c r="G303" t="s">
        <v>2396</v>
      </c>
      <c r="H303">
        <v>2</v>
      </c>
      <c r="I303">
        <v>30000</v>
      </c>
      <c r="J303">
        <v>30000</v>
      </c>
      <c r="K303">
        <v>30000</v>
      </c>
      <c r="L303">
        <v>0</v>
      </c>
      <c r="M303">
        <v>0</v>
      </c>
      <c r="N303">
        <v>0</v>
      </c>
      <c r="O303">
        <v>0</v>
      </c>
      <c r="P303">
        <v>1144</v>
      </c>
      <c r="R303">
        <v>3</v>
      </c>
      <c r="U303">
        <v>0</v>
      </c>
      <c r="X303">
        <v>0</v>
      </c>
      <c r="AA303">
        <v>0</v>
      </c>
      <c r="AD303">
        <v>0</v>
      </c>
      <c r="AG303">
        <v>0</v>
      </c>
      <c r="AJ303">
        <v>0</v>
      </c>
      <c r="AK303">
        <v>103</v>
      </c>
      <c r="AL303" t="s">
        <v>1124</v>
      </c>
      <c r="AO303">
        <v>264</v>
      </c>
      <c r="AP303">
        <v>0</v>
      </c>
      <c r="AQ303">
        <v>1.5</v>
      </c>
      <c r="AR303">
        <v>1</v>
      </c>
      <c r="AS303" t="s">
        <v>500</v>
      </c>
      <c r="AT303">
        <v>4</v>
      </c>
      <c r="AU303">
        <v>2</v>
      </c>
      <c r="AV303">
        <v>0</v>
      </c>
      <c r="AW303" t="s">
        <v>828</v>
      </c>
      <c r="AX303">
        <v>2</v>
      </c>
      <c r="AY303">
        <v>0</v>
      </c>
      <c r="AZ303">
        <v>4</v>
      </c>
      <c r="BA303">
        <v>1</v>
      </c>
      <c r="BB303">
        <v>31</v>
      </c>
      <c r="BC303">
        <v>0</v>
      </c>
      <c r="BD303">
        <v>0</v>
      </c>
      <c r="BE303">
        <v>1</v>
      </c>
      <c r="BF303">
        <v>0</v>
      </c>
      <c r="BG303">
        <v>1</v>
      </c>
      <c r="BH303" t="s">
        <v>1119</v>
      </c>
      <c r="BI303">
        <v>1000</v>
      </c>
      <c r="BJ303">
        <v>0</v>
      </c>
      <c r="BK303">
        <v>2</v>
      </c>
      <c r="BL303">
        <v>14</v>
      </c>
      <c r="BM303">
        <v>60</v>
      </c>
      <c r="BN303">
        <v>200</v>
      </c>
      <c r="BO303">
        <v>0</v>
      </c>
      <c r="BS303">
        <v>0</v>
      </c>
      <c r="BT303">
        <v>0</v>
      </c>
      <c r="BU303">
        <v>0</v>
      </c>
    </row>
    <row r="304" spans="1:73">
      <c r="A304" s="1" t="str">
        <f t="shared" si="21"/>
        <v>南陽5-1</v>
      </c>
      <c r="B304" t="s">
        <v>2392</v>
      </c>
      <c r="C304">
        <v>213</v>
      </c>
      <c r="D304" t="s">
        <v>361</v>
      </c>
      <c r="E304" t="s">
        <v>2407</v>
      </c>
      <c r="F304">
        <v>1</v>
      </c>
      <c r="G304" t="s">
        <v>2395</v>
      </c>
      <c r="H304">
        <v>1</v>
      </c>
      <c r="I304">
        <v>39600</v>
      </c>
      <c r="J304">
        <v>39600</v>
      </c>
      <c r="K304">
        <v>39800</v>
      </c>
      <c r="L304">
        <v>1</v>
      </c>
      <c r="M304">
        <v>15100</v>
      </c>
      <c r="N304">
        <v>0</v>
      </c>
      <c r="O304">
        <v>0</v>
      </c>
      <c r="R304">
        <v>0</v>
      </c>
      <c r="U304">
        <v>0</v>
      </c>
      <c r="X304">
        <v>0</v>
      </c>
      <c r="AA304">
        <v>0</v>
      </c>
      <c r="AD304">
        <v>0</v>
      </c>
      <c r="AG304">
        <v>0</v>
      </c>
      <c r="AJ304">
        <v>0</v>
      </c>
      <c r="AK304">
        <v>100</v>
      </c>
      <c r="AL304" t="s">
        <v>1126</v>
      </c>
      <c r="AO304">
        <v>816</v>
      </c>
      <c r="AP304">
        <v>0</v>
      </c>
      <c r="AQ304">
        <v>1</v>
      </c>
      <c r="AR304">
        <v>1</v>
      </c>
      <c r="AS304" t="s">
        <v>631</v>
      </c>
      <c r="AT304">
        <v>4</v>
      </c>
      <c r="AU304">
        <v>2</v>
      </c>
      <c r="AV304">
        <v>0</v>
      </c>
      <c r="AW304" t="s">
        <v>1127</v>
      </c>
      <c r="AX304">
        <v>4</v>
      </c>
      <c r="AY304">
        <v>0</v>
      </c>
      <c r="AZ304">
        <v>16</v>
      </c>
      <c r="BA304">
        <v>1</v>
      </c>
      <c r="BB304">
        <v>24</v>
      </c>
      <c r="BC304">
        <v>0</v>
      </c>
      <c r="BD304">
        <v>0</v>
      </c>
      <c r="BE304">
        <v>1</v>
      </c>
      <c r="BF304">
        <v>0</v>
      </c>
      <c r="BG304">
        <v>1</v>
      </c>
      <c r="BH304" t="s">
        <v>1119</v>
      </c>
      <c r="BI304">
        <v>750</v>
      </c>
      <c r="BJ304">
        <v>0</v>
      </c>
      <c r="BK304">
        <v>2</v>
      </c>
      <c r="BL304" t="s">
        <v>2406</v>
      </c>
      <c r="BM304">
        <v>60</v>
      </c>
      <c r="BN304">
        <v>200</v>
      </c>
      <c r="BO304">
        <v>0</v>
      </c>
      <c r="BS304">
        <v>2025</v>
      </c>
      <c r="BT304">
        <v>0</v>
      </c>
      <c r="BU304">
        <v>0</v>
      </c>
    </row>
    <row r="305" spans="1:73">
      <c r="A305" s="1" t="str">
        <f t="shared" si="21"/>
        <v>南陽5-1B</v>
      </c>
      <c r="B305" t="s">
        <v>2392</v>
      </c>
      <c r="C305">
        <v>213</v>
      </c>
      <c r="D305" t="s">
        <v>361</v>
      </c>
      <c r="E305" t="s">
        <v>2407</v>
      </c>
      <c r="F305">
        <v>1</v>
      </c>
      <c r="G305" t="s">
        <v>2396</v>
      </c>
      <c r="H305">
        <v>2</v>
      </c>
      <c r="I305">
        <v>39600</v>
      </c>
      <c r="J305">
        <v>39600</v>
      </c>
      <c r="K305">
        <v>40600</v>
      </c>
      <c r="L305">
        <v>1</v>
      </c>
      <c r="M305">
        <v>12500</v>
      </c>
      <c r="N305">
        <v>0</v>
      </c>
      <c r="O305">
        <v>0</v>
      </c>
      <c r="R305">
        <v>0</v>
      </c>
      <c r="U305">
        <v>0</v>
      </c>
      <c r="X305">
        <v>0</v>
      </c>
      <c r="AA305">
        <v>0</v>
      </c>
      <c r="AD305">
        <v>0</v>
      </c>
      <c r="AG305">
        <v>0</v>
      </c>
      <c r="AJ305">
        <v>0</v>
      </c>
      <c r="AK305">
        <v>100</v>
      </c>
      <c r="AL305" t="s">
        <v>1126</v>
      </c>
      <c r="AO305">
        <v>816</v>
      </c>
      <c r="AP305">
        <v>0</v>
      </c>
      <c r="AQ305">
        <v>1</v>
      </c>
      <c r="AR305">
        <v>1</v>
      </c>
      <c r="AS305" t="s">
        <v>631</v>
      </c>
      <c r="AT305">
        <v>4</v>
      </c>
      <c r="AU305">
        <v>2</v>
      </c>
      <c r="AV305">
        <v>0</v>
      </c>
      <c r="AW305" t="s">
        <v>1127</v>
      </c>
      <c r="AX305">
        <v>4</v>
      </c>
      <c r="AY305">
        <v>0</v>
      </c>
      <c r="AZ305">
        <v>16</v>
      </c>
      <c r="BA305">
        <v>1</v>
      </c>
      <c r="BB305">
        <v>24</v>
      </c>
      <c r="BC305">
        <v>0</v>
      </c>
      <c r="BD305">
        <v>0</v>
      </c>
      <c r="BE305">
        <v>1</v>
      </c>
      <c r="BF305">
        <v>0</v>
      </c>
      <c r="BG305">
        <v>1</v>
      </c>
      <c r="BH305" t="s">
        <v>1119</v>
      </c>
      <c r="BI305">
        <v>750</v>
      </c>
      <c r="BJ305">
        <v>0</v>
      </c>
      <c r="BK305">
        <v>2</v>
      </c>
      <c r="BL305" t="s">
        <v>2406</v>
      </c>
      <c r="BM305">
        <v>60</v>
      </c>
      <c r="BN305">
        <v>200</v>
      </c>
      <c r="BO305">
        <v>0</v>
      </c>
      <c r="BS305">
        <v>0</v>
      </c>
      <c r="BT305">
        <v>0</v>
      </c>
      <c r="BU305">
        <v>0</v>
      </c>
    </row>
    <row r="306" spans="1:73">
      <c r="A306" s="1" t="str">
        <f t="shared" si="21"/>
        <v>南陽5-2</v>
      </c>
      <c r="B306" t="s">
        <v>2392</v>
      </c>
      <c r="C306">
        <v>213</v>
      </c>
      <c r="D306" t="s">
        <v>361</v>
      </c>
      <c r="E306" t="s">
        <v>2407</v>
      </c>
      <c r="F306">
        <v>2</v>
      </c>
      <c r="G306" t="s">
        <v>2395</v>
      </c>
      <c r="H306">
        <v>1</v>
      </c>
      <c r="I306">
        <v>29900</v>
      </c>
      <c r="J306">
        <v>29900</v>
      </c>
      <c r="K306">
        <v>30000</v>
      </c>
      <c r="L306">
        <v>1</v>
      </c>
      <c r="M306">
        <v>9960</v>
      </c>
      <c r="N306">
        <v>0</v>
      </c>
      <c r="O306">
        <v>0</v>
      </c>
      <c r="R306">
        <v>0</v>
      </c>
      <c r="U306">
        <v>0</v>
      </c>
      <c r="X306">
        <v>0</v>
      </c>
      <c r="AA306">
        <v>0</v>
      </c>
      <c r="AD306">
        <v>0</v>
      </c>
      <c r="AG306">
        <v>0</v>
      </c>
      <c r="AJ306">
        <v>0</v>
      </c>
      <c r="AK306">
        <v>100</v>
      </c>
      <c r="AL306" t="s">
        <v>1130</v>
      </c>
      <c r="AO306">
        <v>331</v>
      </c>
      <c r="AP306">
        <v>0</v>
      </c>
      <c r="AQ306">
        <v>1</v>
      </c>
      <c r="AR306">
        <v>2</v>
      </c>
      <c r="AS306" t="s">
        <v>631</v>
      </c>
      <c r="AT306">
        <v>4</v>
      </c>
      <c r="AU306">
        <v>2</v>
      </c>
      <c r="AV306">
        <v>0</v>
      </c>
      <c r="AW306" t="s">
        <v>1131</v>
      </c>
      <c r="AX306">
        <v>2</v>
      </c>
      <c r="AY306">
        <v>0</v>
      </c>
      <c r="AZ306">
        <v>10.5</v>
      </c>
      <c r="BA306">
        <v>1</v>
      </c>
      <c r="BB306">
        <v>10</v>
      </c>
      <c r="BC306">
        <v>0</v>
      </c>
      <c r="BD306">
        <v>0</v>
      </c>
      <c r="BE306">
        <v>1</v>
      </c>
      <c r="BF306">
        <v>0</v>
      </c>
      <c r="BG306">
        <v>1</v>
      </c>
      <c r="BH306" t="s">
        <v>1119</v>
      </c>
      <c r="BI306">
        <v>1800</v>
      </c>
      <c r="BJ306">
        <v>0</v>
      </c>
      <c r="BK306">
        <v>2</v>
      </c>
      <c r="BL306" t="s">
        <v>2407</v>
      </c>
      <c r="BM306">
        <v>80</v>
      </c>
      <c r="BN306">
        <v>400</v>
      </c>
      <c r="BO306">
        <v>0</v>
      </c>
      <c r="BS306">
        <v>2025</v>
      </c>
      <c r="BT306">
        <v>0</v>
      </c>
      <c r="BU306">
        <v>0</v>
      </c>
    </row>
    <row r="307" spans="1:73">
      <c r="A307" s="1" t="str">
        <f t="shared" si="21"/>
        <v>南陽5-2B</v>
      </c>
      <c r="B307" t="s">
        <v>2392</v>
      </c>
      <c r="C307">
        <v>213</v>
      </c>
      <c r="D307" t="s">
        <v>361</v>
      </c>
      <c r="E307" t="s">
        <v>2407</v>
      </c>
      <c r="F307">
        <v>2</v>
      </c>
      <c r="G307" t="s">
        <v>2396</v>
      </c>
      <c r="H307">
        <v>2</v>
      </c>
      <c r="I307">
        <v>29900</v>
      </c>
      <c r="J307">
        <v>29900</v>
      </c>
      <c r="K307">
        <v>30300</v>
      </c>
      <c r="L307">
        <v>1</v>
      </c>
      <c r="M307">
        <v>9740</v>
      </c>
      <c r="N307">
        <v>0</v>
      </c>
      <c r="O307">
        <v>0</v>
      </c>
      <c r="R307">
        <v>0</v>
      </c>
      <c r="U307">
        <v>0</v>
      </c>
      <c r="X307">
        <v>0</v>
      </c>
      <c r="AA307">
        <v>0</v>
      </c>
      <c r="AD307">
        <v>0</v>
      </c>
      <c r="AG307">
        <v>0</v>
      </c>
      <c r="AJ307">
        <v>0</v>
      </c>
      <c r="AK307">
        <v>100</v>
      </c>
      <c r="AL307" t="s">
        <v>1130</v>
      </c>
      <c r="AO307">
        <v>331</v>
      </c>
      <c r="AP307">
        <v>0</v>
      </c>
      <c r="AQ307">
        <v>1</v>
      </c>
      <c r="AR307">
        <v>2</v>
      </c>
      <c r="AS307" t="s">
        <v>631</v>
      </c>
      <c r="AT307">
        <v>4</v>
      </c>
      <c r="AU307">
        <v>2</v>
      </c>
      <c r="AV307">
        <v>0</v>
      </c>
      <c r="AW307" t="s">
        <v>1131</v>
      </c>
      <c r="AX307">
        <v>2</v>
      </c>
      <c r="AY307">
        <v>0</v>
      </c>
      <c r="AZ307">
        <v>10.5</v>
      </c>
      <c r="BA307">
        <v>1</v>
      </c>
      <c r="BB307">
        <v>10</v>
      </c>
      <c r="BC307">
        <v>0</v>
      </c>
      <c r="BD307">
        <v>0</v>
      </c>
      <c r="BE307">
        <v>1</v>
      </c>
      <c r="BF307">
        <v>0</v>
      </c>
      <c r="BG307">
        <v>1</v>
      </c>
      <c r="BH307" t="s">
        <v>1119</v>
      </c>
      <c r="BI307">
        <v>1800</v>
      </c>
      <c r="BJ307">
        <v>0</v>
      </c>
      <c r="BK307">
        <v>2</v>
      </c>
      <c r="BL307" t="s">
        <v>2407</v>
      </c>
      <c r="BM307">
        <v>80</v>
      </c>
      <c r="BN307">
        <v>400</v>
      </c>
      <c r="BO307">
        <v>0</v>
      </c>
      <c r="BS307">
        <v>0</v>
      </c>
      <c r="BT307">
        <v>0</v>
      </c>
      <c r="BU307">
        <v>0</v>
      </c>
    </row>
    <row r="308" spans="1:73">
      <c r="A308" s="1" t="str">
        <f t="shared" si="21"/>
        <v>山辺-1</v>
      </c>
      <c r="B308" t="s">
        <v>2392</v>
      </c>
      <c r="C308">
        <v>301</v>
      </c>
      <c r="D308" t="s">
        <v>362</v>
      </c>
      <c r="E308" t="s">
        <v>2393</v>
      </c>
      <c r="F308">
        <v>1</v>
      </c>
      <c r="G308" t="s">
        <v>2408</v>
      </c>
      <c r="H308">
        <v>1</v>
      </c>
      <c r="I308">
        <v>26500</v>
      </c>
      <c r="J308">
        <v>26500</v>
      </c>
      <c r="K308">
        <v>26500</v>
      </c>
      <c r="L308">
        <v>0</v>
      </c>
      <c r="M308">
        <v>0</v>
      </c>
      <c r="N308">
        <v>0</v>
      </c>
      <c r="O308">
        <v>0</v>
      </c>
      <c r="P308">
        <v>1143</v>
      </c>
      <c r="R308">
        <v>0</v>
      </c>
      <c r="S308">
        <v>1144</v>
      </c>
      <c r="U308">
        <v>1</v>
      </c>
      <c r="X308">
        <v>0</v>
      </c>
      <c r="AA308">
        <v>0</v>
      </c>
      <c r="AD308">
        <v>0</v>
      </c>
      <c r="AG308">
        <v>0</v>
      </c>
      <c r="AJ308">
        <v>0</v>
      </c>
      <c r="AK308">
        <v>101</v>
      </c>
      <c r="AL308" t="s">
        <v>1134</v>
      </c>
      <c r="AO308">
        <v>435</v>
      </c>
      <c r="AP308">
        <v>0</v>
      </c>
      <c r="AQ308">
        <v>1</v>
      </c>
      <c r="AR308">
        <v>2</v>
      </c>
      <c r="AS308" t="s">
        <v>500</v>
      </c>
      <c r="AT308">
        <v>4</v>
      </c>
      <c r="AU308">
        <v>2</v>
      </c>
      <c r="AV308">
        <v>0</v>
      </c>
      <c r="AW308" t="s">
        <v>1135</v>
      </c>
      <c r="AX308">
        <v>3</v>
      </c>
      <c r="AY308">
        <v>0</v>
      </c>
      <c r="AZ308">
        <v>7</v>
      </c>
      <c r="BA308">
        <v>1</v>
      </c>
      <c r="BB308">
        <v>33</v>
      </c>
      <c r="BC308">
        <v>0</v>
      </c>
      <c r="BD308">
        <v>0</v>
      </c>
      <c r="BE308">
        <v>1</v>
      </c>
      <c r="BF308">
        <v>0</v>
      </c>
      <c r="BG308">
        <v>1</v>
      </c>
      <c r="BH308" t="s">
        <v>1136</v>
      </c>
      <c r="BI308">
        <v>600</v>
      </c>
      <c r="BJ308">
        <v>0</v>
      </c>
      <c r="BK308">
        <v>1</v>
      </c>
      <c r="BL308">
        <v>16</v>
      </c>
      <c r="BM308">
        <v>60</v>
      </c>
      <c r="BN308">
        <v>200</v>
      </c>
      <c r="BO308">
        <v>0</v>
      </c>
      <c r="BS308">
        <v>2025</v>
      </c>
      <c r="BT308">
        <v>0</v>
      </c>
      <c r="BU308">
        <v>0</v>
      </c>
    </row>
    <row r="309" spans="1:73">
      <c r="A309" s="1" t="str">
        <f t="shared" si="21"/>
        <v>山辺-1B</v>
      </c>
      <c r="B309" t="s">
        <v>2392</v>
      </c>
      <c r="C309">
        <v>301</v>
      </c>
      <c r="D309" t="s">
        <v>362</v>
      </c>
      <c r="E309" t="s">
        <v>2393</v>
      </c>
      <c r="F309">
        <v>1</v>
      </c>
      <c r="G309" t="s">
        <v>2402</v>
      </c>
      <c r="H309">
        <v>2</v>
      </c>
      <c r="I309">
        <v>26500</v>
      </c>
      <c r="J309">
        <v>26500</v>
      </c>
      <c r="K309">
        <v>26500</v>
      </c>
      <c r="L309">
        <v>0</v>
      </c>
      <c r="M309">
        <v>0</v>
      </c>
      <c r="N309">
        <v>0</v>
      </c>
      <c r="O309">
        <v>0</v>
      </c>
      <c r="P309">
        <v>1144</v>
      </c>
      <c r="R309">
        <v>1</v>
      </c>
      <c r="S309">
        <v>1143</v>
      </c>
      <c r="U309">
        <v>0</v>
      </c>
      <c r="X309">
        <v>0</v>
      </c>
      <c r="AA309">
        <v>0</v>
      </c>
      <c r="AD309">
        <v>0</v>
      </c>
      <c r="AG309">
        <v>0</v>
      </c>
      <c r="AJ309">
        <v>0</v>
      </c>
      <c r="AK309">
        <v>101</v>
      </c>
      <c r="AL309" t="s">
        <v>1134</v>
      </c>
      <c r="AO309">
        <v>435</v>
      </c>
      <c r="AP309">
        <v>0</v>
      </c>
      <c r="AQ309">
        <v>1</v>
      </c>
      <c r="AR309">
        <v>2</v>
      </c>
      <c r="AS309" t="s">
        <v>500</v>
      </c>
      <c r="AT309">
        <v>4</v>
      </c>
      <c r="AU309">
        <v>2</v>
      </c>
      <c r="AV309">
        <v>0</v>
      </c>
      <c r="AW309" t="s">
        <v>1135</v>
      </c>
      <c r="AX309">
        <v>3</v>
      </c>
      <c r="AY309">
        <v>0</v>
      </c>
      <c r="AZ309">
        <v>7</v>
      </c>
      <c r="BA309">
        <v>1</v>
      </c>
      <c r="BB309">
        <v>33</v>
      </c>
      <c r="BC309">
        <v>0</v>
      </c>
      <c r="BD309">
        <v>0</v>
      </c>
      <c r="BE309">
        <v>1</v>
      </c>
      <c r="BF309">
        <v>0</v>
      </c>
      <c r="BG309">
        <v>1</v>
      </c>
      <c r="BH309" t="s">
        <v>1136</v>
      </c>
      <c r="BI309">
        <v>600</v>
      </c>
      <c r="BJ309">
        <v>0</v>
      </c>
      <c r="BK309">
        <v>1</v>
      </c>
      <c r="BL309">
        <v>16</v>
      </c>
      <c r="BM309">
        <v>60</v>
      </c>
      <c r="BN309">
        <v>200</v>
      </c>
      <c r="BO309">
        <v>0</v>
      </c>
      <c r="BS309">
        <v>2025</v>
      </c>
      <c r="BT309">
        <v>0</v>
      </c>
      <c r="BU309">
        <v>0</v>
      </c>
    </row>
    <row r="310" spans="1:73">
      <c r="A310" s="1" t="str">
        <f t="shared" si="21"/>
        <v>山辺-2</v>
      </c>
      <c r="B310" t="s">
        <v>2392</v>
      </c>
      <c r="C310">
        <v>301</v>
      </c>
      <c r="D310" t="s">
        <v>362</v>
      </c>
      <c r="E310" t="s">
        <v>2393</v>
      </c>
      <c r="F310">
        <v>2</v>
      </c>
      <c r="G310" t="s">
        <v>2408</v>
      </c>
      <c r="H310">
        <v>1</v>
      </c>
      <c r="I310">
        <v>23600</v>
      </c>
      <c r="J310">
        <v>23600</v>
      </c>
      <c r="K310">
        <v>23600</v>
      </c>
      <c r="L310">
        <v>0</v>
      </c>
      <c r="M310">
        <v>0</v>
      </c>
      <c r="N310">
        <v>0</v>
      </c>
      <c r="O310">
        <v>0</v>
      </c>
      <c r="P310">
        <v>1144</v>
      </c>
      <c r="R310">
        <v>2</v>
      </c>
      <c r="S310">
        <v>1152</v>
      </c>
      <c r="T310" t="s">
        <v>170</v>
      </c>
      <c r="U310">
        <v>0</v>
      </c>
      <c r="X310">
        <v>0</v>
      </c>
      <c r="AA310">
        <v>0</v>
      </c>
      <c r="AD310">
        <v>0</v>
      </c>
      <c r="AG310">
        <v>0</v>
      </c>
      <c r="AJ310">
        <v>0</v>
      </c>
      <c r="AK310">
        <v>102</v>
      </c>
      <c r="AL310" t="s">
        <v>1138</v>
      </c>
      <c r="AO310">
        <v>212</v>
      </c>
      <c r="AP310">
        <v>0</v>
      </c>
      <c r="AQ310">
        <v>1</v>
      </c>
      <c r="AR310">
        <v>1.5</v>
      </c>
      <c r="AS310" t="s">
        <v>500</v>
      </c>
      <c r="AT310">
        <v>4</v>
      </c>
      <c r="AU310">
        <v>2</v>
      </c>
      <c r="AV310">
        <v>0</v>
      </c>
      <c r="AW310" t="s">
        <v>1139</v>
      </c>
      <c r="AX310">
        <v>1</v>
      </c>
      <c r="AY310">
        <v>0</v>
      </c>
      <c r="AZ310">
        <v>6</v>
      </c>
      <c r="BA310">
        <v>1</v>
      </c>
      <c r="BB310">
        <v>33</v>
      </c>
      <c r="BC310">
        <v>0</v>
      </c>
      <c r="BD310">
        <v>0</v>
      </c>
      <c r="BE310">
        <v>1</v>
      </c>
      <c r="BF310">
        <v>0</v>
      </c>
      <c r="BG310">
        <v>1</v>
      </c>
      <c r="BH310" t="s">
        <v>1136</v>
      </c>
      <c r="BI310">
        <v>650</v>
      </c>
      <c r="BJ310">
        <v>0</v>
      </c>
      <c r="BK310">
        <v>1</v>
      </c>
      <c r="BL310">
        <v>15</v>
      </c>
      <c r="BM310">
        <v>60</v>
      </c>
      <c r="BN310">
        <v>200</v>
      </c>
      <c r="BO310">
        <v>0</v>
      </c>
      <c r="BS310">
        <v>2025</v>
      </c>
      <c r="BT310">
        <v>0</v>
      </c>
      <c r="BU310">
        <v>0</v>
      </c>
    </row>
    <row r="311" spans="1:73">
      <c r="A311" s="1" t="str">
        <f t="shared" si="21"/>
        <v>山辺-2B</v>
      </c>
      <c r="B311" t="s">
        <v>2392</v>
      </c>
      <c r="C311">
        <v>301</v>
      </c>
      <c r="D311" t="s">
        <v>362</v>
      </c>
      <c r="E311" t="s">
        <v>2393</v>
      </c>
      <c r="F311">
        <v>2</v>
      </c>
      <c r="G311" t="s">
        <v>2402</v>
      </c>
      <c r="H311">
        <v>2</v>
      </c>
      <c r="I311">
        <v>23600</v>
      </c>
      <c r="J311">
        <v>23600</v>
      </c>
      <c r="K311">
        <v>23600</v>
      </c>
      <c r="L311">
        <v>0</v>
      </c>
      <c r="M311">
        <v>0</v>
      </c>
      <c r="N311">
        <v>0</v>
      </c>
      <c r="O311">
        <v>0</v>
      </c>
      <c r="P311">
        <v>1144</v>
      </c>
      <c r="R311">
        <v>2</v>
      </c>
      <c r="S311">
        <v>1143</v>
      </c>
      <c r="U311">
        <v>0</v>
      </c>
      <c r="X311">
        <v>0</v>
      </c>
      <c r="AA311">
        <v>0</v>
      </c>
      <c r="AD311">
        <v>0</v>
      </c>
      <c r="AG311">
        <v>0</v>
      </c>
      <c r="AJ311">
        <v>0</v>
      </c>
      <c r="AK311">
        <v>102</v>
      </c>
      <c r="AL311" t="s">
        <v>1138</v>
      </c>
      <c r="AO311">
        <v>212</v>
      </c>
      <c r="AP311">
        <v>0</v>
      </c>
      <c r="AQ311">
        <v>1</v>
      </c>
      <c r="AR311">
        <v>1.5</v>
      </c>
      <c r="AS311" t="s">
        <v>500</v>
      </c>
      <c r="AT311">
        <v>4</v>
      </c>
      <c r="AU311">
        <v>2</v>
      </c>
      <c r="AV311">
        <v>0</v>
      </c>
      <c r="AW311" t="s">
        <v>1139</v>
      </c>
      <c r="AX311">
        <v>1</v>
      </c>
      <c r="AY311">
        <v>0</v>
      </c>
      <c r="AZ311">
        <v>6</v>
      </c>
      <c r="BA311">
        <v>1</v>
      </c>
      <c r="BB311">
        <v>33</v>
      </c>
      <c r="BC311">
        <v>0</v>
      </c>
      <c r="BD311">
        <v>0</v>
      </c>
      <c r="BE311">
        <v>1</v>
      </c>
      <c r="BF311">
        <v>0</v>
      </c>
      <c r="BG311">
        <v>1</v>
      </c>
      <c r="BH311" t="s">
        <v>1136</v>
      </c>
      <c r="BI311">
        <v>650</v>
      </c>
      <c r="BJ311">
        <v>0</v>
      </c>
      <c r="BK311">
        <v>1</v>
      </c>
      <c r="BL311">
        <v>15</v>
      </c>
      <c r="BM311">
        <v>60</v>
      </c>
      <c r="BN311">
        <v>200</v>
      </c>
      <c r="BO311">
        <v>0</v>
      </c>
      <c r="BS311">
        <v>2025</v>
      </c>
      <c r="BT311">
        <v>0</v>
      </c>
      <c r="BU311">
        <v>0</v>
      </c>
    </row>
    <row r="312" spans="1:73">
      <c r="A312" s="1" t="str">
        <f t="shared" si="21"/>
        <v>山辺-3</v>
      </c>
      <c r="B312" t="s">
        <v>2392</v>
      </c>
      <c r="C312">
        <v>301</v>
      </c>
      <c r="D312" t="s">
        <v>362</v>
      </c>
      <c r="E312" t="s">
        <v>2393</v>
      </c>
      <c r="F312">
        <v>3</v>
      </c>
      <c r="G312" t="s">
        <v>2408</v>
      </c>
      <c r="H312">
        <v>1</v>
      </c>
      <c r="I312">
        <v>11300</v>
      </c>
      <c r="J312">
        <v>11300</v>
      </c>
      <c r="K312">
        <v>11300</v>
      </c>
      <c r="L312">
        <v>0</v>
      </c>
      <c r="M312">
        <v>0</v>
      </c>
      <c r="N312">
        <v>0</v>
      </c>
      <c r="O312">
        <v>0</v>
      </c>
      <c r="P312">
        <v>1144</v>
      </c>
      <c r="R312">
        <v>3</v>
      </c>
      <c r="U312">
        <v>0</v>
      </c>
      <c r="X312">
        <v>0</v>
      </c>
      <c r="AA312">
        <v>0</v>
      </c>
      <c r="AD312">
        <v>0</v>
      </c>
      <c r="AG312">
        <v>0</v>
      </c>
      <c r="AJ312">
        <v>0</v>
      </c>
      <c r="AK312">
        <v>103</v>
      </c>
      <c r="AL312" t="s">
        <v>1141</v>
      </c>
      <c r="AO312">
        <v>1121</v>
      </c>
      <c r="AP312">
        <v>0</v>
      </c>
      <c r="AQ312">
        <v>1</v>
      </c>
      <c r="AR312">
        <v>1.5</v>
      </c>
      <c r="AS312" t="s">
        <v>500</v>
      </c>
      <c r="AT312">
        <v>4</v>
      </c>
      <c r="AU312">
        <v>2</v>
      </c>
      <c r="AV312">
        <v>0</v>
      </c>
      <c r="AW312" t="s">
        <v>1142</v>
      </c>
      <c r="AX312">
        <v>2</v>
      </c>
      <c r="AY312">
        <v>0</v>
      </c>
      <c r="AZ312">
        <v>5</v>
      </c>
      <c r="BA312">
        <v>1</v>
      </c>
      <c r="BB312">
        <v>33</v>
      </c>
      <c r="BC312">
        <v>0</v>
      </c>
      <c r="BD312">
        <v>0</v>
      </c>
      <c r="BE312">
        <v>1</v>
      </c>
      <c r="BF312">
        <v>0</v>
      </c>
      <c r="BG312">
        <v>1</v>
      </c>
      <c r="BH312" t="s">
        <v>1136</v>
      </c>
      <c r="BI312">
        <v>2000</v>
      </c>
      <c r="BJ312">
        <v>0</v>
      </c>
      <c r="BK312">
        <v>3</v>
      </c>
      <c r="BL312" t="s">
        <v>2393</v>
      </c>
      <c r="BM312">
        <v>70</v>
      </c>
      <c r="BN312">
        <v>200</v>
      </c>
      <c r="BO312">
        <v>0</v>
      </c>
      <c r="BS312">
        <v>2025</v>
      </c>
      <c r="BT312">
        <v>0</v>
      </c>
      <c r="BU312">
        <v>0</v>
      </c>
    </row>
    <row r="313" spans="1:73">
      <c r="A313" s="1" t="str">
        <f t="shared" si="21"/>
        <v>山辺-3B</v>
      </c>
      <c r="B313" t="s">
        <v>2392</v>
      </c>
      <c r="C313">
        <v>301</v>
      </c>
      <c r="D313" t="s">
        <v>362</v>
      </c>
      <c r="E313" t="s">
        <v>2393</v>
      </c>
      <c r="F313">
        <v>3</v>
      </c>
      <c r="G313" t="s">
        <v>2402</v>
      </c>
      <c r="H313">
        <v>2</v>
      </c>
      <c r="I313">
        <v>11300</v>
      </c>
      <c r="J313">
        <v>11300</v>
      </c>
      <c r="K313">
        <v>11300</v>
      </c>
      <c r="L313">
        <v>0</v>
      </c>
      <c r="M313">
        <v>0</v>
      </c>
      <c r="N313">
        <v>0</v>
      </c>
      <c r="O313">
        <v>0</v>
      </c>
      <c r="P313">
        <v>1144</v>
      </c>
      <c r="R313">
        <v>3</v>
      </c>
      <c r="U313">
        <v>0</v>
      </c>
      <c r="X313">
        <v>0</v>
      </c>
      <c r="AA313">
        <v>0</v>
      </c>
      <c r="AD313">
        <v>0</v>
      </c>
      <c r="AG313">
        <v>0</v>
      </c>
      <c r="AJ313">
        <v>0</v>
      </c>
      <c r="AK313">
        <v>103</v>
      </c>
      <c r="AL313" t="s">
        <v>1141</v>
      </c>
      <c r="AO313">
        <v>1121</v>
      </c>
      <c r="AP313">
        <v>0</v>
      </c>
      <c r="AQ313">
        <v>1</v>
      </c>
      <c r="AR313">
        <v>1.5</v>
      </c>
      <c r="AS313" t="s">
        <v>500</v>
      </c>
      <c r="AT313">
        <v>4</v>
      </c>
      <c r="AU313">
        <v>2</v>
      </c>
      <c r="AV313">
        <v>0</v>
      </c>
      <c r="AW313" t="s">
        <v>1142</v>
      </c>
      <c r="AX313">
        <v>2</v>
      </c>
      <c r="AY313">
        <v>0</v>
      </c>
      <c r="AZ313">
        <v>5</v>
      </c>
      <c r="BA313">
        <v>1</v>
      </c>
      <c r="BB313">
        <v>33</v>
      </c>
      <c r="BC313">
        <v>0</v>
      </c>
      <c r="BD313">
        <v>0</v>
      </c>
      <c r="BE313">
        <v>1</v>
      </c>
      <c r="BF313">
        <v>0</v>
      </c>
      <c r="BG313">
        <v>1</v>
      </c>
      <c r="BH313" t="s">
        <v>1136</v>
      </c>
      <c r="BI313">
        <v>2000</v>
      </c>
      <c r="BJ313">
        <v>0</v>
      </c>
      <c r="BK313">
        <v>3</v>
      </c>
      <c r="BL313" t="s">
        <v>2393</v>
      </c>
      <c r="BM313">
        <v>70</v>
      </c>
      <c r="BN313">
        <v>200</v>
      </c>
      <c r="BO313">
        <v>0</v>
      </c>
      <c r="BS313">
        <v>2025</v>
      </c>
      <c r="BT313">
        <v>0</v>
      </c>
      <c r="BU313">
        <v>0</v>
      </c>
    </row>
    <row r="314" spans="1:73">
      <c r="A314" s="1" t="str">
        <f t="shared" si="21"/>
        <v>中山-1</v>
      </c>
      <c r="B314" t="s">
        <v>2392</v>
      </c>
      <c r="C314">
        <v>302</v>
      </c>
      <c r="D314" t="s">
        <v>367</v>
      </c>
      <c r="E314" t="s">
        <v>2393</v>
      </c>
      <c r="F314">
        <v>1</v>
      </c>
      <c r="G314" t="s">
        <v>2400</v>
      </c>
      <c r="H314">
        <v>1</v>
      </c>
      <c r="I314">
        <v>23000</v>
      </c>
      <c r="J314">
        <v>23000</v>
      </c>
      <c r="K314">
        <v>23000</v>
      </c>
      <c r="L314">
        <v>0</v>
      </c>
      <c r="M314">
        <v>0</v>
      </c>
      <c r="N314">
        <v>0</v>
      </c>
      <c r="O314">
        <v>0</v>
      </c>
      <c r="P314">
        <v>1144</v>
      </c>
      <c r="R314">
        <v>1</v>
      </c>
      <c r="U314">
        <v>0</v>
      </c>
      <c r="X314">
        <v>0</v>
      </c>
      <c r="AA314">
        <v>0</v>
      </c>
      <c r="AD314">
        <v>0</v>
      </c>
      <c r="AG314">
        <v>0</v>
      </c>
      <c r="AJ314">
        <v>0</v>
      </c>
      <c r="AK314">
        <v>101</v>
      </c>
      <c r="AL314" t="s">
        <v>1145</v>
      </c>
      <c r="AO314">
        <v>465</v>
      </c>
      <c r="AP314">
        <v>0</v>
      </c>
      <c r="AQ314">
        <v>1</v>
      </c>
      <c r="AR314">
        <v>2.5</v>
      </c>
      <c r="AS314" t="s">
        <v>500</v>
      </c>
      <c r="AT314">
        <v>4</v>
      </c>
      <c r="AU314">
        <v>2</v>
      </c>
      <c r="AV314">
        <v>0</v>
      </c>
      <c r="AW314" t="s">
        <v>1139</v>
      </c>
      <c r="AX314">
        <v>3</v>
      </c>
      <c r="AY314">
        <v>0</v>
      </c>
      <c r="AZ314">
        <v>4</v>
      </c>
      <c r="BA314">
        <v>1</v>
      </c>
      <c r="BB314">
        <v>33</v>
      </c>
      <c r="BC314">
        <v>0</v>
      </c>
      <c r="BD314">
        <v>0</v>
      </c>
      <c r="BE314">
        <v>1</v>
      </c>
      <c r="BF314">
        <v>0</v>
      </c>
      <c r="BG314">
        <v>1</v>
      </c>
      <c r="BH314" t="s">
        <v>1146</v>
      </c>
      <c r="BI314">
        <v>900</v>
      </c>
      <c r="BJ314">
        <v>0</v>
      </c>
      <c r="BK314">
        <v>1</v>
      </c>
      <c r="BL314">
        <v>16</v>
      </c>
      <c r="BM314">
        <v>60</v>
      </c>
      <c r="BN314">
        <v>200</v>
      </c>
      <c r="BO314">
        <v>0</v>
      </c>
      <c r="BS314">
        <v>2025</v>
      </c>
      <c r="BT314">
        <v>0</v>
      </c>
      <c r="BU314">
        <v>0</v>
      </c>
    </row>
    <row r="315" spans="1:73">
      <c r="A315" s="1" t="str">
        <f t="shared" si="21"/>
        <v>中山-1B</v>
      </c>
      <c r="B315" t="s">
        <v>2392</v>
      </c>
      <c r="C315">
        <v>302</v>
      </c>
      <c r="D315" t="s">
        <v>367</v>
      </c>
      <c r="E315" t="s">
        <v>2393</v>
      </c>
      <c r="F315">
        <v>1</v>
      </c>
      <c r="G315" t="s">
        <v>2396</v>
      </c>
      <c r="H315">
        <v>2</v>
      </c>
      <c r="I315">
        <v>22900</v>
      </c>
      <c r="J315">
        <v>22900</v>
      </c>
      <c r="K315">
        <v>22900</v>
      </c>
      <c r="L315">
        <v>0</v>
      </c>
      <c r="M315">
        <v>0</v>
      </c>
      <c r="N315">
        <v>0</v>
      </c>
      <c r="O315">
        <v>0</v>
      </c>
      <c r="P315">
        <v>1144</v>
      </c>
      <c r="R315">
        <v>1</v>
      </c>
      <c r="U315">
        <v>0</v>
      </c>
      <c r="X315">
        <v>0</v>
      </c>
      <c r="AA315">
        <v>0</v>
      </c>
      <c r="AD315">
        <v>0</v>
      </c>
      <c r="AG315">
        <v>0</v>
      </c>
      <c r="AJ315">
        <v>0</v>
      </c>
      <c r="AK315">
        <v>101</v>
      </c>
      <c r="AL315" t="s">
        <v>1145</v>
      </c>
      <c r="AO315">
        <v>465</v>
      </c>
      <c r="AP315">
        <v>0</v>
      </c>
      <c r="AQ315">
        <v>1</v>
      </c>
      <c r="AR315">
        <v>2.5</v>
      </c>
      <c r="AS315" t="s">
        <v>500</v>
      </c>
      <c r="AT315">
        <v>4</v>
      </c>
      <c r="AU315">
        <v>2</v>
      </c>
      <c r="AV315">
        <v>0</v>
      </c>
      <c r="AW315" t="s">
        <v>1139</v>
      </c>
      <c r="AX315">
        <v>3</v>
      </c>
      <c r="AY315">
        <v>0</v>
      </c>
      <c r="AZ315">
        <v>4</v>
      </c>
      <c r="BA315">
        <v>1</v>
      </c>
      <c r="BB315">
        <v>33</v>
      </c>
      <c r="BC315">
        <v>0</v>
      </c>
      <c r="BD315">
        <v>0</v>
      </c>
      <c r="BE315">
        <v>1</v>
      </c>
      <c r="BF315">
        <v>0</v>
      </c>
      <c r="BG315">
        <v>1</v>
      </c>
      <c r="BH315" t="s">
        <v>1146</v>
      </c>
      <c r="BI315">
        <v>900</v>
      </c>
      <c r="BJ315">
        <v>0</v>
      </c>
      <c r="BK315">
        <v>1</v>
      </c>
      <c r="BL315">
        <v>16</v>
      </c>
      <c r="BM315">
        <v>60</v>
      </c>
      <c r="BN315">
        <v>200</v>
      </c>
      <c r="BO315">
        <v>0</v>
      </c>
      <c r="BS315">
        <v>0</v>
      </c>
      <c r="BT315">
        <v>0</v>
      </c>
      <c r="BU315">
        <v>0</v>
      </c>
    </row>
    <row r="316" spans="1:73">
      <c r="A316" s="1" t="str">
        <f t="shared" si="21"/>
        <v>中山-2</v>
      </c>
      <c r="B316" t="s">
        <v>2392</v>
      </c>
      <c r="C316">
        <v>302</v>
      </c>
      <c r="D316" t="s">
        <v>367</v>
      </c>
      <c r="E316" t="s">
        <v>2393</v>
      </c>
      <c r="F316">
        <v>2</v>
      </c>
      <c r="G316" t="s">
        <v>2400</v>
      </c>
      <c r="H316">
        <v>1</v>
      </c>
      <c r="I316">
        <v>27400</v>
      </c>
      <c r="J316">
        <v>27400</v>
      </c>
      <c r="K316">
        <v>27400</v>
      </c>
      <c r="L316">
        <v>0</v>
      </c>
      <c r="M316">
        <v>0</v>
      </c>
      <c r="N316">
        <v>0</v>
      </c>
      <c r="O316">
        <v>0</v>
      </c>
      <c r="P316">
        <v>1144</v>
      </c>
      <c r="R316">
        <v>1</v>
      </c>
      <c r="U316">
        <v>0</v>
      </c>
      <c r="X316">
        <v>0</v>
      </c>
      <c r="AA316">
        <v>0</v>
      </c>
      <c r="AD316">
        <v>0</v>
      </c>
      <c r="AG316">
        <v>0</v>
      </c>
      <c r="AJ316">
        <v>0</v>
      </c>
      <c r="AK316">
        <v>101</v>
      </c>
      <c r="AL316" t="s">
        <v>1148</v>
      </c>
      <c r="AO316">
        <v>224</v>
      </c>
      <c r="AP316">
        <v>0</v>
      </c>
      <c r="AQ316">
        <v>1</v>
      </c>
      <c r="AR316">
        <v>1</v>
      </c>
      <c r="AS316" t="s">
        <v>500</v>
      </c>
      <c r="AT316">
        <v>4</v>
      </c>
      <c r="AU316">
        <v>1</v>
      </c>
      <c r="AV316">
        <v>0</v>
      </c>
      <c r="AW316" t="s">
        <v>571</v>
      </c>
      <c r="AX316">
        <v>3</v>
      </c>
      <c r="AY316">
        <v>0</v>
      </c>
      <c r="AZ316">
        <v>6</v>
      </c>
      <c r="BA316">
        <v>1</v>
      </c>
      <c r="BB316">
        <v>33</v>
      </c>
      <c r="BC316">
        <v>0</v>
      </c>
      <c r="BD316">
        <v>0</v>
      </c>
      <c r="BE316">
        <v>1</v>
      </c>
      <c r="BF316">
        <v>1</v>
      </c>
      <c r="BG316">
        <v>1</v>
      </c>
      <c r="BH316" t="s">
        <v>1146</v>
      </c>
      <c r="BI316">
        <v>800</v>
      </c>
      <c r="BJ316">
        <v>0</v>
      </c>
      <c r="BK316">
        <v>1</v>
      </c>
      <c r="BL316">
        <v>15</v>
      </c>
      <c r="BM316">
        <v>60</v>
      </c>
      <c r="BN316">
        <v>200</v>
      </c>
      <c r="BO316">
        <v>0</v>
      </c>
      <c r="BS316">
        <v>2025</v>
      </c>
      <c r="BT316">
        <v>0</v>
      </c>
      <c r="BU316">
        <v>0</v>
      </c>
    </row>
    <row r="317" spans="1:73">
      <c r="A317" s="1" t="str">
        <f t="shared" si="21"/>
        <v>中山-2B</v>
      </c>
      <c r="B317" t="s">
        <v>2392</v>
      </c>
      <c r="C317">
        <v>302</v>
      </c>
      <c r="D317" t="s">
        <v>367</v>
      </c>
      <c r="E317" t="s">
        <v>2393</v>
      </c>
      <c r="F317">
        <v>2</v>
      </c>
      <c r="G317" t="s">
        <v>2396</v>
      </c>
      <c r="H317">
        <v>2</v>
      </c>
      <c r="I317">
        <v>27400</v>
      </c>
      <c r="J317">
        <v>27400</v>
      </c>
      <c r="K317">
        <v>27400</v>
      </c>
      <c r="L317">
        <v>0</v>
      </c>
      <c r="M317">
        <v>0</v>
      </c>
      <c r="N317">
        <v>0</v>
      </c>
      <c r="O317">
        <v>0</v>
      </c>
      <c r="P317">
        <v>1144</v>
      </c>
      <c r="R317">
        <v>1</v>
      </c>
      <c r="U317">
        <v>0</v>
      </c>
      <c r="X317">
        <v>0</v>
      </c>
      <c r="AA317">
        <v>0</v>
      </c>
      <c r="AD317">
        <v>0</v>
      </c>
      <c r="AG317">
        <v>0</v>
      </c>
      <c r="AJ317">
        <v>0</v>
      </c>
      <c r="AK317">
        <v>101</v>
      </c>
      <c r="AL317" t="s">
        <v>1148</v>
      </c>
      <c r="AO317">
        <v>224</v>
      </c>
      <c r="AP317">
        <v>0</v>
      </c>
      <c r="AQ317">
        <v>1</v>
      </c>
      <c r="AR317">
        <v>1</v>
      </c>
      <c r="AS317" t="s">
        <v>500</v>
      </c>
      <c r="AT317">
        <v>4</v>
      </c>
      <c r="AU317">
        <v>1</v>
      </c>
      <c r="AV317">
        <v>0</v>
      </c>
      <c r="AW317" t="s">
        <v>571</v>
      </c>
      <c r="AX317">
        <v>3</v>
      </c>
      <c r="AY317">
        <v>0</v>
      </c>
      <c r="AZ317">
        <v>6</v>
      </c>
      <c r="BA317">
        <v>1</v>
      </c>
      <c r="BB317">
        <v>33</v>
      </c>
      <c r="BC317">
        <v>0</v>
      </c>
      <c r="BD317">
        <v>0</v>
      </c>
      <c r="BE317">
        <v>1</v>
      </c>
      <c r="BF317">
        <v>1</v>
      </c>
      <c r="BG317">
        <v>1</v>
      </c>
      <c r="BH317" t="s">
        <v>1146</v>
      </c>
      <c r="BI317">
        <v>800</v>
      </c>
      <c r="BJ317">
        <v>0</v>
      </c>
      <c r="BK317">
        <v>1</v>
      </c>
      <c r="BL317">
        <v>15</v>
      </c>
      <c r="BM317">
        <v>60</v>
      </c>
      <c r="BN317">
        <v>200</v>
      </c>
      <c r="BO317">
        <v>0</v>
      </c>
      <c r="BS317">
        <v>0</v>
      </c>
      <c r="BT317">
        <v>0</v>
      </c>
      <c r="BU317">
        <v>0</v>
      </c>
    </row>
    <row r="318" spans="1:73">
      <c r="A318" s="1" t="str">
        <f t="shared" si="21"/>
        <v>中山-3</v>
      </c>
      <c r="B318" t="s">
        <v>2392</v>
      </c>
      <c r="C318">
        <v>302</v>
      </c>
      <c r="D318" t="s">
        <v>367</v>
      </c>
      <c r="E318" t="s">
        <v>2393</v>
      </c>
      <c r="F318">
        <v>3</v>
      </c>
      <c r="G318" t="s">
        <v>2400</v>
      </c>
      <c r="H318">
        <v>1</v>
      </c>
      <c r="I318">
        <v>9080</v>
      </c>
      <c r="J318">
        <v>9080</v>
      </c>
      <c r="K318">
        <v>9080</v>
      </c>
      <c r="L318">
        <v>0</v>
      </c>
      <c r="M318">
        <v>0</v>
      </c>
      <c r="N318">
        <v>0</v>
      </c>
      <c r="O318">
        <v>0</v>
      </c>
      <c r="P318">
        <v>1144</v>
      </c>
      <c r="R318">
        <v>2</v>
      </c>
      <c r="U318">
        <v>0</v>
      </c>
      <c r="X318">
        <v>0</v>
      </c>
      <c r="AA318">
        <v>0</v>
      </c>
      <c r="AD318">
        <v>0</v>
      </c>
      <c r="AG318">
        <v>0</v>
      </c>
      <c r="AJ318">
        <v>0</v>
      </c>
      <c r="AK318">
        <v>102</v>
      </c>
      <c r="AL318" t="s">
        <v>1150</v>
      </c>
      <c r="AO318">
        <v>719</v>
      </c>
      <c r="AP318">
        <v>0</v>
      </c>
      <c r="AQ318">
        <v>1</v>
      </c>
      <c r="AR318">
        <v>2</v>
      </c>
      <c r="AS318" t="s">
        <v>500</v>
      </c>
      <c r="AT318">
        <v>4</v>
      </c>
      <c r="AU318">
        <v>2</v>
      </c>
      <c r="AV318">
        <v>0</v>
      </c>
      <c r="AW318" t="s">
        <v>586</v>
      </c>
      <c r="AX318">
        <v>1</v>
      </c>
      <c r="AY318">
        <v>0</v>
      </c>
      <c r="AZ318">
        <v>4.5</v>
      </c>
      <c r="BA318">
        <v>1</v>
      </c>
      <c r="BB318">
        <v>33</v>
      </c>
      <c r="BC318">
        <v>0</v>
      </c>
      <c r="BD318">
        <v>0</v>
      </c>
      <c r="BE318">
        <v>1</v>
      </c>
      <c r="BF318">
        <v>0</v>
      </c>
      <c r="BG318">
        <v>1</v>
      </c>
      <c r="BH318" t="s">
        <v>1146</v>
      </c>
      <c r="BI318">
        <v>1300</v>
      </c>
      <c r="BJ318">
        <v>0</v>
      </c>
      <c r="BK318">
        <v>3</v>
      </c>
      <c r="BL318" t="s">
        <v>2393</v>
      </c>
      <c r="BM318">
        <v>70</v>
      </c>
      <c r="BN318">
        <v>200</v>
      </c>
      <c r="BO318">
        <v>0</v>
      </c>
      <c r="BS318">
        <v>2025</v>
      </c>
      <c r="BT318">
        <v>0</v>
      </c>
      <c r="BU318">
        <v>0</v>
      </c>
    </row>
    <row r="319" spans="1:73">
      <c r="A319" s="1" t="str">
        <f t="shared" si="21"/>
        <v>中山-3B</v>
      </c>
      <c r="B319" t="s">
        <v>2392</v>
      </c>
      <c r="C319">
        <v>302</v>
      </c>
      <c r="D319" t="s">
        <v>367</v>
      </c>
      <c r="E319" t="s">
        <v>2393</v>
      </c>
      <c r="F319">
        <v>3</v>
      </c>
      <c r="G319" t="s">
        <v>2396</v>
      </c>
      <c r="H319">
        <v>2</v>
      </c>
      <c r="I319">
        <v>9080</v>
      </c>
      <c r="J319">
        <v>9080</v>
      </c>
      <c r="K319">
        <v>9080</v>
      </c>
      <c r="L319">
        <v>0</v>
      </c>
      <c r="M319">
        <v>0</v>
      </c>
      <c r="N319">
        <v>0</v>
      </c>
      <c r="O319">
        <v>0</v>
      </c>
      <c r="P319">
        <v>1144</v>
      </c>
      <c r="R319">
        <v>2</v>
      </c>
      <c r="S319">
        <v>1143</v>
      </c>
      <c r="U319">
        <v>0</v>
      </c>
      <c r="X319">
        <v>0</v>
      </c>
      <c r="AA319">
        <v>0</v>
      </c>
      <c r="AD319">
        <v>0</v>
      </c>
      <c r="AG319">
        <v>0</v>
      </c>
      <c r="AJ319">
        <v>0</v>
      </c>
      <c r="AK319">
        <v>102</v>
      </c>
      <c r="AL319" t="s">
        <v>1150</v>
      </c>
      <c r="AO319">
        <v>719</v>
      </c>
      <c r="AP319">
        <v>0</v>
      </c>
      <c r="AQ319">
        <v>1</v>
      </c>
      <c r="AR319">
        <v>2</v>
      </c>
      <c r="AS319" t="s">
        <v>500</v>
      </c>
      <c r="AT319">
        <v>4</v>
      </c>
      <c r="AU319">
        <v>2</v>
      </c>
      <c r="AV319">
        <v>0</v>
      </c>
      <c r="AW319" t="s">
        <v>586</v>
      </c>
      <c r="AX319">
        <v>1</v>
      </c>
      <c r="AY319">
        <v>0</v>
      </c>
      <c r="AZ319">
        <v>4.5</v>
      </c>
      <c r="BA319">
        <v>1</v>
      </c>
      <c r="BB319">
        <v>33</v>
      </c>
      <c r="BC319">
        <v>0</v>
      </c>
      <c r="BD319">
        <v>0</v>
      </c>
      <c r="BE319">
        <v>1</v>
      </c>
      <c r="BF319">
        <v>0</v>
      </c>
      <c r="BG319">
        <v>1</v>
      </c>
      <c r="BH319" t="s">
        <v>1146</v>
      </c>
      <c r="BI319">
        <v>1300</v>
      </c>
      <c r="BJ319">
        <v>0</v>
      </c>
      <c r="BK319">
        <v>3</v>
      </c>
      <c r="BL319" t="s">
        <v>2393</v>
      </c>
      <c r="BM319">
        <v>70</v>
      </c>
      <c r="BN319">
        <v>200</v>
      </c>
      <c r="BO319">
        <v>0</v>
      </c>
      <c r="BS319">
        <v>0</v>
      </c>
      <c r="BT319">
        <v>0</v>
      </c>
      <c r="BU319">
        <v>0</v>
      </c>
    </row>
    <row r="320" spans="1:73">
      <c r="A320" s="1" t="str">
        <f t="shared" si="21"/>
        <v>山形河北-1</v>
      </c>
      <c r="B320" t="s">
        <v>2392</v>
      </c>
      <c r="C320">
        <v>321</v>
      </c>
      <c r="D320" t="s">
        <v>371</v>
      </c>
      <c r="E320" t="s">
        <v>2393</v>
      </c>
      <c r="F320">
        <v>1</v>
      </c>
      <c r="G320" t="s">
        <v>2403</v>
      </c>
      <c r="H320">
        <v>1</v>
      </c>
      <c r="I320">
        <v>22000</v>
      </c>
      <c r="J320">
        <v>22000</v>
      </c>
      <c r="K320">
        <v>22000</v>
      </c>
      <c r="L320">
        <v>0</v>
      </c>
      <c r="M320">
        <v>0</v>
      </c>
      <c r="N320">
        <v>0</v>
      </c>
      <c r="O320">
        <v>0</v>
      </c>
      <c r="P320">
        <v>1144</v>
      </c>
      <c r="R320">
        <v>1</v>
      </c>
      <c r="U320">
        <v>0</v>
      </c>
      <c r="X320">
        <v>0</v>
      </c>
      <c r="AA320">
        <v>0</v>
      </c>
      <c r="AD320">
        <v>0</v>
      </c>
      <c r="AG320">
        <v>0</v>
      </c>
      <c r="AJ320">
        <v>0</v>
      </c>
      <c r="AK320">
        <v>101</v>
      </c>
      <c r="AL320" t="s">
        <v>1152</v>
      </c>
      <c r="AO320">
        <v>381</v>
      </c>
      <c r="AP320">
        <v>0</v>
      </c>
      <c r="AQ320">
        <v>1</v>
      </c>
      <c r="AR320">
        <v>1.5</v>
      </c>
      <c r="AS320" t="s">
        <v>500</v>
      </c>
      <c r="AT320">
        <v>4</v>
      </c>
      <c r="AU320">
        <v>2</v>
      </c>
      <c r="AV320">
        <v>0</v>
      </c>
      <c r="AW320" t="s">
        <v>778</v>
      </c>
      <c r="AX320">
        <v>3</v>
      </c>
      <c r="AY320">
        <v>0</v>
      </c>
      <c r="AZ320">
        <v>10</v>
      </c>
      <c r="BA320">
        <v>1</v>
      </c>
      <c r="BB320">
        <v>33</v>
      </c>
      <c r="BC320">
        <v>0</v>
      </c>
      <c r="BD320">
        <v>0</v>
      </c>
      <c r="BE320">
        <v>1</v>
      </c>
      <c r="BF320">
        <v>0</v>
      </c>
      <c r="BG320">
        <v>1</v>
      </c>
      <c r="BH320" t="s">
        <v>335</v>
      </c>
      <c r="BI320">
        <v>6500</v>
      </c>
      <c r="BJ320">
        <v>0</v>
      </c>
      <c r="BK320">
        <v>2</v>
      </c>
      <c r="BL320">
        <v>13</v>
      </c>
      <c r="BM320">
        <v>60</v>
      </c>
      <c r="BN320">
        <v>200</v>
      </c>
      <c r="BO320">
        <v>0</v>
      </c>
      <c r="BS320">
        <v>2025</v>
      </c>
      <c r="BT320">
        <v>0</v>
      </c>
      <c r="BU320">
        <v>0</v>
      </c>
    </row>
    <row r="321" spans="1:73">
      <c r="A321" s="1" t="str">
        <f t="shared" si="21"/>
        <v>山形河北-1B</v>
      </c>
      <c r="B321" t="s">
        <v>2392</v>
      </c>
      <c r="C321">
        <v>321</v>
      </c>
      <c r="D321" t="s">
        <v>371</v>
      </c>
      <c r="E321" t="s">
        <v>2393</v>
      </c>
      <c r="F321">
        <v>1</v>
      </c>
      <c r="G321" t="s">
        <v>2400</v>
      </c>
      <c r="H321">
        <v>2</v>
      </c>
      <c r="I321">
        <v>22000</v>
      </c>
      <c r="J321">
        <v>22000</v>
      </c>
      <c r="K321">
        <v>22000</v>
      </c>
      <c r="L321">
        <v>0</v>
      </c>
      <c r="M321">
        <v>0</v>
      </c>
      <c r="N321">
        <v>0</v>
      </c>
      <c r="O321">
        <v>0</v>
      </c>
      <c r="P321">
        <v>1144</v>
      </c>
      <c r="R321">
        <v>1</v>
      </c>
      <c r="U321">
        <v>0</v>
      </c>
      <c r="X321">
        <v>0</v>
      </c>
      <c r="AA321">
        <v>0</v>
      </c>
      <c r="AD321">
        <v>0</v>
      </c>
      <c r="AG321">
        <v>0</v>
      </c>
      <c r="AJ321">
        <v>0</v>
      </c>
      <c r="AK321">
        <v>101</v>
      </c>
      <c r="AL321" t="s">
        <v>1152</v>
      </c>
      <c r="AO321">
        <v>381</v>
      </c>
      <c r="AP321">
        <v>0</v>
      </c>
      <c r="AQ321">
        <v>1</v>
      </c>
      <c r="AR321">
        <v>1.5</v>
      </c>
      <c r="AS321" t="s">
        <v>500</v>
      </c>
      <c r="AT321">
        <v>4</v>
      </c>
      <c r="AU321">
        <v>2</v>
      </c>
      <c r="AV321">
        <v>0</v>
      </c>
      <c r="AW321" t="s">
        <v>778</v>
      </c>
      <c r="AX321">
        <v>3</v>
      </c>
      <c r="AY321">
        <v>0</v>
      </c>
      <c r="AZ321">
        <v>10</v>
      </c>
      <c r="BA321">
        <v>1</v>
      </c>
      <c r="BB321">
        <v>33</v>
      </c>
      <c r="BC321">
        <v>0</v>
      </c>
      <c r="BD321">
        <v>0</v>
      </c>
      <c r="BE321">
        <v>1</v>
      </c>
      <c r="BF321">
        <v>0</v>
      </c>
      <c r="BG321">
        <v>1</v>
      </c>
      <c r="BH321" t="s">
        <v>335</v>
      </c>
      <c r="BI321">
        <v>6500</v>
      </c>
      <c r="BJ321">
        <v>0</v>
      </c>
      <c r="BK321">
        <v>2</v>
      </c>
      <c r="BL321">
        <v>13</v>
      </c>
      <c r="BM321">
        <v>60</v>
      </c>
      <c r="BN321">
        <v>200</v>
      </c>
      <c r="BO321">
        <v>0</v>
      </c>
      <c r="BS321">
        <v>2025</v>
      </c>
      <c r="BT321">
        <v>0</v>
      </c>
      <c r="BU321">
        <v>0</v>
      </c>
    </row>
    <row r="322" spans="1:73">
      <c r="A322" s="1" t="str">
        <f t="shared" si="21"/>
        <v>山形河北-2</v>
      </c>
      <c r="B322" t="s">
        <v>2392</v>
      </c>
      <c r="C322">
        <v>321</v>
      </c>
      <c r="D322" t="s">
        <v>371</v>
      </c>
      <c r="E322" t="s">
        <v>2393</v>
      </c>
      <c r="F322">
        <v>2</v>
      </c>
      <c r="G322" t="s">
        <v>2403</v>
      </c>
      <c r="H322">
        <v>1</v>
      </c>
      <c r="I322">
        <v>17700</v>
      </c>
      <c r="J322">
        <v>17700</v>
      </c>
      <c r="K322">
        <v>17700</v>
      </c>
      <c r="L322">
        <v>0</v>
      </c>
      <c r="M322">
        <v>0</v>
      </c>
      <c r="N322">
        <v>0</v>
      </c>
      <c r="O322">
        <v>0</v>
      </c>
      <c r="P322">
        <v>1144</v>
      </c>
      <c r="R322">
        <v>3</v>
      </c>
      <c r="U322">
        <v>0</v>
      </c>
      <c r="X322">
        <v>0</v>
      </c>
      <c r="AA322">
        <v>0</v>
      </c>
      <c r="AD322">
        <v>0</v>
      </c>
      <c r="AG322">
        <v>0</v>
      </c>
      <c r="AJ322">
        <v>0</v>
      </c>
      <c r="AK322">
        <v>103</v>
      </c>
      <c r="AL322" t="s">
        <v>1154</v>
      </c>
      <c r="AO322">
        <v>431</v>
      </c>
      <c r="AP322">
        <v>0</v>
      </c>
      <c r="AQ322">
        <v>1</v>
      </c>
      <c r="AR322">
        <v>1.5</v>
      </c>
      <c r="AS322" t="s">
        <v>500</v>
      </c>
      <c r="AT322">
        <v>4</v>
      </c>
      <c r="AU322">
        <v>2</v>
      </c>
      <c r="AV322">
        <v>0</v>
      </c>
      <c r="AW322" t="s">
        <v>778</v>
      </c>
      <c r="AX322">
        <v>5</v>
      </c>
      <c r="AY322">
        <v>0</v>
      </c>
      <c r="AZ322">
        <v>6</v>
      </c>
      <c r="BA322">
        <v>1</v>
      </c>
      <c r="BB322">
        <v>33</v>
      </c>
      <c r="BC322">
        <v>0</v>
      </c>
      <c r="BD322">
        <v>0</v>
      </c>
      <c r="BE322">
        <v>1</v>
      </c>
      <c r="BF322">
        <v>0</v>
      </c>
      <c r="BG322">
        <v>1</v>
      </c>
      <c r="BH322" t="s">
        <v>335</v>
      </c>
      <c r="BI322">
        <v>8200</v>
      </c>
      <c r="BJ322">
        <v>0</v>
      </c>
      <c r="BK322">
        <v>2</v>
      </c>
      <c r="BL322">
        <v>12</v>
      </c>
      <c r="BM322">
        <v>60</v>
      </c>
      <c r="BN322">
        <v>100</v>
      </c>
      <c r="BO322">
        <v>0</v>
      </c>
      <c r="BS322">
        <v>2025</v>
      </c>
      <c r="BT322">
        <v>0</v>
      </c>
      <c r="BU322">
        <v>0</v>
      </c>
    </row>
    <row r="323" spans="1:73">
      <c r="A323" s="1" t="str">
        <f t="shared" ref="A323:A386" si="22">D323&amp;IF(OR(E323="00",E323=0),"",IF(OR(E323="03",E323=3),3,IF(OR(E323="05",E323=5),5,IF(OR(E323="09",E323=9),9))))&amp;"-"&amp;F323&amp;IF(H323=1,"",IF(H323=2,"B"))</f>
        <v>山形河北-2B</v>
      </c>
      <c r="B323" t="s">
        <v>2392</v>
      </c>
      <c r="C323">
        <v>321</v>
      </c>
      <c r="D323" t="s">
        <v>371</v>
      </c>
      <c r="E323" t="s">
        <v>2393</v>
      </c>
      <c r="F323">
        <v>2</v>
      </c>
      <c r="G323" t="s">
        <v>2400</v>
      </c>
      <c r="H323">
        <v>2</v>
      </c>
      <c r="I323">
        <v>17700</v>
      </c>
      <c r="J323">
        <v>17700</v>
      </c>
      <c r="K323">
        <v>17700</v>
      </c>
      <c r="L323">
        <v>0</v>
      </c>
      <c r="M323">
        <v>0</v>
      </c>
      <c r="N323">
        <v>0</v>
      </c>
      <c r="O323">
        <v>0</v>
      </c>
      <c r="P323">
        <v>1144</v>
      </c>
      <c r="R323">
        <v>3</v>
      </c>
      <c r="U323">
        <v>0</v>
      </c>
      <c r="X323">
        <v>0</v>
      </c>
      <c r="AA323">
        <v>0</v>
      </c>
      <c r="AD323">
        <v>0</v>
      </c>
      <c r="AG323">
        <v>0</v>
      </c>
      <c r="AJ323">
        <v>0</v>
      </c>
      <c r="AK323">
        <v>103</v>
      </c>
      <c r="AL323" t="s">
        <v>1154</v>
      </c>
      <c r="AO323">
        <v>431</v>
      </c>
      <c r="AP323">
        <v>0</v>
      </c>
      <c r="AQ323">
        <v>1</v>
      </c>
      <c r="AR323">
        <v>1.5</v>
      </c>
      <c r="AS323" t="s">
        <v>500</v>
      </c>
      <c r="AT323">
        <v>4</v>
      </c>
      <c r="AU323">
        <v>2</v>
      </c>
      <c r="AV323">
        <v>0</v>
      </c>
      <c r="AW323" t="s">
        <v>778</v>
      </c>
      <c r="AX323">
        <v>5</v>
      </c>
      <c r="AY323">
        <v>0</v>
      </c>
      <c r="AZ323">
        <v>6</v>
      </c>
      <c r="BA323">
        <v>1</v>
      </c>
      <c r="BB323">
        <v>33</v>
      </c>
      <c r="BC323">
        <v>0</v>
      </c>
      <c r="BD323">
        <v>0</v>
      </c>
      <c r="BE323">
        <v>1</v>
      </c>
      <c r="BF323">
        <v>0</v>
      </c>
      <c r="BG323">
        <v>1</v>
      </c>
      <c r="BH323" t="s">
        <v>335</v>
      </c>
      <c r="BI323">
        <v>8200</v>
      </c>
      <c r="BJ323">
        <v>0</v>
      </c>
      <c r="BK323">
        <v>2</v>
      </c>
      <c r="BL323">
        <v>12</v>
      </c>
      <c r="BM323">
        <v>60</v>
      </c>
      <c r="BN323">
        <v>100</v>
      </c>
      <c r="BO323">
        <v>0</v>
      </c>
      <c r="BS323">
        <v>2025</v>
      </c>
      <c r="BT323">
        <v>0</v>
      </c>
      <c r="BU323">
        <v>0</v>
      </c>
    </row>
    <row r="324" spans="1:73">
      <c r="A324" s="1" t="str">
        <f t="shared" si="22"/>
        <v>山形河北5-1</v>
      </c>
      <c r="B324" t="s">
        <v>2392</v>
      </c>
      <c r="C324">
        <v>321</v>
      </c>
      <c r="D324" t="s">
        <v>371</v>
      </c>
      <c r="E324" t="s">
        <v>2407</v>
      </c>
      <c r="F324">
        <v>1</v>
      </c>
      <c r="G324" t="s">
        <v>2403</v>
      </c>
      <c r="H324">
        <v>1</v>
      </c>
      <c r="I324">
        <v>22000</v>
      </c>
      <c r="J324">
        <v>22000</v>
      </c>
      <c r="K324">
        <v>22000</v>
      </c>
      <c r="L324">
        <v>0</v>
      </c>
      <c r="M324">
        <v>0</v>
      </c>
      <c r="N324">
        <v>0</v>
      </c>
      <c r="O324">
        <v>0</v>
      </c>
      <c r="R324">
        <v>0</v>
      </c>
      <c r="U324">
        <v>0</v>
      </c>
      <c r="X324">
        <v>0</v>
      </c>
      <c r="AA324">
        <v>0</v>
      </c>
      <c r="AD324">
        <v>0</v>
      </c>
      <c r="AG324">
        <v>0</v>
      </c>
      <c r="AJ324">
        <v>0</v>
      </c>
      <c r="AK324">
        <v>100</v>
      </c>
      <c r="AL324" t="s">
        <v>1156</v>
      </c>
      <c r="AO324">
        <v>254</v>
      </c>
      <c r="AP324">
        <v>0</v>
      </c>
      <c r="AQ324">
        <v>1</v>
      </c>
      <c r="AR324">
        <v>1.5</v>
      </c>
      <c r="AS324" t="s">
        <v>631</v>
      </c>
      <c r="AT324">
        <v>3</v>
      </c>
      <c r="AU324">
        <v>2</v>
      </c>
      <c r="AV324">
        <v>0</v>
      </c>
      <c r="AW324" t="s">
        <v>1157</v>
      </c>
      <c r="AX324">
        <v>2</v>
      </c>
      <c r="AY324">
        <v>0</v>
      </c>
      <c r="AZ324">
        <v>16</v>
      </c>
      <c r="BA324">
        <v>1</v>
      </c>
      <c r="BB324">
        <v>24</v>
      </c>
      <c r="BC324">
        <v>0</v>
      </c>
      <c r="BD324">
        <v>0</v>
      </c>
      <c r="BE324">
        <v>1</v>
      </c>
      <c r="BF324">
        <v>0</v>
      </c>
      <c r="BG324">
        <v>1</v>
      </c>
      <c r="BH324" t="s">
        <v>335</v>
      </c>
      <c r="BI324">
        <v>7500</v>
      </c>
      <c r="BJ324">
        <v>0</v>
      </c>
      <c r="BK324">
        <v>2</v>
      </c>
      <c r="BL324" t="s">
        <v>2407</v>
      </c>
      <c r="BM324">
        <v>80</v>
      </c>
      <c r="BN324">
        <v>400</v>
      </c>
      <c r="BO324">
        <v>0</v>
      </c>
      <c r="BS324">
        <v>2025</v>
      </c>
      <c r="BT324">
        <v>0</v>
      </c>
      <c r="BU324">
        <v>0</v>
      </c>
    </row>
    <row r="325" spans="1:73">
      <c r="A325" s="1" t="str">
        <f t="shared" si="22"/>
        <v>山形河北5-1B</v>
      </c>
      <c r="B325" t="s">
        <v>2392</v>
      </c>
      <c r="C325">
        <v>321</v>
      </c>
      <c r="D325" t="s">
        <v>371</v>
      </c>
      <c r="E325" t="s">
        <v>2407</v>
      </c>
      <c r="F325">
        <v>1</v>
      </c>
      <c r="G325" t="s">
        <v>2400</v>
      </c>
      <c r="H325">
        <v>2</v>
      </c>
      <c r="I325">
        <v>22000</v>
      </c>
      <c r="J325">
        <v>22000</v>
      </c>
      <c r="K325">
        <v>22000</v>
      </c>
      <c r="L325">
        <v>0</v>
      </c>
      <c r="M325">
        <v>0</v>
      </c>
      <c r="N325">
        <v>0</v>
      </c>
      <c r="O325">
        <v>0</v>
      </c>
      <c r="R325">
        <v>0</v>
      </c>
      <c r="U325">
        <v>0</v>
      </c>
      <c r="X325">
        <v>0</v>
      </c>
      <c r="AA325">
        <v>0</v>
      </c>
      <c r="AD325">
        <v>0</v>
      </c>
      <c r="AG325">
        <v>0</v>
      </c>
      <c r="AJ325">
        <v>0</v>
      </c>
      <c r="AK325">
        <v>100</v>
      </c>
      <c r="AL325" t="s">
        <v>1156</v>
      </c>
      <c r="AO325">
        <v>254</v>
      </c>
      <c r="AP325">
        <v>0</v>
      </c>
      <c r="AQ325">
        <v>1</v>
      </c>
      <c r="AR325">
        <v>1.5</v>
      </c>
      <c r="AS325" t="s">
        <v>631</v>
      </c>
      <c r="AT325">
        <v>3</v>
      </c>
      <c r="AU325">
        <v>2</v>
      </c>
      <c r="AV325">
        <v>0</v>
      </c>
      <c r="AW325" t="s">
        <v>1157</v>
      </c>
      <c r="AX325">
        <v>2</v>
      </c>
      <c r="AY325">
        <v>0</v>
      </c>
      <c r="AZ325">
        <v>16</v>
      </c>
      <c r="BA325">
        <v>1</v>
      </c>
      <c r="BB325">
        <v>24</v>
      </c>
      <c r="BC325">
        <v>0</v>
      </c>
      <c r="BD325">
        <v>0</v>
      </c>
      <c r="BE325">
        <v>1</v>
      </c>
      <c r="BF325">
        <v>0</v>
      </c>
      <c r="BG325">
        <v>1</v>
      </c>
      <c r="BH325" t="s">
        <v>335</v>
      </c>
      <c r="BI325">
        <v>7500</v>
      </c>
      <c r="BJ325">
        <v>0</v>
      </c>
      <c r="BK325">
        <v>2</v>
      </c>
      <c r="BL325" t="s">
        <v>2407</v>
      </c>
      <c r="BM325">
        <v>80</v>
      </c>
      <c r="BN325">
        <v>400</v>
      </c>
      <c r="BO325">
        <v>0</v>
      </c>
      <c r="BS325">
        <v>2025</v>
      </c>
      <c r="BT325">
        <v>0</v>
      </c>
      <c r="BU325">
        <v>0</v>
      </c>
    </row>
    <row r="326" spans="1:73">
      <c r="A326" s="1" t="str">
        <f t="shared" si="22"/>
        <v>山形西川-1</v>
      </c>
      <c r="B326" t="s">
        <v>2392</v>
      </c>
      <c r="C326">
        <v>322</v>
      </c>
      <c r="D326" t="s">
        <v>376</v>
      </c>
      <c r="E326" t="s">
        <v>2393</v>
      </c>
      <c r="F326">
        <v>1</v>
      </c>
      <c r="G326">
        <v>10357</v>
      </c>
      <c r="H326">
        <v>1</v>
      </c>
      <c r="I326">
        <v>7930</v>
      </c>
      <c r="J326">
        <v>7930</v>
      </c>
      <c r="K326">
        <v>7930</v>
      </c>
      <c r="L326">
        <v>0</v>
      </c>
      <c r="M326">
        <v>0</v>
      </c>
      <c r="N326">
        <v>0</v>
      </c>
      <c r="O326">
        <v>0</v>
      </c>
      <c r="P326">
        <v>1144</v>
      </c>
      <c r="R326">
        <v>2</v>
      </c>
      <c r="U326">
        <v>0</v>
      </c>
      <c r="X326">
        <v>0</v>
      </c>
      <c r="AA326">
        <v>0</v>
      </c>
      <c r="AD326">
        <v>0</v>
      </c>
      <c r="AG326">
        <v>0</v>
      </c>
      <c r="AJ326">
        <v>0</v>
      </c>
      <c r="AK326">
        <v>102</v>
      </c>
      <c r="AL326" t="s">
        <v>1160</v>
      </c>
      <c r="AO326">
        <v>527</v>
      </c>
      <c r="AP326">
        <v>0</v>
      </c>
      <c r="AQ326">
        <v>1</v>
      </c>
      <c r="AR326">
        <v>1.2</v>
      </c>
      <c r="AS326" t="s">
        <v>500</v>
      </c>
      <c r="AT326">
        <v>4</v>
      </c>
      <c r="AU326">
        <v>2</v>
      </c>
      <c r="AV326">
        <v>0</v>
      </c>
      <c r="AW326" t="s">
        <v>1161</v>
      </c>
      <c r="AX326">
        <v>1</v>
      </c>
      <c r="AY326">
        <v>0</v>
      </c>
      <c r="AZ326">
        <v>6</v>
      </c>
      <c r="BA326">
        <v>1</v>
      </c>
      <c r="BB326">
        <v>33</v>
      </c>
      <c r="BC326">
        <v>0</v>
      </c>
      <c r="BD326">
        <v>0</v>
      </c>
      <c r="BE326">
        <v>1</v>
      </c>
      <c r="BF326">
        <v>0</v>
      </c>
      <c r="BG326">
        <v>1</v>
      </c>
      <c r="BH326" t="s">
        <v>1162</v>
      </c>
      <c r="BI326">
        <v>9900</v>
      </c>
      <c r="BJ326">
        <v>0</v>
      </c>
      <c r="BK326">
        <v>2</v>
      </c>
      <c r="BL326">
        <v>15</v>
      </c>
      <c r="BM326">
        <v>60</v>
      </c>
      <c r="BN326">
        <v>200</v>
      </c>
      <c r="BO326">
        <v>0</v>
      </c>
      <c r="BS326">
        <v>0</v>
      </c>
      <c r="BT326">
        <v>0</v>
      </c>
      <c r="BU326">
        <v>0</v>
      </c>
    </row>
    <row r="327" spans="1:73">
      <c r="A327" s="1" t="str">
        <f t="shared" si="22"/>
        <v>山形西川-1B</v>
      </c>
      <c r="B327" t="s">
        <v>2392</v>
      </c>
      <c r="C327">
        <v>322</v>
      </c>
      <c r="D327" t="s">
        <v>376</v>
      </c>
      <c r="E327" t="s">
        <v>2393</v>
      </c>
      <c r="F327">
        <v>1</v>
      </c>
      <c r="G327" t="s">
        <v>2401</v>
      </c>
      <c r="H327">
        <v>2</v>
      </c>
      <c r="I327">
        <v>7910</v>
      </c>
      <c r="J327">
        <v>7910</v>
      </c>
      <c r="K327">
        <v>7910</v>
      </c>
      <c r="L327">
        <v>0</v>
      </c>
      <c r="M327">
        <v>0</v>
      </c>
      <c r="N327">
        <v>0</v>
      </c>
      <c r="O327">
        <v>0</v>
      </c>
      <c r="P327">
        <v>1144</v>
      </c>
      <c r="R327">
        <v>2</v>
      </c>
      <c r="U327">
        <v>0</v>
      </c>
      <c r="X327">
        <v>0</v>
      </c>
      <c r="AA327">
        <v>0</v>
      </c>
      <c r="AD327">
        <v>0</v>
      </c>
      <c r="AG327">
        <v>0</v>
      </c>
      <c r="AJ327">
        <v>0</v>
      </c>
      <c r="AK327">
        <v>102</v>
      </c>
      <c r="AL327" t="s">
        <v>1160</v>
      </c>
      <c r="AO327">
        <v>527</v>
      </c>
      <c r="AP327">
        <v>0</v>
      </c>
      <c r="AQ327">
        <v>1</v>
      </c>
      <c r="AR327">
        <v>1.2</v>
      </c>
      <c r="AS327" t="s">
        <v>500</v>
      </c>
      <c r="AT327">
        <v>4</v>
      </c>
      <c r="AU327">
        <v>2</v>
      </c>
      <c r="AV327">
        <v>0</v>
      </c>
      <c r="AW327" t="s">
        <v>1161</v>
      </c>
      <c r="AX327">
        <v>1</v>
      </c>
      <c r="AY327">
        <v>0</v>
      </c>
      <c r="AZ327">
        <v>6</v>
      </c>
      <c r="BA327">
        <v>1</v>
      </c>
      <c r="BB327">
        <v>33</v>
      </c>
      <c r="BC327">
        <v>0</v>
      </c>
      <c r="BD327">
        <v>0</v>
      </c>
      <c r="BE327">
        <v>1</v>
      </c>
      <c r="BF327">
        <v>0</v>
      </c>
      <c r="BG327">
        <v>1</v>
      </c>
      <c r="BH327" t="s">
        <v>1162</v>
      </c>
      <c r="BI327">
        <v>9900</v>
      </c>
      <c r="BJ327">
        <v>0</v>
      </c>
      <c r="BK327">
        <v>2</v>
      </c>
      <c r="BL327">
        <v>15</v>
      </c>
      <c r="BM327">
        <v>60</v>
      </c>
      <c r="BN327">
        <v>200</v>
      </c>
      <c r="BO327">
        <v>0</v>
      </c>
      <c r="BS327">
        <v>0</v>
      </c>
      <c r="BT327">
        <v>0</v>
      </c>
      <c r="BU327">
        <v>0</v>
      </c>
    </row>
    <row r="328" spans="1:73">
      <c r="A328" s="1" t="str">
        <f t="shared" si="22"/>
        <v>山形西川-2</v>
      </c>
      <c r="B328" t="s">
        <v>2392</v>
      </c>
      <c r="C328">
        <v>322</v>
      </c>
      <c r="D328" t="s">
        <v>376</v>
      </c>
      <c r="E328" t="s">
        <v>2393</v>
      </c>
      <c r="F328">
        <v>2</v>
      </c>
      <c r="G328">
        <v>10357</v>
      </c>
      <c r="H328">
        <v>1</v>
      </c>
      <c r="I328">
        <v>2600</v>
      </c>
      <c r="J328">
        <v>2600</v>
      </c>
      <c r="K328">
        <v>2600</v>
      </c>
      <c r="L328">
        <v>0</v>
      </c>
      <c r="M328">
        <v>0</v>
      </c>
      <c r="N328">
        <v>0</v>
      </c>
      <c r="O328">
        <v>0</v>
      </c>
      <c r="P328">
        <v>1144</v>
      </c>
      <c r="R328">
        <v>3</v>
      </c>
      <c r="U328">
        <v>0</v>
      </c>
      <c r="X328">
        <v>0</v>
      </c>
      <c r="AA328">
        <v>0</v>
      </c>
      <c r="AD328">
        <v>0</v>
      </c>
      <c r="AG328">
        <v>0</v>
      </c>
      <c r="AJ328">
        <v>0</v>
      </c>
      <c r="AK328">
        <v>103</v>
      </c>
      <c r="AL328" t="s">
        <v>1165</v>
      </c>
      <c r="AO328">
        <v>447</v>
      </c>
      <c r="AP328">
        <v>0</v>
      </c>
      <c r="AQ328">
        <v>1</v>
      </c>
      <c r="AR328">
        <v>1.2</v>
      </c>
      <c r="AS328" t="s">
        <v>500</v>
      </c>
      <c r="AT328">
        <v>4</v>
      </c>
      <c r="AU328">
        <v>2</v>
      </c>
      <c r="AV328">
        <v>0</v>
      </c>
      <c r="AW328" t="s">
        <v>1166</v>
      </c>
      <c r="AX328">
        <v>2</v>
      </c>
      <c r="AY328">
        <v>0</v>
      </c>
      <c r="AZ328">
        <v>8</v>
      </c>
      <c r="BA328">
        <v>1</v>
      </c>
      <c r="BB328">
        <v>33</v>
      </c>
      <c r="BC328">
        <v>0</v>
      </c>
      <c r="BD328">
        <v>0</v>
      </c>
      <c r="BE328">
        <v>1</v>
      </c>
      <c r="BF328">
        <v>0</v>
      </c>
      <c r="BG328">
        <v>1</v>
      </c>
      <c r="BH328" t="s">
        <v>1162</v>
      </c>
      <c r="BI328">
        <v>15000</v>
      </c>
      <c r="BJ328">
        <v>0</v>
      </c>
      <c r="BK328">
        <v>2</v>
      </c>
      <c r="BL328" t="s">
        <v>2393</v>
      </c>
      <c r="BM328">
        <v>70</v>
      </c>
      <c r="BN328">
        <v>200</v>
      </c>
      <c r="BO328">
        <v>0</v>
      </c>
      <c r="BS328">
        <v>0</v>
      </c>
      <c r="BT328">
        <v>0</v>
      </c>
      <c r="BU328">
        <v>0</v>
      </c>
    </row>
    <row r="329" spans="1:73">
      <c r="A329" s="1" t="str">
        <f t="shared" si="22"/>
        <v>山形西川-2B</v>
      </c>
      <c r="B329" t="s">
        <v>2392</v>
      </c>
      <c r="C329">
        <v>322</v>
      </c>
      <c r="D329" t="s">
        <v>376</v>
      </c>
      <c r="E329" t="s">
        <v>2393</v>
      </c>
      <c r="F329">
        <v>2</v>
      </c>
      <c r="G329" t="s">
        <v>2401</v>
      </c>
      <c r="H329">
        <v>2</v>
      </c>
      <c r="I329">
        <v>2620</v>
      </c>
      <c r="J329">
        <v>2620</v>
      </c>
      <c r="K329">
        <v>2620</v>
      </c>
      <c r="L329">
        <v>0</v>
      </c>
      <c r="M329">
        <v>0</v>
      </c>
      <c r="N329">
        <v>0</v>
      </c>
      <c r="O329">
        <v>0</v>
      </c>
      <c r="P329">
        <v>1144</v>
      </c>
      <c r="R329">
        <v>3</v>
      </c>
      <c r="U329">
        <v>0</v>
      </c>
      <c r="X329">
        <v>0</v>
      </c>
      <c r="AA329">
        <v>0</v>
      </c>
      <c r="AD329">
        <v>0</v>
      </c>
      <c r="AG329">
        <v>0</v>
      </c>
      <c r="AJ329">
        <v>0</v>
      </c>
      <c r="AK329">
        <v>103</v>
      </c>
      <c r="AL329" t="s">
        <v>1165</v>
      </c>
      <c r="AO329">
        <v>447</v>
      </c>
      <c r="AP329">
        <v>0</v>
      </c>
      <c r="AQ329">
        <v>1</v>
      </c>
      <c r="AR329">
        <v>1.2</v>
      </c>
      <c r="AS329" t="s">
        <v>500</v>
      </c>
      <c r="AT329">
        <v>4</v>
      </c>
      <c r="AU329">
        <v>2</v>
      </c>
      <c r="AV329">
        <v>0</v>
      </c>
      <c r="AW329" t="s">
        <v>1166</v>
      </c>
      <c r="AX329">
        <v>2</v>
      </c>
      <c r="AY329">
        <v>0</v>
      </c>
      <c r="AZ329">
        <v>8</v>
      </c>
      <c r="BA329">
        <v>1</v>
      </c>
      <c r="BB329">
        <v>33</v>
      </c>
      <c r="BC329">
        <v>0</v>
      </c>
      <c r="BD329">
        <v>0</v>
      </c>
      <c r="BE329">
        <v>1</v>
      </c>
      <c r="BF329">
        <v>0</v>
      </c>
      <c r="BG329">
        <v>1</v>
      </c>
      <c r="BH329" t="s">
        <v>1162</v>
      </c>
      <c r="BI329">
        <v>15000</v>
      </c>
      <c r="BJ329">
        <v>0</v>
      </c>
      <c r="BK329">
        <v>2</v>
      </c>
      <c r="BL329" t="s">
        <v>2393</v>
      </c>
      <c r="BM329">
        <v>70</v>
      </c>
      <c r="BN329">
        <v>200</v>
      </c>
      <c r="BO329">
        <v>0</v>
      </c>
      <c r="BS329">
        <v>0</v>
      </c>
      <c r="BT329">
        <v>0</v>
      </c>
      <c r="BU329">
        <v>0</v>
      </c>
    </row>
    <row r="330" spans="1:73">
      <c r="A330" s="1" t="str">
        <f t="shared" si="22"/>
        <v>山形西川5-1</v>
      </c>
      <c r="B330" t="s">
        <v>2392</v>
      </c>
      <c r="C330">
        <v>322</v>
      </c>
      <c r="D330" t="s">
        <v>376</v>
      </c>
      <c r="E330" t="s">
        <v>2407</v>
      </c>
      <c r="F330">
        <v>1</v>
      </c>
      <c r="G330">
        <v>10357</v>
      </c>
      <c r="H330">
        <v>1</v>
      </c>
      <c r="I330">
        <v>7670</v>
      </c>
      <c r="J330">
        <v>7670</v>
      </c>
      <c r="K330">
        <v>7670</v>
      </c>
      <c r="L330">
        <v>0</v>
      </c>
      <c r="M330">
        <v>0</v>
      </c>
      <c r="N330">
        <v>0</v>
      </c>
      <c r="O330">
        <v>0</v>
      </c>
      <c r="P330">
        <v>1143</v>
      </c>
      <c r="R330">
        <v>-2</v>
      </c>
      <c r="U330">
        <v>0</v>
      </c>
      <c r="X330">
        <v>0</v>
      </c>
      <c r="AA330">
        <v>0</v>
      </c>
      <c r="AD330">
        <v>0</v>
      </c>
      <c r="AG330">
        <v>0</v>
      </c>
      <c r="AJ330">
        <v>0</v>
      </c>
      <c r="AK330">
        <v>98</v>
      </c>
      <c r="AL330" t="s">
        <v>1168</v>
      </c>
      <c r="AO330">
        <v>590</v>
      </c>
      <c r="AP330">
        <v>0</v>
      </c>
      <c r="AQ330">
        <v>1</v>
      </c>
      <c r="AR330">
        <v>2.5</v>
      </c>
      <c r="AS330" t="s">
        <v>631</v>
      </c>
      <c r="AT330">
        <v>4</v>
      </c>
      <c r="AU330">
        <v>2</v>
      </c>
      <c r="AV330">
        <v>0</v>
      </c>
      <c r="AW330" t="s">
        <v>1169</v>
      </c>
      <c r="AX330">
        <v>8</v>
      </c>
      <c r="AY330">
        <v>0</v>
      </c>
      <c r="AZ330">
        <v>15</v>
      </c>
      <c r="BA330">
        <v>1</v>
      </c>
      <c r="BB330">
        <v>10</v>
      </c>
      <c r="BC330">
        <v>0</v>
      </c>
      <c r="BD330">
        <v>0</v>
      </c>
      <c r="BE330">
        <v>1</v>
      </c>
      <c r="BF330">
        <v>0</v>
      </c>
      <c r="BG330">
        <v>1</v>
      </c>
      <c r="BH330" t="s">
        <v>1162</v>
      </c>
      <c r="BI330">
        <v>11000</v>
      </c>
      <c r="BJ330">
        <v>0</v>
      </c>
      <c r="BK330">
        <v>2</v>
      </c>
      <c r="BL330" t="s">
        <v>2410</v>
      </c>
      <c r="BM330">
        <v>80</v>
      </c>
      <c r="BN330">
        <v>200</v>
      </c>
      <c r="BO330">
        <v>0</v>
      </c>
      <c r="BS330">
        <v>0</v>
      </c>
      <c r="BT330">
        <v>0</v>
      </c>
      <c r="BU330">
        <v>0</v>
      </c>
    </row>
    <row r="331" spans="1:73">
      <c r="A331" s="1" t="str">
        <f t="shared" si="22"/>
        <v>山形西川5-1B</v>
      </c>
      <c r="B331" t="s">
        <v>2392</v>
      </c>
      <c r="C331">
        <v>322</v>
      </c>
      <c r="D331" t="s">
        <v>376</v>
      </c>
      <c r="E331" t="s">
        <v>2407</v>
      </c>
      <c r="F331">
        <v>1</v>
      </c>
      <c r="G331" t="s">
        <v>2401</v>
      </c>
      <c r="H331">
        <v>2</v>
      </c>
      <c r="I331">
        <v>7670</v>
      </c>
      <c r="J331">
        <v>7670</v>
      </c>
      <c r="K331">
        <v>7670</v>
      </c>
      <c r="L331">
        <v>0</v>
      </c>
      <c r="M331">
        <v>0</v>
      </c>
      <c r="N331">
        <v>0</v>
      </c>
      <c r="O331">
        <v>0</v>
      </c>
      <c r="P331">
        <v>1143</v>
      </c>
      <c r="R331">
        <v>-2</v>
      </c>
      <c r="U331">
        <v>0</v>
      </c>
      <c r="X331">
        <v>0</v>
      </c>
      <c r="AA331">
        <v>0</v>
      </c>
      <c r="AD331">
        <v>0</v>
      </c>
      <c r="AG331">
        <v>0</v>
      </c>
      <c r="AJ331">
        <v>0</v>
      </c>
      <c r="AK331">
        <v>98</v>
      </c>
      <c r="AL331" t="s">
        <v>1168</v>
      </c>
      <c r="AO331">
        <v>590</v>
      </c>
      <c r="AP331">
        <v>0</v>
      </c>
      <c r="AQ331">
        <v>1</v>
      </c>
      <c r="AR331">
        <v>2.5</v>
      </c>
      <c r="AS331" t="s">
        <v>631</v>
      </c>
      <c r="AT331">
        <v>4</v>
      </c>
      <c r="AU331">
        <v>2</v>
      </c>
      <c r="AV331">
        <v>0</v>
      </c>
      <c r="AW331" t="s">
        <v>1169</v>
      </c>
      <c r="AX331">
        <v>8</v>
      </c>
      <c r="AY331">
        <v>0</v>
      </c>
      <c r="AZ331">
        <v>15</v>
      </c>
      <c r="BA331">
        <v>1</v>
      </c>
      <c r="BB331">
        <v>10</v>
      </c>
      <c r="BC331">
        <v>0</v>
      </c>
      <c r="BD331">
        <v>0</v>
      </c>
      <c r="BE331">
        <v>1</v>
      </c>
      <c r="BF331">
        <v>0</v>
      </c>
      <c r="BG331">
        <v>1</v>
      </c>
      <c r="BH331" t="s">
        <v>1162</v>
      </c>
      <c r="BI331">
        <v>11000</v>
      </c>
      <c r="BJ331">
        <v>0</v>
      </c>
      <c r="BK331">
        <v>2</v>
      </c>
      <c r="BL331" t="s">
        <v>2410</v>
      </c>
      <c r="BM331">
        <v>80</v>
      </c>
      <c r="BN331">
        <v>200</v>
      </c>
      <c r="BO331">
        <v>0</v>
      </c>
      <c r="BS331">
        <v>0</v>
      </c>
      <c r="BT331">
        <v>0</v>
      </c>
      <c r="BU331">
        <v>0</v>
      </c>
    </row>
    <row r="332" spans="1:73">
      <c r="A332" s="1" t="str">
        <f t="shared" si="22"/>
        <v>山形朝日-1</v>
      </c>
      <c r="B332" t="s">
        <v>2392</v>
      </c>
      <c r="C332">
        <v>323</v>
      </c>
      <c r="D332" t="s">
        <v>377</v>
      </c>
      <c r="E332" t="s">
        <v>2393</v>
      </c>
      <c r="F332">
        <v>1</v>
      </c>
      <c r="G332" t="s">
        <v>2408</v>
      </c>
      <c r="H332">
        <v>1</v>
      </c>
      <c r="I332">
        <v>9050</v>
      </c>
      <c r="J332">
        <v>9050</v>
      </c>
      <c r="K332">
        <v>9050</v>
      </c>
      <c r="L332">
        <v>0</v>
      </c>
      <c r="M332">
        <v>0</v>
      </c>
      <c r="N332">
        <v>0</v>
      </c>
      <c r="O332">
        <v>0</v>
      </c>
      <c r="P332">
        <v>1144</v>
      </c>
      <c r="R332">
        <v>2</v>
      </c>
      <c r="U332">
        <v>0</v>
      </c>
      <c r="X332">
        <v>0</v>
      </c>
      <c r="AA332">
        <v>0</v>
      </c>
      <c r="AD332">
        <v>0</v>
      </c>
      <c r="AG332">
        <v>0</v>
      </c>
      <c r="AJ332">
        <v>0</v>
      </c>
      <c r="AK332">
        <v>102</v>
      </c>
      <c r="AL332" t="s">
        <v>1173</v>
      </c>
      <c r="AO332">
        <v>599</v>
      </c>
      <c r="AP332">
        <v>0</v>
      </c>
      <c r="AQ332">
        <v>1</v>
      </c>
      <c r="AR332">
        <v>1</v>
      </c>
      <c r="AS332" t="s">
        <v>500</v>
      </c>
      <c r="AT332">
        <v>4</v>
      </c>
      <c r="AU332">
        <v>2</v>
      </c>
      <c r="AV332">
        <v>0</v>
      </c>
      <c r="AW332" t="s">
        <v>1174</v>
      </c>
      <c r="AX332">
        <v>1</v>
      </c>
      <c r="AY332">
        <v>0</v>
      </c>
      <c r="AZ332">
        <v>12</v>
      </c>
      <c r="BA332">
        <v>1</v>
      </c>
      <c r="BB332">
        <v>33</v>
      </c>
      <c r="BC332">
        <v>0</v>
      </c>
      <c r="BD332">
        <v>0</v>
      </c>
      <c r="BE332">
        <v>1</v>
      </c>
      <c r="BF332">
        <v>0</v>
      </c>
      <c r="BG332">
        <v>0</v>
      </c>
      <c r="BH332" t="s">
        <v>1175</v>
      </c>
      <c r="BI332">
        <v>12000</v>
      </c>
      <c r="BJ332">
        <v>0</v>
      </c>
      <c r="BK332">
        <v>2</v>
      </c>
      <c r="BL332">
        <v>15</v>
      </c>
      <c r="BM332">
        <v>60</v>
      </c>
      <c r="BN332">
        <v>200</v>
      </c>
      <c r="BO332">
        <v>0</v>
      </c>
      <c r="BS332">
        <v>2025</v>
      </c>
      <c r="BT332">
        <v>0</v>
      </c>
      <c r="BU332">
        <v>0</v>
      </c>
    </row>
    <row r="333" spans="1:73">
      <c r="A333" s="1" t="str">
        <f t="shared" si="22"/>
        <v>山形朝日-1B</v>
      </c>
      <c r="B333" t="s">
        <v>2392</v>
      </c>
      <c r="C333">
        <v>323</v>
      </c>
      <c r="D333" t="s">
        <v>377</v>
      </c>
      <c r="E333" t="s">
        <v>2393</v>
      </c>
      <c r="F333">
        <v>1</v>
      </c>
      <c r="G333" t="s">
        <v>2404</v>
      </c>
      <c r="H333">
        <v>2</v>
      </c>
      <c r="I333">
        <v>9060</v>
      </c>
      <c r="J333">
        <v>9060</v>
      </c>
      <c r="K333">
        <v>9060</v>
      </c>
      <c r="L333">
        <v>0</v>
      </c>
      <c r="M333">
        <v>0</v>
      </c>
      <c r="N333">
        <v>0</v>
      </c>
      <c r="O333">
        <v>0</v>
      </c>
      <c r="P333">
        <v>1144</v>
      </c>
      <c r="R333">
        <v>2</v>
      </c>
      <c r="U333">
        <v>0</v>
      </c>
      <c r="X333">
        <v>0</v>
      </c>
      <c r="AA333">
        <v>0</v>
      </c>
      <c r="AD333">
        <v>0</v>
      </c>
      <c r="AG333">
        <v>0</v>
      </c>
      <c r="AJ333">
        <v>0</v>
      </c>
      <c r="AK333">
        <v>102</v>
      </c>
      <c r="AL333" t="s">
        <v>1173</v>
      </c>
      <c r="AO333">
        <v>599</v>
      </c>
      <c r="AP333">
        <v>0</v>
      </c>
      <c r="AQ333">
        <v>1</v>
      </c>
      <c r="AR333">
        <v>1</v>
      </c>
      <c r="AS333" t="s">
        <v>500</v>
      </c>
      <c r="AT333">
        <v>4</v>
      </c>
      <c r="AU333">
        <v>2</v>
      </c>
      <c r="AV333">
        <v>0</v>
      </c>
      <c r="AW333" t="s">
        <v>1174</v>
      </c>
      <c r="AX333">
        <v>1</v>
      </c>
      <c r="AY333">
        <v>0</v>
      </c>
      <c r="AZ333">
        <v>12</v>
      </c>
      <c r="BA333">
        <v>1</v>
      </c>
      <c r="BB333">
        <v>33</v>
      </c>
      <c r="BC333">
        <v>0</v>
      </c>
      <c r="BD333">
        <v>0</v>
      </c>
      <c r="BE333">
        <v>1</v>
      </c>
      <c r="BF333">
        <v>0</v>
      </c>
      <c r="BG333">
        <v>0</v>
      </c>
      <c r="BH333" t="s">
        <v>1175</v>
      </c>
      <c r="BI333">
        <v>12000</v>
      </c>
      <c r="BJ333">
        <v>0</v>
      </c>
      <c r="BK333">
        <v>2</v>
      </c>
      <c r="BL333">
        <v>15</v>
      </c>
      <c r="BM333">
        <v>60</v>
      </c>
      <c r="BN333">
        <v>200</v>
      </c>
      <c r="BO333">
        <v>0</v>
      </c>
      <c r="BS333">
        <v>2025</v>
      </c>
      <c r="BT333">
        <v>0</v>
      </c>
      <c r="BU333">
        <v>0</v>
      </c>
    </row>
    <row r="334" spans="1:73">
      <c r="A334" s="1" t="str">
        <f t="shared" si="22"/>
        <v>山形朝日-2</v>
      </c>
      <c r="B334" t="s">
        <v>2392</v>
      </c>
      <c r="C334">
        <v>323</v>
      </c>
      <c r="D334" t="s">
        <v>377</v>
      </c>
      <c r="E334" t="s">
        <v>2393</v>
      </c>
      <c r="F334">
        <v>2</v>
      </c>
      <c r="G334" t="s">
        <v>2408</v>
      </c>
      <c r="H334">
        <v>1</v>
      </c>
      <c r="I334">
        <v>7540</v>
      </c>
      <c r="J334">
        <v>7540</v>
      </c>
      <c r="K334">
        <v>7540</v>
      </c>
      <c r="L334">
        <v>0</v>
      </c>
      <c r="M334">
        <v>0</v>
      </c>
      <c r="N334">
        <v>0</v>
      </c>
      <c r="O334">
        <v>0</v>
      </c>
      <c r="P334">
        <v>1144</v>
      </c>
      <c r="R334">
        <v>1</v>
      </c>
      <c r="U334">
        <v>0</v>
      </c>
      <c r="X334">
        <v>0</v>
      </c>
      <c r="AA334">
        <v>0</v>
      </c>
      <c r="AD334">
        <v>0</v>
      </c>
      <c r="AG334">
        <v>0</v>
      </c>
      <c r="AJ334">
        <v>0</v>
      </c>
      <c r="AK334">
        <v>101</v>
      </c>
      <c r="AL334" t="s">
        <v>1177</v>
      </c>
      <c r="AO334">
        <v>805</v>
      </c>
      <c r="AP334">
        <v>0</v>
      </c>
      <c r="AQ334">
        <v>1</v>
      </c>
      <c r="AR334">
        <v>1</v>
      </c>
      <c r="AS334" t="s">
        <v>500</v>
      </c>
      <c r="AT334">
        <v>4</v>
      </c>
      <c r="AU334">
        <v>2</v>
      </c>
      <c r="AV334">
        <v>0</v>
      </c>
      <c r="AW334" t="s">
        <v>1178</v>
      </c>
      <c r="AX334">
        <v>7</v>
      </c>
      <c r="AY334">
        <v>0</v>
      </c>
      <c r="AZ334">
        <v>16.5</v>
      </c>
      <c r="BA334">
        <v>1</v>
      </c>
      <c r="BB334">
        <v>10</v>
      </c>
      <c r="BC334">
        <v>0</v>
      </c>
      <c r="BD334">
        <v>0</v>
      </c>
      <c r="BE334">
        <v>1</v>
      </c>
      <c r="BF334">
        <v>0</v>
      </c>
      <c r="BG334">
        <v>0</v>
      </c>
      <c r="BH334" t="s">
        <v>1175</v>
      </c>
      <c r="BI334">
        <v>8000</v>
      </c>
      <c r="BJ334">
        <v>0</v>
      </c>
      <c r="BK334">
        <v>2</v>
      </c>
      <c r="BL334" t="s">
        <v>2393</v>
      </c>
      <c r="BM334">
        <v>70</v>
      </c>
      <c r="BN334">
        <v>200</v>
      </c>
      <c r="BO334">
        <v>0</v>
      </c>
      <c r="BS334">
        <v>2025</v>
      </c>
      <c r="BT334">
        <v>0</v>
      </c>
      <c r="BU334">
        <v>0</v>
      </c>
    </row>
    <row r="335" spans="1:73">
      <c r="A335" s="1" t="str">
        <f t="shared" si="22"/>
        <v>山形朝日-2B</v>
      </c>
      <c r="B335" t="s">
        <v>2392</v>
      </c>
      <c r="C335">
        <v>323</v>
      </c>
      <c r="D335" t="s">
        <v>377</v>
      </c>
      <c r="E335" t="s">
        <v>2393</v>
      </c>
      <c r="F335">
        <v>2</v>
      </c>
      <c r="G335" t="s">
        <v>2404</v>
      </c>
      <c r="H335">
        <v>2</v>
      </c>
      <c r="I335">
        <v>7540</v>
      </c>
      <c r="J335">
        <v>7540</v>
      </c>
      <c r="K335">
        <v>7540</v>
      </c>
      <c r="L335">
        <v>0</v>
      </c>
      <c r="M335">
        <v>0</v>
      </c>
      <c r="N335">
        <v>0</v>
      </c>
      <c r="O335">
        <v>0</v>
      </c>
      <c r="P335">
        <v>1144</v>
      </c>
      <c r="R335">
        <v>1</v>
      </c>
      <c r="U335">
        <v>0</v>
      </c>
      <c r="X335">
        <v>0</v>
      </c>
      <c r="AA335">
        <v>0</v>
      </c>
      <c r="AD335">
        <v>0</v>
      </c>
      <c r="AG335">
        <v>0</v>
      </c>
      <c r="AJ335">
        <v>0</v>
      </c>
      <c r="AK335">
        <v>101</v>
      </c>
      <c r="AL335" t="s">
        <v>1177</v>
      </c>
      <c r="AO335">
        <v>805</v>
      </c>
      <c r="AP335">
        <v>0</v>
      </c>
      <c r="AQ335">
        <v>1</v>
      </c>
      <c r="AR335">
        <v>1</v>
      </c>
      <c r="AS335" t="s">
        <v>500</v>
      </c>
      <c r="AT335">
        <v>4</v>
      </c>
      <c r="AU335">
        <v>2</v>
      </c>
      <c r="AV335">
        <v>0</v>
      </c>
      <c r="AW335" t="s">
        <v>1178</v>
      </c>
      <c r="AX335">
        <v>7</v>
      </c>
      <c r="AY335">
        <v>0</v>
      </c>
      <c r="AZ335">
        <v>16.5</v>
      </c>
      <c r="BA335">
        <v>1</v>
      </c>
      <c r="BB335">
        <v>10</v>
      </c>
      <c r="BC335">
        <v>0</v>
      </c>
      <c r="BD335">
        <v>0</v>
      </c>
      <c r="BE335">
        <v>1</v>
      </c>
      <c r="BF335">
        <v>0</v>
      </c>
      <c r="BG335">
        <v>0</v>
      </c>
      <c r="BH335" t="s">
        <v>1175</v>
      </c>
      <c r="BI335">
        <v>8000</v>
      </c>
      <c r="BJ335">
        <v>0</v>
      </c>
      <c r="BK335">
        <v>2</v>
      </c>
      <c r="BL335" t="s">
        <v>2393</v>
      </c>
      <c r="BM335">
        <v>70</v>
      </c>
      <c r="BN335">
        <v>200</v>
      </c>
      <c r="BO335">
        <v>0</v>
      </c>
      <c r="BS335">
        <v>2025</v>
      </c>
      <c r="BT335">
        <v>0</v>
      </c>
      <c r="BU335">
        <v>0</v>
      </c>
    </row>
    <row r="336" spans="1:73">
      <c r="A336" s="1" t="str">
        <f t="shared" si="22"/>
        <v>山形朝日5-1</v>
      </c>
      <c r="B336" t="s">
        <v>2392</v>
      </c>
      <c r="C336">
        <v>323</v>
      </c>
      <c r="D336" t="s">
        <v>377</v>
      </c>
      <c r="E336" t="s">
        <v>2407</v>
      </c>
      <c r="F336">
        <v>1</v>
      </c>
      <c r="G336" t="s">
        <v>2408</v>
      </c>
      <c r="H336">
        <v>1</v>
      </c>
      <c r="I336">
        <v>10200</v>
      </c>
      <c r="J336">
        <v>10200</v>
      </c>
      <c r="K336">
        <v>10200</v>
      </c>
      <c r="L336">
        <v>0</v>
      </c>
      <c r="M336">
        <v>0</v>
      </c>
      <c r="N336">
        <v>0</v>
      </c>
      <c r="O336">
        <v>0</v>
      </c>
      <c r="R336">
        <v>0</v>
      </c>
      <c r="U336">
        <v>0</v>
      </c>
      <c r="X336">
        <v>0</v>
      </c>
      <c r="AA336">
        <v>0</v>
      </c>
      <c r="AD336">
        <v>0</v>
      </c>
      <c r="AG336">
        <v>0</v>
      </c>
      <c r="AJ336">
        <v>0</v>
      </c>
      <c r="AK336">
        <v>100</v>
      </c>
      <c r="AL336" t="s">
        <v>1180</v>
      </c>
      <c r="AO336">
        <v>330</v>
      </c>
      <c r="AP336">
        <v>0</v>
      </c>
      <c r="AQ336">
        <v>1</v>
      </c>
      <c r="AR336">
        <v>2</v>
      </c>
      <c r="AS336" t="s">
        <v>642</v>
      </c>
      <c r="AT336">
        <v>4</v>
      </c>
      <c r="AU336">
        <v>1</v>
      </c>
      <c r="AV336">
        <v>0</v>
      </c>
      <c r="AW336" t="s">
        <v>1181</v>
      </c>
      <c r="AX336">
        <v>2</v>
      </c>
      <c r="AY336">
        <v>0</v>
      </c>
      <c r="AZ336">
        <v>11</v>
      </c>
      <c r="BA336">
        <v>1</v>
      </c>
      <c r="BB336">
        <v>24</v>
      </c>
      <c r="BC336">
        <v>0</v>
      </c>
      <c r="BD336">
        <v>0</v>
      </c>
      <c r="BE336">
        <v>1</v>
      </c>
      <c r="BF336">
        <v>0</v>
      </c>
      <c r="BG336">
        <v>0</v>
      </c>
      <c r="BH336" t="s">
        <v>1175</v>
      </c>
      <c r="BI336">
        <v>12000</v>
      </c>
      <c r="BJ336">
        <v>0</v>
      </c>
      <c r="BK336">
        <v>2</v>
      </c>
      <c r="BL336" t="s">
        <v>2410</v>
      </c>
      <c r="BM336">
        <v>80</v>
      </c>
      <c r="BN336">
        <v>200</v>
      </c>
      <c r="BO336">
        <v>0</v>
      </c>
      <c r="BS336">
        <v>2025</v>
      </c>
      <c r="BT336">
        <v>0</v>
      </c>
      <c r="BU336">
        <v>0</v>
      </c>
    </row>
    <row r="337" spans="1:73">
      <c r="A337" s="1" t="str">
        <f t="shared" si="22"/>
        <v>山形朝日5-1B</v>
      </c>
      <c r="B337" t="s">
        <v>2392</v>
      </c>
      <c r="C337">
        <v>323</v>
      </c>
      <c r="D337" t="s">
        <v>377</v>
      </c>
      <c r="E337" t="s">
        <v>2407</v>
      </c>
      <c r="F337">
        <v>1</v>
      </c>
      <c r="G337" t="s">
        <v>2404</v>
      </c>
      <c r="H337">
        <v>2</v>
      </c>
      <c r="I337">
        <v>10300</v>
      </c>
      <c r="J337">
        <v>10300</v>
      </c>
      <c r="K337">
        <v>10300</v>
      </c>
      <c r="L337">
        <v>0</v>
      </c>
      <c r="M337">
        <v>0</v>
      </c>
      <c r="N337">
        <v>0</v>
      </c>
      <c r="O337">
        <v>0</v>
      </c>
      <c r="R337">
        <v>0</v>
      </c>
      <c r="U337">
        <v>0</v>
      </c>
      <c r="X337">
        <v>0</v>
      </c>
      <c r="AA337">
        <v>0</v>
      </c>
      <c r="AD337">
        <v>0</v>
      </c>
      <c r="AG337">
        <v>0</v>
      </c>
      <c r="AJ337">
        <v>0</v>
      </c>
      <c r="AK337">
        <v>100</v>
      </c>
      <c r="AL337" t="s">
        <v>1180</v>
      </c>
      <c r="AO337">
        <v>330</v>
      </c>
      <c r="AP337">
        <v>0</v>
      </c>
      <c r="AQ337">
        <v>1</v>
      </c>
      <c r="AR337">
        <v>2</v>
      </c>
      <c r="AS337" t="s">
        <v>642</v>
      </c>
      <c r="AT337">
        <v>4</v>
      </c>
      <c r="AU337">
        <v>1</v>
      </c>
      <c r="AV337">
        <v>0</v>
      </c>
      <c r="AW337" t="s">
        <v>1181</v>
      </c>
      <c r="AX337">
        <v>2</v>
      </c>
      <c r="AY337">
        <v>0</v>
      </c>
      <c r="AZ337">
        <v>11</v>
      </c>
      <c r="BA337">
        <v>1</v>
      </c>
      <c r="BB337">
        <v>24</v>
      </c>
      <c r="BC337">
        <v>0</v>
      </c>
      <c r="BD337">
        <v>0</v>
      </c>
      <c r="BE337">
        <v>1</v>
      </c>
      <c r="BF337">
        <v>0</v>
      </c>
      <c r="BG337">
        <v>0</v>
      </c>
      <c r="BH337" t="s">
        <v>1175</v>
      </c>
      <c r="BI337">
        <v>12000</v>
      </c>
      <c r="BJ337">
        <v>0</v>
      </c>
      <c r="BK337">
        <v>2</v>
      </c>
      <c r="BL337" t="s">
        <v>2410</v>
      </c>
      <c r="BM337">
        <v>80</v>
      </c>
      <c r="BN337">
        <v>200</v>
      </c>
      <c r="BO337">
        <v>0</v>
      </c>
      <c r="BS337">
        <v>2025</v>
      </c>
      <c r="BT337">
        <v>0</v>
      </c>
      <c r="BU337">
        <v>0</v>
      </c>
    </row>
    <row r="338" spans="1:73">
      <c r="A338" s="1" t="str">
        <f t="shared" si="22"/>
        <v>山形大江-1</v>
      </c>
      <c r="B338" t="s">
        <v>2392</v>
      </c>
      <c r="C338">
        <v>324</v>
      </c>
      <c r="D338" t="s">
        <v>386</v>
      </c>
      <c r="E338" t="s">
        <v>2393</v>
      </c>
      <c r="F338">
        <v>1</v>
      </c>
      <c r="G338" t="s">
        <v>2404</v>
      </c>
      <c r="H338">
        <v>1</v>
      </c>
      <c r="I338">
        <v>13300</v>
      </c>
      <c r="J338">
        <v>13300</v>
      </c>
      <c r="K338">
        <v>13300</v>
      </c>
      <c r="L338">
        <v>0</v>
      </c>
      <c r="M338">
        <v>0</v>
      </c>
      <c r="N338">
        <v>0</v>
      </c>
      <c r="O338">
        <v>0</v>
      </c>
      <c r="P338">
        <v>1144</v>
      </c>
      <c r="R338">
        <v>1</v>
      </c>
      <c r="S338">
        <v>1146</v>
      </c>
      <c r="U338">
        <v>0</v>
      </c>
      <c r="X338">
        <v>0</v>
      </c>
      <c r="AA338">
        <v>0</v>
      </c>
      <c r="AD338">
        <v>0</v>
      </c>
      <c r="AG338">
        <v>0</v>
      </c>
      <c r="AJ338">
        <v>0</v>
      </c>
      <c r="AK338">
        <v>101</v>
      </c>
      <c r="AL338" t="s">
        <v>1184</v>
      </c>
      <c r="AO338">
        <v>372</v>
      </c>
      <c r="AP338">
        <v>0</v>
      </c>
      <c r="AQ338">
        <v>1</v>
      </c>
      <c r="AR338">
        <v>2</v>
      </c>
      <c r="AS338" t="s">
        <v>500</v>
      </c>
      <c r="AT338">
        <v>4</v>
      </c>
      <c r="AU338">
        <v>2</v>
      </c>
      <c r="AV338">
        <v>0</v>
      </c>
      <c r="AW338" t="s">
        <v>1185</v>
      </c>
      <c r="AX338">
        <v>3</v>
      </c>
      <c r="AY338">
        <v>0</v>
      </c>
      <c r="AZ338">
        <v>5</v>
      </c>
      <c r="BA338">
        <v>1</v>
      </c>
      <c r="BB338">
        <v>33</v>
      </c>
      <c r="BC338">
        <v>4</v>
      </c>
      <c r="BD338">
        <v>1</v>
      </c>
      <c r="BE338">
        <v>1</v>
      </c>
      <c r="BF338">
        <v>0</v>
      </c>
      <c r="BG338">
        <v>1</v>
      </c>
      <c r="BH338" t="s">
        <v>1175</v>
      </c>
      <c r="BI338">
        <v>450</v>
      </c>
      <c r="BJ338">
        <v>0</v>
      </c>
      <c r="BK338">
        <v>2</v>
      </c>
      <c r="BL338">
        <v>16</v>
      </c>
      <c r="BM338">
        <v>60</v>
      </c>
      <c r="BN338">
        <v>200</v>
      </c>
      <c r="BO338">
        <v>0</v>
      </c>
      <c r="BS338">
        <v>2025</v>
      </c>
      <c r="BT338">
        <v>0</v>
      </c>
      <c r="BU338">
        <v>0</v>
      </c>
    </row>
    <row r="339" spans="1:73">
      <c r="A339" s="1" t="str">
        <f t="shared" si="22"/>
        <v>山形大江-1B</v>
      </c>
      <c r="B339" t="s">
        <v>2392</v>
      </c>
      <c r="C339">
        <v>324</v>
      </c>
      <c r="D339" t="s">
        <v>386</v>
      </c>
      <c r="E339" t="s">
        <v>2393</v>
      </c>
      <c r="F339">
        <v>1</v>
      </c>
      <c r="G339" t="s">
        <v>2400</v>
      </c>
      <c r="H339">
        <v>2</v>
      </c>
      <c r="I339">
        <v>13300</v>
      </c>
      <c r="J339">
        <v>13300</v>
      </c>
      <c r="K339">
        <v>13300</v>
      </c>
      <c r="L339">
        <v>0</v>
      </c>
      <c r="M339">
        <v>0</v>
      </c>
      <c r="N339">
        <v>0</v>
      </c>
      <c r="O339">
        <v>0</v>
      </c>
      <c r="P339">
        <v>1144</v>
      </c>
      <c r="R339">
        <v>1</v>
      </c>
      <c r="S339">
        <v>1146</v>
      </c>
      <c r="U339">
        <v>0</v>
      </c>
      <c r="X339">
        <v>0</v>
      </c>
      <c r="AA339">
        <v>0</v>
      </c>
      <c r="AD339">
        <v>0</v>
      </c>
      <c r="AG339">
        <v>0</v>
      </c>
      <c r="AJ339">
        <v>0</v>
      </c>
      <c r="AK339">
        <v>101</v>
      </c>
      <c r="AL339" t="s">
        <v>1184</v>
      </c>
      <c r="AO339">
        <v>372</v>
      </c>
      <c r="AP339">
        <v>0</v>
      </c>
      <c r="AQ339">
        <v>1</v>
      </c>
      <c r="AR339">
        <v>2</v>
      </c>
      <c r="AS339" t="s">
        <v>500</v>
      </c>
      <c r="AT339">
        <v>4</v>
      </c>
      <c r="AU339">
        <v>2</v>
      </c>
      <c r="AV339">
        <v>0</v>
      </c>
      <c r="AW339" t="s">
        <v>1185</v>
      </c>
      <c r="AX339">
        <v>3</v>
      </c>
      <c r="AY339">
        <v>0</v>
      </c>
      <c r="AZ339">
        <v>5</v>
      </c>
      <c r="BA339">
        <v>1</v>
      </c>
      <c r="BB339">
        <v>33</v>
      </c>
      <c r="BC339">
        <v>4</v>
      </c>
      <c r="BD339">
        <v>1</v>
      </c>
      <c r="BE339">
        <v>1</v>
      </c>
      <c r="BF339">
        <v>0</v>
      </c>
      <c r="BG339">
        <v>1</v>
      </c>
      <c r="BH339" t="s">
        <v>1175</v>
      </c>
      <c r="BI339">
        <v>450</v>
      </c>
      <c r="BJ339">
        <v>0</v>
      </c>
      <c r="BK339">
        <v>2</v>
      </c>
      <c r="BL339">
        <v>16</v>
      </c>
      <c r="BM339">
        <v>60</v>
      </c>
      <c r="BN339">
        <v>200</v>
      </c>
      <c r="BO339">
        <v>0</v>
      </c>
      <c r="BS339">
        <v>2025</v>
      </c>
      <c r="BT339">
        <v>0</v>
      </c>
      <c r="BU339">
        <v>0</v>
      </c>
    </row>
    <row r="340" spans="1:73">
      <c r="A340" s="1" t="str">
        <f t="shared" si="22"/>
        <v>山形大江-2</v>
      </c>
      <c r="B340" t="s">
        <v>2392</v>
      </c>
      <c r="C340">
        <v>324</v>
      </c>
      <c r="D340" t="s">
        <v>386</v>
      </c>
      <c r="E340" t="s">
        <v>2393</v>
      </c>
      <c r="F340">
        <v>2</v>
      </c>
      <c r="G340" t="s">
        <v>2404</v>
      </c>
      <c r="H340">
        <v>1</v>
      </c>
      <c r="I340">
        <v>10400</v>
      </c>
      <c r="J340">
        <v>10400</v>
      </c>
      <c r="K340">
        <v>10400</v>
      </c>
      <c r="L340">
        <v>0</v>
      </c>
      <c r="M340">
        <v>0</v>
      </c>
      <c r="N340">
        <v>0</v>
      </c>
      <c r="O340">
        <v>0</v>
      </c>
      <c r="P340">
        <v>1144</v>
      </c>
      <c r="R340">
        <v>3</v>
      </c>
      <c r="U340">
        <v>0</v>
      </c>
      <c r="X340">
        <v>0</v>
      </c>
      <c r="AA340">
        <v>0</v>
      </c>
      <c r="AD340">
        <v>0</v>
      </c>
      <c r="AG340">
        <v>0</v>
      </c>
      <c r="AJ340">
        <v>0</v>
      </c>
      <c r="AK340">
        <v>103</v>
      </c>
      <c r="AL340" t="s">
        <v>1187</v>
      </c>
      <c r="AO340">
        <v>279</v>
      </c>
      <c r="AP340">
        <v>0</v>
      </c>
      <c r="AQ340">
        <v>1</v>
      </c>
      <c r="AR340">
        <v>2</v>
      </c>
      <c r="AS340" t="s">
        <v>500</v>
      </c>
      <c r="AT340">
        <v>4</v>
      </c>
      <c r="AU340">
        <v>3</v>
      </c>
      <c r="AV340">
        <v>0</v>
      </c>
      <c r="AW340" t="s">
        <v>1188</v>
      </c>
      <c r="AX340">
        <v>2</v>
      </c>
      <c r="AY340">
        <v>0</v>
      </c>
      <c r="AZ340">
        <v>5</v>
      </c>
      <c r="BA340">
        <v>1</v>
      </c>
      <c r="BB340">
        <v>33</v>
      </c>
      <c r="BC340">
        <v>0</v>
      </c>
      <c r="BD340">
        <v>0</v>
      </c>
      <c r="BE340">
        <v>1</v>
      </c>
      <c r="BF340">
        <v>0</v>
      </c>
      <c r="BG340">
        <v>1</v>
      </c>
      <c r="BH340" t="s">
        <v>1175</v>
      </c>
      <c r="BI340">
        <v>550</v>
      </c>
      <c r="BJ340">
        <v>0</v>
      </c>
      <c r="BK340">
        <v>2</v>
      </c>
      <c r="BL340">
        <v>15</v>
      </c>
      <c r="BM340">
        <v>60</v>
      </c>
      <c r="BN340">
        <v>200</v>
      </c>
      <c r="BO340">
        <v>0</v>
      </c>
      <c r="BS340">
        <v>2025</v>
      </c>
      <c r="BT340">
        <v>0</v>
      </c>
      <c r="BU340">
        <v>0</v>
      </c>
    </row>
    <row r="341" spans="1:73">
      <c r="A341" s="1" t="str">
        <f t="shared" si="22"/>
        <v>山形大江-2B</v>
      </c>
      <c r="B341" t="s">
        <v>2392</v>
      </c>
      <c r="C341">
        <v>324</v>
      </c>
      <c r="D341" t="s">
        <v>386</v>
      </c>
      <c r="E341" t="s">
        <v>2393</v>
      </c>
      <c r="F341">
        <v>2</v>
      </c>
      <c r="G341" t="s">
        <v>2400</v>
      </c>
      <c r="H341">
        <v>2</v>
      </c>
      <c r="I341">
        <v>10400</v>
      </c>
      <c r="J341">
        <v>10400</v>
      </c>
      <c r="K341">
        <v>10400</v>
      </c>
      <c r="L341">
        <v>0</v>
      </c>
      <c r="M341">
        <v>0</v>
      </c>
      <c r="N341">
        <v>0</v>
      </c>
      <c r="O341">
        <v>0</v>
      </c>
      <c r="P341">
        <v>1144</v>
      </c>
      <c r="R341">
        <v>3</v>
      </c>
      <c r="U341">
        <v>0</v>
      </c>
      <c r="X341">
        <v>0</v>
      </c>
      <c r="AA341">
        <v>0</v>
      </c>
      <c r="AD341">
        <v>0</v>
      </c>
      <c r="AG341">
        <v>0</v>
      </c>
      <c r="AJ341">
        <v>0</v>
      </c>
      <c r="AK341">
        <v>103</v>
      </c>
      <c r="AL341" t="s">
        <v>1187</v>
      </c>
      <c r="AO341">
        <v>279</v>
      </c>
      <c r="AP341">
        <v>0</v>
      </c>
      <c r="AQ341">
        <v>1</v>
      </c>
      <c r="AR341">
        <v>2</v>
      </c>
      <c r="AS341" t="s">
        <v>500</v>
      </c>
      <c r="AT341">
        <v>4</v>
      </c>
      <c r="AU341">
        <v>3</v>
      </c>
      <c r="AV341">
        <v>0</v>
      </c>
      <c r="AW341" t="s">
        <v>1188</v>
      </c>
      <c r="AX341">
        <v>2</v>
      </c>
      <c r="AY341">
        <v>0</v>
      </c>
      <c r="AZ341">
        <v>5</v>
      </c>
      <c r="BA341">
        <v>1</v>
      </c>
      <c r="BB341">
        <v>33</v>
      </c>
      <c r="BC341">
        <v>0</v>
      </c>
      <c r="BD341">
        <v>0</v>
      </c>
      <c r="BE341">
        <v>1</v>
      </c>
      <c r="BF341">
        <v>0</v>
      </c>
      <c r="BG341">
        <v>1</v>
      </c>
      <c r="BH341" t="s">
        <v>1175</v>
      </c>
      <c r="BI341">
        <v>550</v>
      </c>
      <c r="BJ341">
        <v>0</v>
      </c>
      <c r="BK341">
        <v>2</v>
      </c>
      <c r="BL341">
        <v>15</v>
      </c>
      <c r="BM341">
        <v>60</v>
      </c>
      <c r="BN341">
        <v>200</v>
      </c>
      <c r="BO341">
        <v>0</v>
      </c>
      <c r="BS341">
        <v>2025</v>
      </c>
      <c r="BT341">
        <v>0</v>
      </c>
      <c r="BU341">
        <v>0</v>
      </c>
    </row>
    <row r="342" spans="1:73">
      <c r="A342" s="1" t="str">
        <f t="shared" si="22"/>
        <v>山形大江5-1</v>
      </c>
      <c r="B342" t="s">
        <v>2392</v>
      </c>
      <c r="C342">
        <v>324</v>
      </c>
      <c r="D342" t="s">
        <v>386</v>
      </c>
      <c r="E342" t="s">
        <v>2407</v>
      </c>
      <c r="F342">
        <v>1</v>
      </c>
      <c r="G342" t="s">
        <v>2404</v>
      </c>
      <c r="H342">
        <v>1</v>
      </c>
      <c r="I342">
        <v>18200</v>
      </c>
      <c r="J342">
        <v>18200</v>
      </c>
      <c r="K342">
        <v>18200</v>
      </c>
      <c r="L342">
        <v>0</v>
      </c>
      <c r="M342">
        <v>0</v>
      </c>
      <c r="N342">
        <v>0</v>
      </c>
      <c r="O342">
        <v>0</v>
      </c>
      <c r="R342">
        <v>0</v>
      </c>
      <c r="U342">
        <v>0</v>
      </c>
      <c r="X342">
        <v>0</v>
      </c>
      <c r="AA342">
        <v>0</v>
      </c>
      <c r="AD342">
        <v>0</v>
      </c>
      <c r="AG342">
        <v>0</v>
      </c>
      <c r="AJ342">
        <v>0</v>
      </c>
      <c r="AK342">
        <v>100</v>
      </c>
      <c r="AL342" t="s">
        <v>1190</v>
      </c>
      <c r="AO342">
        <v>397</v>
      </c>
      <c r="AP342">
        <v>0</v>
      </c>
      <c r="AQ342">
        <v>1</v>
      </c>
      <c r="AR342">
        <v>3.5</v>
      </c>
      <c r="AS342" t="s">
        <v>631</v>
      </c>
      <c r="AT342">
        <v>4</v>
      </c>
      <c r="AU342">
        <v>2</v>
      </c>
      <c r="AV342">
        <v>0</v>
      </c>
      <c r="AW342" t="s">
        <v>1114</v>
      </c>
      <c r="AX342">
        <v>4</v>
      </c>
      <c r="AY342">
        <v>0</v>
      </c>
      <c r="AZ342">
        <v>10</v>
      </c>
      <c r="BA342">
        <v>1</v>
      </c>
      <c r="BB342">
        <v>33</v>
      </c>
      <c r="BC342">
        <v>0</v>
      </c>
      <c r="BD342">
        <v>0</v>
      </c>
      <c r="BE342">
        <v>1</v>
      </c>
      <c r="BF342">
        <v>0</v>
      </c>
      <c r="BG342">
        <v>1</v>
      </c>
      <c r="BH342" t="s">
        <v>1175</v>
      </c>
      <c r="BI342">
        <v>400</v>
      </c>
      <c r="BJ342">
        <v>0</v>
      </c>
      <c r="BK342">
        <v>2</v>
      </c>
      <c r="BL342" t="s">
        <v>2407</v>
      </c>
      <c r="BM342">
        <v>80</v>
      </c>
      <c r="BN342">
        <v>400</v>
      </c>
      <c r="BO342">
        <v>0</v>
      </c>
      <c r="BS342">
        <v>2025</v>
      </c>
      <c r="BT342">
        <v>0</v>
      </c>
      <c r="BU342">
        <v>0</v>
      </c>
    </row>
    <row r="343" spans="1:73">
      <c r="A343" s="1" t="str">
        <f t="shared" si="22"/>
        <v>山形大江5-1B</v>
      </c>
      <c r="B343" t="s">
        <v>2392</v>
      </c>
      <c r="C343">
        <v>324</v>
      </c>
      <c r="D343" t="s">
        <v>386</v>
      </c>
      <c r="E343" t="s">
        <v>2407</v>
      </c>
      <c r="F343">
        <v>1</v>
      </c>
      <c r="G343" t="s">
        <v>2400</v>
      </c>
      <c r="H343">
        <v>2</v>
      </c>
      <c r="I343">
        <v>18200</v>
      </c>
      <c r="J343">
        <v>18200</v>
      </c>
      <c r="K343">
        <v>18200</v>
      </c>
      <c r="L343">
        <v>0</v>
      </c>
      <c r="M343">
        <v>0</v>
      </c>
      <c r="N343">
        <v>0</v>
      </c>
      <c r="O343">
        <v>0</v>
      </c>
      <c r="R343">
        <v>0</v>
      </c>
      <c r="U343">
        <v>0</v>
      </c>
      <c r="X343">
        <v>0</v>
      </c>
      <c r="AA343">
        <v>0</v>
      </c>
      <c r="AD343">
        <v>0</v>
      </c>
      <c r="AG343">
        <v>0</v>
      </c>
      <c r="AJ343">
        <v>0</v>
      </c>
      <c r="AK343">
        <v>100</v>
      </c>
      <c r="AL343" t="s">
        <v>1190</v>
      </c>
      <c r="AO343">
        <v>397</v>
      </c>
      <c r="AP343">
        <v>0</v>
      </c>
      <c r="AQ343">
        <v>1</v>
      </c>
      <c r="AR343">
        <v>3.5</v>
      </c>
      <c r="AS343" t="s">
        <v>631</v>
      </c>
      <c r="AT343">
        <v>4</v>
      </c>
      <c r="AU343">
        <v>2</v>
      </c>
      <c r="AV343">
        <v>0</v>
      </c>
      <c r="AW343" t="s">
        <v>1114</v>
      </c>
      <c r="AX343">
        <v>4</v>
      </c>
      <c r="AY343">
        <v>0</v>
      </c>
      <c r="AZ343">
        <v>10</v>
      </c>
      <c r="BA343">
        <v>1</v>
      </c>
      <c r="BB343">
        <v>33</v>
      </c>
      <c r="BC343">
        <v>0</v>
      </c>
      <c r="BD343">
        <v>0</v>
      </c>
      <c r="BE343">
        <v>1</v>
      </c>
      <c r="BF343">
        <v>0</v>
      </c>
      <c r="BG343">
        <v>1</v>
      </c>
      <c r="BH343" t="s">
        <v>1175</v>
      </c>
      <c r="BI343">
        <v>400</v>
      </c>
      <c r="BJ343">
        <v>0</v>
      </c>
      <c r="BK343">
        <v>2</v>
      </c>
      <c r="BL343" t="s">
        <v>2407</v>
      </c>
      <c r="BM343">
        <v>80</v>
      </c>
      <c r="BN343">
        <v>400</v>
      </c>
      <c r="BO343">
        <v>0</v>
      </c>
      <c r="BS343">
        <v>2025</v>
      </c>
      <c r="BT343">
        <v>0</v>
      </c>
      <c r="BU343">
        <v>0</v>
      </c>
    </row>
    <row r="344" spans="1:73">
      <c r="A344" s="1" t="str">
        <f t="shared" si="22"/>
        <v>大石田-1</v>
      </c>
      <c r="B344" t="s">
        <v>2392</v>
      </c>
      <c r="C344">
        <v>341</v>
      </c>
      <c r="D344" t="s">
        <v>390</v>
      </c>
      <c r="E344" t="s">
        <v>2393</v>
      </c>
      <c r="F344">
        <v>1</v>
      </c>
      <c r="G344" t="s">
        <v>2399</v>
      </c>
      <c r="H344">
        <v>1</v>
      </c>
      <c r="I344">
        <v>10900</v>
      </c>
      <c r="J344">
        <v>10900</v>
      </c>
      <c r="K344">
        <v>10900</v>
      </c>
      <c r="L344">
        <v>0</v>
      </c>
      <c r="M344">
        <v>0</v>
      </c>
      <c r="N344">
        <v>0</v>
      </c>
      <c r="O344">
        <v>0</v>
      </c>
      <c r="P344">
        <v>1144</v>
      </c>
      <c r="R344">
        <v>3</v>
      </c>
      <c r="U344">
        <v>0</v>
      </c>
      <c r="X344">
        <v>0</v>
      </c>
      <c r="AA344">
        <v>0</v>
      </c>
      <c r="AD344">
        <v>0</v>
      </c>
      <c r="AG344">
        <v>0</v>
      </c>
      <c r="AJ344">
        <v>0</v>
      </c>
      <c r="AK344">
        <v>103</v>
      </c>
      <c r="AL344" t="s">
        <v>1193</v>
      </c>
      <c r="AO344">
        <v>368</v>
      </c>
      <c r="AP344">
        <v>0</v>
      </c>
      <c r="AQ344">
        <v>1</v>
      </c>
      <c r="AR344">
        <v>2</v>
      </c>
      <c r="AS344" t="s">
        <v>500</v>
      </c>
      <c r="AT344">
        <v>4</v>
      </c>
      <c r="AU344">
        <v>2</v>
      </c>
      <c r="AV344">
        <v>0</v>
      </c>
      <c r="AW344" t="s">
        <v>1194</v>
      </c>
      <c r="AX344">
        <v>5</v>
      </c>
      <c r="AY344">
        <v>0</v>
      </c>
      <c r="AZ344">
        <v>6</v>
      </c>
      <c r="BA344">
        <v>1</v>
      </c>
      <c r="BB344">
        <v>33</v>
      </c>
      <c r="BC344">
        <v>0</v>
      </c>
      <c r="BD344">
        <v>0</v>
      </c>
      <c r="BE344">
        <v>1</v>
      </c>
      <c r="BF344">
        <v>0</v>
      </c>
      <c r="BG344">
        <v>1</v>
      </c>
      <c r="BH344" t="s">
        <v>390</v>
      </c>
      <c r="BI344">
        <v>1000</v>
      </c>
      <c r="BJ344">
        <v>0</v>
      </c>
      <c r="BK344">
        <v>2</v>
      </c>
      <c r="BL344">
        <v>13</v>
      </c>
      <c r="BM344">
        <v>60</v>
      </c>
      <c r="BN344">
        <v>200</v>
      </c>
      <c r="BO344">
        <v>0</v>
      </c>
      <c r="BS344">
        <v>2025</v>
      </c>
      <c r="BT344">
        <v>0</v>
      </c>
      <c r="BU344">
        <v>0</v>
      </c>
    </row>
    <row r="345" spans="1:73">
      <c r="A345" s="1" t="str">
        <f t="shared" si="22"/>
        <v>大石田-1B</v>
      </c>
      <c r="B345" t="s">
        <v>2392</v>
      </c>
      <c r="C345">
        <v>341</v>
      </c>
      <c r="D345" t="s">
        <v>390</v>
      </c>
      <c r="E345" t="s">
        <v>2393</v>
      </c>
      <c r="F345">
        <v>1</v>
      </c>
      <c r="G345" t="s">
        <v>2398</v>
      </c>
      <c r="H345">
        <v>2</v>
      </c>
      <c r="I345">
        <v>10900</v>
      </c>
      <c r="J345">
        <v>10900</v>
      </c>
      <c r="K345">
        <v>10900</v>
      </c>
      <c r="L345">
        <v>0</v>
      </c>
      <c r="M345">
        <v>0</v>
      </c>
      <c r="N345">
        <v>0</v>
      </c>
      <c r="O345">
        <v>0</v>
      </c>
      <c r="P345">
        <v>1144</v>
      </c>
      <c r="R345">
        <v>3</v>
      </c>
      <c r="U345">
        <v>0</v>
      </c>
      <c r="X345">
        <v>0</v>
      </c>
      <c r="AA345">
        <v>0</v>
      </c>
      <c r="AD345">
        <v>0</v>
      </c>
      <c r="AG345">
        <v>0</v>
      </c>
      <c r="AJ345">
        <v>0</v>
      </c>
      <c r="AK345">
        <v>103</v>
      </c>
      <c r="AL345" t="s">
        <v>1193</v>
      </c>
      <c r="AO345">
        <v>368</v>
      </c>
      <c r="AP345">
        <v>0</v>
      </c>
      <c r="AQ345">
        <v>1</v>
      </c>
      <c r="AR345">
        <v>2</v>
      </c>
      <c r="AS345" t="s">
        <v>500</v>
      </c>
      <c r="AT345">
        <v>4</v>
      </c>
      <c r="AU345">
        <v>2</v>
      </c>
      <c r="AV345">
        <v>0</v>
      </c>
      <c r="AW345" t="s">
        <v>1194</v>
      </c>
      <c r="AX345">
        <v>5</v>
      </c>
      <c r="AY345">
        <v>0</v>
      </c>
      <c r="AZ345">
        <v>6</v>
      </c>
      <c r="BA345">
        <v>1</v>
      </c>
      <c r="BB345">
        <v>33</v>
      </c>
      <c r="BC345">
        <v>0</v>
      </c>
      <c r="BD345">
        <v>0</v>
      </c>
      <c r="BE345">
        <v>1</v>
      </c>
      <c r="BF345">
        <v>0</v>
      </c>
      <c r="BG345">
        <v>1</v>
      </c>
      <c r="BH345" t="s">
        <v>390</v>
      </c>
      <c r="BI345">
        <v>1000</v>
      </c>
      <c r="BJ345">
        <v>0</v>
      </c>
      <c r="BK345">
        <v>2</v>
      </c>
      <c r="BL345">
        <v>13</v>
      </c>
      <c r="BM345">
        <v>60</v>
      </c>
      <c r="BN345">
        <v>200</v>
      </c>
      <c r="BO345">
        <v>0</v>
      </c>
      <c r="BS345">
        <v>0</v>
      </c>
      <c r="BT345">
        <v>0</v>
      </c>
      <c r="BU345">
        <v>0</v>
      </c>
    </row>
    <row r="346" spans="1:73">
      <c r="A346" s="1" t="str">
        <f t="shared" si="22"/>
        <v>大石田-2</v>
      </c>
      <c r="B346" t="s">
        <v>2392</v>
      </c>
      <c r="C346">
        <v>341</v>
      </c>
      <c r="D346" t="s">
        <v>390</v>
      </c>
      <c r="E346" t="s">
        <v>2393</v>
      </c>
      <c r="F346">
        <v>2</v>
      </c>
      <c r="G346" t="s">
        <v>2399</v>
      </c>
      <c r="H346">
        <v>1</v>
      </c>
      <c r="I346">
        <v>11000</v>
      </c>
      <c r="J346">
        <v>11000</v>
      </c>
      <c r="K346">
        <v>11000</v>
      </c>
      <c r="L346">
        <v>0</v>
      </c>
      <c r="M346">
        <v>0</v>
      </c>
      <c r="N346">
        <v>0</v>
      </c>
      <c r="O346">
        <v>0</v>
      </c>
      <c r="P346">
        <v>1144</v>
      </c>
      <c r="R346">
        <v>0</v>
      </c>
      <c r="U346">
        <v>0</v>
      </c>
      <c r="X346">
        <v>0</v>
      </c>
      <c r="AA346">
        <v>0</v>
      </c>
      <c r="AD346">
        <v>0</v>
      </c>
      <c r="AG346">
        <v>0</v>
      </c>
      <c r="AJ346">
        <v>0</v>
      </c>
      <c r="AK346">
        <v>100</v>
      </c>
      <c r="AL346" t="s">
        <v>1196</v>
      </c>
      <c r="AO346">
        <v>326</v>
      </c>
      <c r="AP346">
        <v>0</v>
      </c>
      <c r="AQ346">
        <v>1</v>
      </c>
      <c r="AR346">
        <v>1.5</v>
      </c>
      <c r="AS346" t="s">
        <v>500</v>
      </c>
      <c r="AT346">
        <v>4</v>
      </c>
      <c r="AU346">
        <v>3</v>
      </c>
      <c r="AV346">
        <v>0</v>
      </c>
      <c r="AW346" t="s">
        <v>533</v>
      </c>
      <c r="AX346">
        <v>4</v>
      </c>
      <c r="AY346">
        <v>0</v>
      </c>
      <c r="AZ346">
        <v>5.5</v>
      </c>
      <c r="BA346">
        <v>1</v>
      </c>
      <c r="BB346">
        <v>33</v>
      </c>
      <c r="BC346">
        <v>0</v>
      </c>
      <c r="BD346">
        <v>0</v>
      </c>
      <c r="BE346">
        <v>1</v>
      </c>
      <c r="BF346">
        <v>0</v>
      </c>
      <c r="BG346">
        <v>1</v>
      </c>
      <c r="BH346" t="s">
        <v>390</v>
      </c>
      <c r="BI346">
        <v>450</v>
      </c>
      <c r="BJ346">
        <v>0</v>
      </c>
      <c r="BK346">
        <v>2</v>
      </c>
      <c r="BL346">
        <v>15</v>
      </c>
      <c r="BM346">
        <v>60</v>
      </c>
      <c r="BN346">
        <v>200</v>
      </c>
      <c r="BO346">
        <v>0</v>
      </c>
      <c r="BS346">
        <v>2025</v>
      </c>
      <c r="BT346">
        <v>0</v>
      </c>
      <c r="BU346">
        <v>0</v>
      </c>
    </row>
    <row r="347" spans="1:73">
      <c r="A347" s="1" t="str">
        <f t="shared" si="22"/>
        <v>大石田-2B</v>
      </c>
      <c r="B347" t="s">
        <v>2392</v>
      </c>
      <c r="C347">
        <v>341</v>
      </c>
      <c r="D347" t="s">
        <v>390</v>
      </c>
      <c r="E347" t="s">
        <v>2393</v>
      </c>
      <c r="F347">
        <v>2</v>
      </c>
      <c r="G347" t="s">
        <v>2398</v>
      </c>
      <c r="H347">
        <v>2</v>
      </c>
      <c r="I347">
        <v>11000</v>
      </c>
      <c r="J347">
        <v>11000</v>
      </c>
      <c r="K347">
        <v>11000</v>
      </c>
      <c r="L347">
        <v>0</v>
      </c>
      <c r="M347">
        <v>0</v>
      </c>
      <c r="N347">
        <v>0</v>
      </c>
      <c r="O347">
        <v>0</v>
      </c>
      <c r="P347">
        <v>1144</v>
      </c>
      <c r="R347">
        <v>0</v>
      </c>
      <c r="U347">
        <v>0</v>
      </c>
      <c r="X347">
        <v>0</v>
      </c>
      <c r="AA347">
        <v>0</v>
      </c>
      <c r="AD347">
        <v>0</v>
      </c>
      <c r="AG347">
        <v>0</v>
      </c>
      <c r="AJ347">
        <v>0</v>
      </c>
      <c r="AK347">
        <v>100</v>
      </c>
      <c r="AL347" t="s">
        <v>1196</v>
      </c>
      <c r="AO347">
        <v>326</v>
      </c>
      <c r="AP347">
        <v>0</v>
      </c>
      <c r="AQ347">
        <v>1</v>
      </c>
      <c r="AR347">
        <v>1.5</v>
      </c>
      <c r="AS347" t="s">
        <v>500</v>
      </c>
      <c r="AT347">
        <v>4</v>
      </c>
      <c r="AU347">
        <v>3</v>
      </c>
      <c r="AV347">
        <v>0</v>
      </c>
      <c r="AW347" t="s">
        <v>533</v>
      </c>
      <c r="AX347">
        <v>4</v>
      </c>
      <c r="AY347">
        <v>0</v>
      </c>
      <c r="AZ347">
        <v>5.5</v>
      </c>
      <c r="BA347">
        <v>1</v>
      </c>
      <c r="BB347">
        <v>33</v>
      </c>
      <c r="BC347">
        <v>0</v>
      </c>
      <c r="BD347">
        <v>0</v>
      </c>
      <c r="BE347">
        <v>1</v>
      </c>
      <c r="BF347">
        <v>0</v>
      </c>
      <c r="BG347">
        <v>1</v>
      </c>
      <c r="BH347" t="s">
        <v>390</v>
      </c>
      <c r="BI347">
        <v>450</v>
      </c>
      <c r="BJ347">
        <v>0</v>
      </c>
      <c r="BK347">
        <v>2</v>
      </c>
      <c r="BL347">
        <v>15</v>
      </c>
      <c r="BM347">
        <v>60</v>
      </c>
      <c r="BN347">
        <v>200</v>
      </c>
      <c r="BO347">
        <v>0</v>
      </c>
      <c r="BS347">
        <v>0</v>
      </c>
      <c r="BT347">
        <v>0</v>
      </c>
      <c r="BU347">
        <v>0</v>
      </c>
    </row>
    <row r="348" spans="1:73">
      <c r="A348" s="1" t="str">
        <f t="shared" si="22"/>
        <v>大石田5-1</v>
      </c>
      <c r="B348" t="s">
        <v>2392</v>
      </c>
      <c r="C348">
        <v>341</v>
      </c>
      <c r="D348" t="s">
        <v>390</v>
      </c>
      <c r="E348" t="s">
        <v>2407</v>
      </c>
      <c r="F348">
        <v>1</v>
      </c>
      <c r="G348" t="s">
        <v>2399</v>
      </c>
      <c r="H348">
        <v>1</v>
      </c>
      <c r="I348">
        <v>14400</v>
      </c>
      <c r="J348">
        <v>14400</v>
      </c>
      <c r="K348">
        <v>14400</v>
      </c>
      <c r="L348">
        <v>0</v>
      </c>
      <c r="M348">
        <v>0</v>
      </c>
      <c r="N348">
        <v>0</v>
      </c>
      <c r="O348">
        <v>0</v>
      </c>
      <c r="R348">
        <v>0</v>
      </c>
      <c r="U348">
        <v>0</v>
      </c>
      <c r="X348">
        <v>0</v>
      </c>
      <c r="AA348">
        <v>0</v>
      </c>
      <c r="AD348">
        <v>0</v>
      </c>
      <c r="AG348">
        <v>0</v>
      </c>
      <c r="AJ348">
        <v>0</v>
      </c>
      <c r="AK348">
        <v>100</v>
      </c>
      <c r="AL348" t="s">
        <v>1198</v>
      </c>
      <c r="AO348">
        <v>853</v>
      </c>
      <c r="AP348">
        <v>0</v>
      </c>
      <c r="AQ348">
        <v>1</v>
      </c>
      <c r="AR348">
        <v>4</v>
      </c>
      <c r="AS348" t="s">
        <v>631</v>
      </c>
      <c r="AT348">
        <v>4</v>
      </c>
      <c r="AU348">
        <v>2</v>
      </c>
      <c r="AV348">
        <v>0</v>
      </c>
      <c r="AW348" t="s">
        <v>1199</v>
      </c>
      <c r="AX348">
        <v>8</v>
      </c>
      <c r="AY348">
        <v>0</v>
      </c>
      <c r="AZ348">
        <v>11.5</v>
      </c>
      <c r="BA348">
        <v>1</v>
      </c>
      <c r="BB348">
        <v>24</v>
      </c>
      <c r="BC348">
        <v>0</v>
      </c>
      <c r="BD348">
        <v>0</v>
      </c>
      <c r="BE348">
        <v>1</v>
      </c>
      <c r="BF348">
        <v>0</v>
      </c>
      <c r="BG348">
        <v>1</v>
      </c>
      <c r="BH348" t="s">
        <v>390</v>
      </c>
      <c r="BI348">
        <v>1000</v>
      </c>
      <c r="BJ348">
        <v>0</v>
      </c>
      <c r="BK348">
        <v>2</v>
      </c>
      <c r="BL348" t="s">
        <v>2410</v>
      </c>
      <c r="BM348">
        <v>80</v>
      </c>
      <c r="BN348">
        <v>200</v>
      </c>
      <c r="BO348">
        <v>0</v>
      </c>
      <c r="BS348">
        <v>2025</v>
      </c>
      <c r="BT348">
        <v>0</v>
      </c>
      <c r="BU348">
        <v>0</v>
      </c>
    </row>
    <row r="349" spans="1:73">
      <c r="A349" s="1" t="str">
        <f t="shared" si="22"/>
        <v>大石田5-1B</v>
      </c>
      <c r="B349" t="s">
        <v>2392</v>
      </c>
      <c r="C349">
        <v>341</v>
      </c>
      <c r="D349" t="s">
        <v>390</v>
      </c>
      <c r="E349" t="s">
        <v>2407</v>
      </c>
      <c r="F349">
        <v>1</v>
      </c>
      <c r="G349" t="s">
        <v>2398</v>
      </c>
      <c r="H349">
        <v>2</v>
      </c>
      <c r="I349">
        <v>14400</v>
      </c>
      <c r="J349">
        <v>14400</v>
      </c>
      <c r="K349">
        <v>14400</v>
      </c>
      <c r="L349">
        <v>0</v>
      </c>
      <c r="M349">
        <v>0</v>
      </c>
      <c r="N349">
        <v>0</v>
      </c>
      <c r="O349">
        <v>0</v>
      </c>
      <c r="R349">
        <v>0</v>
      </c>
      <c r="U349">
        <v>0</v>
      </c>
      <c r="X349">
        <v>0</v>
      </c>
      <c r="AA349">
        <v>0</v>
      </c>
      <c r="AD349">
        <v>0</v>
      </c>
      <c r="AG349">
        <v>0</v>
      </c>
      <c r="AJ349">
        <v>0</v>
      </c>
      <c r="AK349">
        <v>100</v>
      </c>
      <c r="AL349" t="s">
        <v>1198</v>
      </c>
      <c r="AO349">
        <v>853</v>
      </c>
      <c r="AP349">
        <v>0</v>
      </c>
      <c r="AQ349">
        <v>1</v>
      </c>
      <c r="AR349">
        <v>4</v>
      </c>
      <c r="AS349" t="s">
        <v>631</v>
      </c>
      <c r="AT349">
        <v>4</v>
      </c>
      <c r="AU349">
        <v>2</v>
      </c>
      <c r="AV349">
        <v>0</v>
      </c>
      <c r="AW349" t="s">
        <v>1199</v>
      </c>
      <c r="AX349">
        <v>8</v>
      </c>
      <c r="AY349">
        <v>0</v>
      </c>
      <c r="AZ349">
        <v>11.5</v>
      </c>
      <c r="BA349">
        <v>1</v>
      </c>
      <c r="BB349">
        <v>24</v>
      </c>
      <c r="BC349">
        <v>0</v>
      </c>
      <c r="BD349">
        <v>0</v>
      </c>
      <c r="BE349">
        <v>1</v>
      </c>
      <c r="BF349">
        <v>0</v>
      </c>
      <c r="BG349">
        <v>1</v>
      </c>
      <c r="BH349" t="s">
        <v>390</v>
      </c>
      <c r="BI349">
        <v>1000</v>
      </c>
      <c r="BJ349">
        <v>0</v>
      </c>
      <c r="BK349">
        <v>2</v>
      </c>
      <c r="BL349" t="s">
        <v>2410</v>
      </c>
      <c r="BM349">
        <v>80</v>
      </c>
      <c r="BN349">
        <v>200</v>
      </c>
      <c r="BO349">
        <v>0</v>
      </c>
      <c r="BS349">
        <v>0</v>
      </c>
      <c r="BT349">
        <v>0</v>
      </c>
      <c r="BU349">
        <v>0</v>
      </c>
    </row>
    <row r="350" spans="1:73">
      <c r="A350" s="1" t="str">
        <f t="shared" si="22"/>
        <v>金山-1</v>
      </c>
      <c r="B350" t="s">
        <v>2392</v>
      </c>
      <c r="C350">
        <v>361</v>
      </c>
      <c r="D350" t="s">
        <v>394</v>
      </c>
      <c r="E350" t="s">
        <v>2393</v>
      </c>
      <c r="F350">
        <v>1</v>
      </c>
      <c r="G350" t="s">
        <v>2401</v>
      </c>
      <c r="H350">
        <v>1</v>
      </c>
      <c r="I350">
        <v>5320</v>
      </c>
      <c r="J350">
        <v>5320</v>
      </c>
      <c r="K350">
        <v>5320</v>
      </c>
      <c r="L350">
        <v>0</v>
      </c>
      <c r="M350">
        <v>0</v>
      </c>
      <c r="N350">
        <v>0</v>
      </c>
      <c r="O350">
        <v>0</v>
      </c>
      <c r="P350">
        <v>1144</v>
      </c>
      <c r="R350">
        <v>1</v>
      </c>
      <c r="U350">
        <v>0</v>
      </c>
      <c r="X350">
        <v>0</v>
      </c>
      <c r="AA350">
        <v>0</v>
      </c>
      <c r="AD350">
        <v>0</v>
      </c>
      <c r="AG350">
        <v>0</v>
      </c>
      <c r="AJ350">
        <v>0</v>
      </c>
      <c r="AK350">
        <v>101</v>
      </c>
      <c r="AL350" t="s">
        <v>1202</v>
      </c>
      <c r="AO350">
        <v>1070</v>
      </c>
      <c r="AP350">
        <v>0</v>
      </c>
      <c r="AQ350">
        <v>1</v>
      </c>
      <c r="AR350">
        <v>2</v>
      </c>
      <c r="AS350" t="s">
        <v>500</v>
      </c>
      <c r="AT350">
        <v>4</v>
      </c>
      <c r="AU350">
        <v>2</v>
      </c>
      <c r="AV350">
        <v>0</v>
      </c>
      <c r="AW350" t="s">
        <v>1203</v>
      </c>
      <c r="AX350">
        <v>3</v>
      </c>
      <c r="AY350">
        <v>0</v>
      </c>
      <c r="AZ350">
        <v>11</v>
      </c>
      <c r="BA350">
        <v>1</v>
      </c>
      <c r="BB350">
        <v>10</v>
      </c>
      <c r="BC350">
        <v>0</v>
      </c>
      <c r="BD350">
        <v>0</v>
      </c>
      <c r="BE350">
        <v>1</v>
      </c>
      <c r="BF350">
        <v>0</v>
      </c>
      <c r="BG350">
        <v>1</v>
      </c>
      <c r="BH350" t="s">
        <v>400</v>
      </c>
      <c r="BI350">
        <v>7700</v>
      </c>
      <c r="BJ350">
        <v>0</v>
      </c>
      <c r="BK350">
        <v>2</v>
      </c>
      <c r="BL350" t="s">
        <v>2393</v>
      </c>
      <c r="BM350">
        <v>70</v>
      </c>
      <c r="BN350">
        <v>200</v>
      </c>
      <c r="BO350">
        <v>0</v>
      </c>
      <c r="BS350">
        <v>0</v>
      </c>
      <c r="BT350">
        <v>0</v>
      </c>
      <c r="BU350">
        <v>0</v>
      </c>
    </row>
    <row r="351" spans="1:73">
      <c r="A351" s="1" t="str">
        <f t="shared" si="22"/>
        <v>金山-1B</v>
      </c>
      <c r="B351" t="s">
        <v>2392</v>
      </c>
      <c r="C351">
        <v>361</v>
      </c>
      <c r="D351" t="s">
        <v>394</v>
      </c>
      <c r="E351" t="s">
        <v>2393</v>
      </c>
      <c r="F351">
        <v>1</v>
      </c>
      <c r="G351" t="s">
        <v>2395</v>
      </c>
      <c r="H351">
        <v>2</v>
      </c>
      <c r="I351">
        <v>5310</v>
      </c>
      <c r="J351">
        <v>5310</v>
      </c>
      <c r="K351">
        <v>5310</v>
      </c>
      <c r="L351">
        <v>0</v>
      </c>
      <c r="M351">
        <v>0</v>
      </c>
      <c r="N351">
        <v>0</v>
      </c>
      <c r="O351">
        <v>0</v>
      </c>
      <c r="P351">
        <v>1144</v>
      </c>
      <c r="R351">
        <v>1</v>
      </c>
      <c r="U351">
        <v>0</v>
      </c>
      <c r="X351">
        <v>0</v>
      </c>
      <c r="AA351">
        <v>0</v>
      </c>
      <c r="AD351">
        <v>0</v>
      </c>
      <c r="AG351">
        <v>0</v>
      </c>
      <c r="AJ351">
        <v>0</v>
      </c>
      <c r="AK351">
        <v>101</v>
      </c>
      <c r="AL351" t="s">
        <v>1202</v>
      </c>
      <c r="AO351">
        <v>1070</v>
      </c>
      <c r="AP351">
        <v>0</v>
      </c>
      <c r="AQ351">
        <v>1</v>
      </c>
      <c r="AR351">
        <v>2</v>
      </c>
      <c r="AS351" t="s">
        <v>500</v>
      </c>
      <c r="AT351">
        <v>4</v>
      </c>
      <c r="AU351">
        <v>2</v>
      </c>
      <c r="AV351">
        <v>0</v>
      </c>
      <c r="AW351" t="s">
        <v>1203</v>
      </c>
      <c r="AX351">
        <v>3</v>
      </c>
      <c r="AY351">
        <v>0</v>
      </c>
      <c r="AZ351">
        <v>11</v>
      </c>
      <c r="BA351">
        <v>1</v>
      </c>
      <c r="BB351">
        <v>10</v>
      </c>
      <c r="BC351">
        <v>0</v>
      </c>
      <c r="BD351">
        <v>0</v>
      </c>
      <c r="BE351">
        <v>1</v>
      </c>
      <c r="BF351">
        <v>0</v>
      </c>
      <c r="BG351">
        <v>1</v>
      </c>
      <c r="BH351" t="s">
        <v>400</v>
      </c>
      <c r="BI351">
        <v>7700</v>
      </c>
      <c r="BJ351">
        <v>0</v>
      </c>
      <c r="BK351">
        <v>2</v>
      </c>
      <c r="BL351" t="s">
        <v>2393</v>
      </c>
      <c r="BM351">
        <v>70</v>
      </c>
      <c r="BN351">
        <v>200</v>
      </c>
      <c r="BO351">
        <v>0</v>
      </c>
      <c r="BS351">
        <v>2025</v>
      </c>
      <c r="BT351">
        <v>0</v>
      </c>
      <c r="BU351">
        <v>0</v>
      </c>
    </row>
    <row r="352" spans="1:73">
      <c r="A352" s="1" t="str">
        <f t="shared" si="22"/>
        <v>高畠-1</v>
      </c>
      <c r="B352" t="s">
        <v>2392</v>
      </c>
      <c r="C352">
        <v>381</v>
      </c>
      <c r="D352" t="s">
        <v>401</v>
      </c>
      <c r="E352" t="s">
        <v>2393</v>
      </c>
      <c r="F352">
        <v>1</v>
      </c>
      <c r="G352" t="s">
        <v>2396</v>
      </c>
      <c r="H352">
        <v>1</v>
      </c>
      <c r="I352">
        <v>9350</v>
      </c>
      <c r="J352">
        <v>9350</v>
      </c>
      <c r="K352">
        <v>9350</v>
      </c>
      <c r="L352">
        <v>0</v>
      </c>
      <c r="M352">
        <v>0</v>
      </c>
      <c r="N352">
        <v>0</v>
      </c>
      <c r="O352">
        <v>0</v>
      </c>
      <c r="P352">
        <v>1144</v>
      </c>
      <c r="R352">
        <v>2</v>
      </c>
      <c r="U352">
        <v>0</v>
      </c>
      <c r="X352">
        <v>0</v>
      </c>
      <c r="AA352">
        <v>0</v>
      </c>
      <c r="AD352">
        <v>0</v>
      </c>
      <c r="AG352">
        <v>0</v>
      </c>
      <c r="AJ352">
        <v>0</v>
      </c>
      <c r="AK352">
        <v>102</v>
      </c>
      <c r="AL352" t="s">
        <v>1235</v>
      </c>
      <c r="AO352">
        <v>143</v>
      </c>
      <c r="AP352">
        <v>0</v>
      </c>
      <c r="AQ352">
        <v>1</v>
      </c>
      <c r="AR352">
        <v>1.5</v>
      </c>
      <c r="AS352" t="s">
        <v>500</v>
      </c>
      <c r="AT352">
        <v>4</v>
      </c>
      <c r="AU352">
        <v>2</v>
      </c>
      <c r="AV352">
        <v>0</v>
      </c>
      <c r="AW352" t="s">
        <v>1107</v>
      </c>
      <c r="AX352">
        <v>1</v>
      </c>
      <c r="AY352">
        <v>0</v>
      </c>
      <c r="AZ352">
        <v>5.5</v>
      </c>
      <c r="BA352">
        <v>1</v>
      </c>
      <c r="BB352">
        <v>33</v>
      </c>
      <c r="BC352">
        <v>0</v>
      </c>
      <c r="BD352">
        <v>0</v>
      </c>
      <c r="BE352">
        <v>1</v>
      </c>
      <c r="BF352">
        <v>0</v>
      </c>
      <c r="BG352">
        <v>1</v>
      </c>
      <c r="BH352" t="s">
        <v>401</v>
      </c>
      <c r="BI352">
        <v>5700</v>
      </c>
      <c r="BJ352">
        <v>0</v>
      </c>
      <c r="BK352">
        <v>2</v>
      </c>
      <c r="BL352">
        <v>15</v>
      </c>
      <c r="BM352">
        <v>60</v>
      </c>
      <c r="BN352">
        <v>200</v>
      </c>
      <c r="BO352">
        <v>0</v>
      </c>
      <c r="BS352">
        <v>0</v>
      </c>
      <c r="BT352">
        <v>0</v>
      </c>
      <c r="BU352">
        <v>0</v>
      </c>
    </row>
    <row r="353" spans="1:73">
      <c r="A353" s="1" t="str">
        <f t="shared" si="22"/>
        <v>高畠-1B</v>
      </c>
      <c r="B353" t="s">
        <v>2392</v>
      </c>
      <c r="C353">
        <v>381</v>
      </c>
      <c r="D353" t="s">
        <v>401</v>
      </c>
      <c r="E353" t="s">
        <v>2393</v>
      </c>
      <c r="F353">
        <v>1</v>
      </c>
      <c r="G353" t="s">
        <v>2399</v>
      </c>
      <c r="H353">
        <v>2</v>
      </c>
      <c r="I353">
        <v>9400</v>
      </c>
      <c r="J353">
        <v>9400</v>
      </c>
      <c r="K353">
        <v>9400</v>
      </c>
      <c r="L353">
        <v>0</v>
      </c>
      <c r="M353">
        <v>0</v>
      </c>
      <c r="N353">
        <v>0</v>
      </c>
      <c r="O353">
        <v>0</v>
      </c>
      <c r="P353">
        <v>1144</v>
      </c>
      <c r="R353">
        <v>2</v>
      </c>
      <c r="U353">
        <v>0</v>
      </c>
      <c r="X353">
        <v>0</v>
      </c>
      <c r="AA353">
        <v>0</v>
      </c>
      <c r="AD353">
        <v>0</v>
      </c>
      <c r="AG353">
        <v>0</v>
      </c>
      <c r="AJ353">
        <v>0</v>
      </c>
      <c r="AK353">
        <v>102</v>
      </c>
      <c r="AL353" t="s">
        <v>1235</v>
      </c>
      <c r="AO353">
        <v>143</v>
      </c>
      <c r="AP353">
        <v>0</v>
      </c>
      <c r="AQ353">
        <v>1</v>
      </c>
      <c r="AR353">
        <v>1.5</v>
      </c>
      <c r="AS353" t="s">
        <v>500</v>
      </c>
      <c r="AT353">
        <v>4</v>
      </c>
      <c r="AU353">
        <v>2</v>
      </c>
      <c r="AV353">
        <v>0</v>
      </c>
      <c r="AW353" t="s">
        <v>1107</v>
      </c>
      <c r="AX353">
        <v>1</v>
      </c>
      <c r="AY353">
        <v>0</v>
      </c>
      <c r="AZ353">
        <v>5.5</v>
      </c>
      <c r="BA353">
        <v>1</v>
      </c>
      <c r="BB353">
        <v>33</v>
      </c>
      <c r="BC353">
        <v>0</v>
      </c>
      <c r="BD353">
        <v>0</v>
      </c>
      <c r="BE353">
        <v>1</v>
      </c>
      <c r="BF353">
        <v>0</v>
      </c>
      <c r="BG353">
        <v>1</v>
      </c>
      <c r="BH353" t="s">
        <v>401</v>
      </c>
      <c r="BI353">
        <v>5700</v>
      </c>
      <c r="BJ353">
        <v>0</v>
      </c>
      <c r="BK353">
        <v>2</v>
      </c>
      <c r="BL353">
        <v>15</v>
      </c>
      <c r="BM353">
        <v>60</v>
      </c>
      <c r="BN353">
        <v>200</v>
      </c>
      <c r="BO353">
        <v>0</v>
      </c>
      <c r="BS353">
        <v>2025</v>
      </c>
      <c r="BT353">
        <v>0</v>
      </c>
      <c r="BU353">
        <v>0</v>
      </c>
    </row>
    <row r="354" spans="1:73">
      <c r="A354" s="1" t="str">
        <f t="shared" si="22"/>
        <v>高畠-2</v>
      </c>
      <c r="B354" t="s">
        <v>2392</v>
      </c>
      <c r="C354">
        <v>381</v>
      </c>
      <c r="D354" t="s">
        <v>401</v>
      </c>
      <c r="E354" t="s">
        <v>2393</v>
      </c>
      <c r="F354">
        <v>2</v>
      </c>
      <c r="G354" t="s">
        <v>2396</v>
      </c>
      <c r="H354">
        <v>1</v>
      </c>
      <c r="I354">
        <v>21800</v>
      </c>
      <c r="J354">
        <v>21800</v>
      </c>
      <c r="K354">
        <v>21800</v>
      </c>
      <c r="L354">
        <v>1</v>
      </c>
      <c r="M354">
        <v>0</v>
      </c>
      <c r="N354">
        <v>0</v>
      </c>
      <c r="O354">
        <v>0</v>
      </c>
      <c r="P354">
        <v>1144</v>
      </c>
      <c r="R354">
        <v>3</v>
      </c>
      <c r="U354">
        <v>0</v>
      </c>
      <c r="X354">
        <v>0</v>
      </c>
      <c r="AA354">
        <v>0</v>
      </c>
      <c r="AD354">
        <v>0</v>
      </c>
      <c r="AG354">
        <v>0</v>
      </c>
      <c r="AJ354">
        <v>0</v>
      </c>
      <c r="AK354">
        <v>103</v>
      </c>
      <c r="AL354" t="s">
        <v>1237</v>
      </c>
      <c r="AO354">
        <v>318</v>
      </c>
      <c r="AP354">
        <v>0</v>
      </c>
      <c r="AQ354">
        <v>1</v>
      </c>
      <c r="AR354">
        <v>1</v>
      </c>
      <c r="AS354" t="s">
        <v>500</v>
      </c>
      <c r="AT354">
        <v>4</v>
      </c>
      <c r="AU354">
        <v>1</v>
      </c>
      <c r="AV354">
        <v>0</v>
      </c>
      <c r="AW354" t="s">
        <v>755</v>
      </c>
      <c r="AX354">
        <v>2</v>
      </c>
      <c r="AY354">
        <v>0</v>
      </c>
      <c r="AZ354">
        <v>6</v>
      </c>
      <c r="BA354">
        <v>1</v>
      </c>
      <c r="BB354">
        <v>33</v>
      </c>
      <c r="BC354">
        <v>0</v>
      </c>
      <c r="BD354">
        <v>0</v>
      </c>
      <c r="BE354">
        <v>1</v>
      </c>
      <c r="BF354">
        <v>0</v>
      </c>
      <c r="BG354">
        <v>1</v>
      </c>
      <c r="BH354" t="s">
        <v>401</v>
      </c>
      <c r="BI354">
        <v>850</v>
      </c>
      <c r="BJ354">
        <v>0</v>
      </c>
      <c r="BK354">
        <v>2</v>
      </c>
      <c r="BL354">
        <v>15</v>
      </c>
      <c r="BM354">
        <v>60</v>
      </c>
      <c r="BN354">
        <v>200</v>
      </c>
      <c r="BO354">
        <v>0</v>
      </c>
      <c r="BS354">
        <v>0</v>
      </c>
      <c r="BT354">
        <v>0</v>
      </c>
      <c r="BU354">
        <v>0</v>
      </c>
    </row>
    <row r="355" spans="1:73">
      <c r="A355" s="1" t="str">
        <f t="shared" si="22"/>
        <v>高畠-2B</v>
      </c>
      <c r="B355" t="s">
        <v>2392</v>
      </c>
      <c r="C355">
        <v>381</v>
      </c>
      <c r="D355" t="s">
        <v>401</v>
      </c>
      <c r="E355" t="s">
        <v>2393</v>
      </c>
      <c r="F355">
        <v>2</v>
      </c>
      <c r="G355" t="s">
        <v>2399</v>
      </c>
      <c r="H355">
        <v>2</v>
      </c>
      <c r="I355">
        <v>21700</v>
      </c>
      <c r="J355">
        <v>21700</v>
      </c>
      <c r="K355">
        <v>21700</v>
      </c>
      <c r="L355">
        <v>1</v>
      </c>
      <c r="M355">
        <v>0</v>
      </c>
      <c r="N355">
        <v>0</v>
      </c>
      <c r="O355">
        <v>0</v>
      </c>
      <c r="P355">
        <v>1144</v>
      </c>
      <c r="R355">
        <v>3</v>
      </c>
      <c r="U355">
        <v>0</v>
      </c>
      <c r="X355">
        <v>0</v>
      </c>
      <c r="AA355">
        <v>0</v>
      </c>
      <c r="AD355">
        <v>0</v>
      </c>
      <c r="AG355">
        <v>0</v>
      </c>
      <c r="AJ355">
        <v>0</v>
      </c>
      <c r="AK355">
        <v>103</v>
      </c>
      <c r="AL355" t="s">
        <v>1237</v>
      </c>
      <c r="AO355">
        <v>318</v>
      </c>
      <c r="AP355">
        <v>0</v>
      </c>
      <c r="AQ355">
        <v>1</v>
      </c>
      <c r="AR355">
        <v>1</v>
      </c>
      <c r="AS355" t="s">
        <v>500</v>
      </c>
      <c r="AT355">
        <v>4</v>
      </c>
      <c r="AU355">
        <v>1</v>
      </c>
      <c r="AV355">
        <v>0</v>
      </c>
      <c r="AW355" t="s">
        <v>755</v>
      </c>
      <c r="AX355">
        <v>2</v>
      </c>
      <c r="AY355">
        <v>0</v>
      </c>
      <c r="AZ355">
        <v>6</v>
      </c>
      <c r="BA355">
        <v>1</v>
      </c>
      <c r="BB355">
        <v>33</v>
      </c>
      <c r="BC355">
        <v>0</v>
      </c>
      <c r="BD355">
        <v>0</v>
      </c>
      <c r="BE355">
        <v>1</v>
      </c>
      <c r="BF355">
        <v>0</v>
      </c>
      <c r="BG355">
        <v>1</v>
      </c>
      <c r="BH355" t="s">
        <v>401</v>
      </c>
      <c r="BI355">
        <v>850</v>
      </c>
      <c r="BJ355">
        <v>0</v>
      </c>
      <c r="BK355">
        <v>2</v>
      </c>
      <c r="BL355">
        <v>15</v>
      </c>
      <c r="BM355">
        <v>60</v>
      </c>
      <c r="BN355">
        <v>200</v>
      </c>
      <c r="BO355">
        <v>0</v>
      </c>
      <c r="BS355">
        <v>2025</v>
      </c>
      <c r="BT355">
        <v>0</v>
      </c>
      <c r="BU355">
        <v>0</v>
      </c>
    </row>
    <row r="356" spans="1:73">
      <c r="A356" s="1" t="str">
        <f t="shared" si="22"/>
        <v>高畠5-1</v>
      </c>
      <c r="B356" t="s">
        <v>2392</v>
      </c>
      <c r="C356">
        <v>381</v>
      </c>
      <c r="D356" t="s">
        <v>401</v>
      </c>
      <c r="E356" t="s">
        <v>2407</v>
      </c>
      <c r="F356">
        <v>1</v>
      </c>
      <c r="G356" t="s">
        <v>2396</v>
      </c>
      <c r="H356">
        <v>1</v>
      </c>
      <c r="I356">
        <v>23600</v>
      </c>
      <c r="J356">
        <v>23600</v>
      </c>
      <c r="K356">
        <v>24000</v>
      </c>
      <c r="L356">
        <v>1</v>
      </c>
      <c r="M356">
        <v>11000</v>
      </c>
      <c r="N356">
        <v>0</v>
      </c>
      <c r="O356">
        <v>0</v>
      </c>
      <c r="P356">
        <v>1143</v>
      </c>
      <c r="R356">
        <v>-2</v>
      </c>
      <c r="U356">
        <v>0</v>
      </c>
      <c r="X356">
        <v>0</v>
      </c>
      <c r="AA356">
        <v>0</v>
      </c>
      <c r="AD356">
        <v>0</v>
      </c>
      <c r="AG356">
        <v>0</v>
      </c>
      <c r="AJ356">
        <v>0</v>
      </c>
      <c r="AK356">
        <v>98</v>
      </c>
      <c r="AL356" t="s">
        <v>1239</v>
      </c>
      <c r="AO356">
        <v>302</v>
      </c>
      <c r="AP356">
        <v>0</v>
      </c>
      <c r="AQ356">
        <v>1</v>
      </c>
      <c r="AR356">
        <v>1.2</v>
      </c>
      <c r="AS356" t="s">
        <v>631</v>
      </c>
      <c r="AT356">
        <v>3</v>
      </c>
      <c r="AU356">
        <v>2</v>
      </c>
      <c r="AV356">
        <v>0</v>
      </c>
      <c r="AW356" t="s">
        <v>1240</v>
      </c>
      <c r="AX356">
        <v>4</v>
      </c>
      <c r="AY356">
        <v>0</v>
      </c>
      <c r="AZ356">
        <v>11</v>
      </c>
      <c r="BA356">
        <v>1</v>
      </c>
      <c r="BB356">
        <v>33</v>
      </c>
      <c r="BC356">
        <v>0</v>
      </c>
      <c r="BD356">
        <v>0</v>
      </c>
      <c r="BE356">
        <v>1</v>
      </c>
      <c r="BF356">
        <v>0</v>
      </c>
      <c r="BG356">
        <v>1</v>
      </c>
      <c r="BH356" t="s">
        <v>401</v>
      </c>
      <c r="BI356">
        <v>4700</v>
      </c>
      <c r="BJ356">
        <v>0</v>
      </c>
      <c r="BK356">
        <v>2</v>
      </c>
      <c r="BL356" t="s">
        <v>2407</v>
      </c>
      <c r="BM356">
        <v>80</v>
      </c>
      <c r="BN356">
        <v>400</v>
      </c>
      <c r="BO356">
        <v>0</v>
      </c>
      <c r="BS356">
        <v>0</v>
      </c>
      <c r="BT356">
        <v>0</v>
      </c>
      <c r="BU356">
        <v>0</v>
      </c>
    </row>
    <row r="357" spans="1:73">
      <c r="A357" s="1" t="str">
        <f t="shared" si="22"/>
        <v>高畠5-1B</v>
      </c>
      <c r="B357" t="s">
        <v>2392</v>
      </c>
      <c r="C357">
        <v>381</v>
      </c>
      <c r="D357" t="s">
        <v>401</v>
      </c>
      <c r="E357" t="s">
        <v>2407</v>
      </c>
      <c r="F357">
        <v>1</v>
      </c>
      <c r="G357" t="s">
        <v>2399</v>
      </c>
      <c r="H357">
        <v>2</v>
      </c>
      <c r="I357">
        <v>23800</v>
      </c>
      <c r="J357">
        <v>23800</v>
      </c>
      <c r="K357">
        <v>23800</v>
      </c>
      <c r="L357">
        <v>1</v>
      </c>
      <c r="M357">
        <v>11100</v>
      </c>
      <c r="N357">
        <v>0</v>
      </c>
      <c r="O357">
        <v>0</v>
      </c>
      <c r="P357">
        <v>1143</v>
      </c>
      <c r="R357">
        <v>-2</v>
      </c>
      <c r="U357">
        <v>0</v>
      </c>
      <c r="X357">
        <v>0</v>
      </c>
      <c r="AA357">
        <v>0</v>
      </c>
      <c r="AD357">
        <v>0</v>
      </c>
      <c r="AG357">
        <v>0</v>
      </c>
      <c r="AJ357">
        <v>0</v>
      </c>
      <c r="AK357">
        <v>98</v>
      </c>
      <c r="AL357" t="s">
        <v>1239</v>
      </c>
      <c r="AO357">
        <v>302</v>
      </c>
      <c r="AP357">
        <v>0</v>
      </c>
      <c r="AQ357">
        <v>1</v>
      </c>
      <c r="AR357">
        <v>1.2</v>
      </c>
      <c r="AS357" t="s">
        <v>631</v>
      </c>
      <c r="AT357">
        <v>3</v>
      </c>
      <c r="AU357">
        <v>2</v>
      </c>
      <c r="AV357">
        <v>0</v>
      </c>
      <c r="AW357" t="s">
        <v>1240</v>
      </c>
      <c r="AX357">
        <v>4</v>
      </c>
      <c r="AY357">
        <v>0</v>
      </c>
      <c r="AZ357">
        <v>11</v>
      </c>
      <c r="BA357">
        <v>1</v>
      </c>
      <c r="BB357">
        <v>33</v>
      </c>
      <c r="BC357">
        <v>0</v>
      </c>
      <c r="BD357">
        <v>0</v>
      </c>
      <c r="BE357">
        <v>1</v>
      </c>
      <c r="BF357">
        <v>0</v>
      </c>
      <c r="BG357">
        <v>1</v>
      </c>
      <c r="BH357" t="s">
        <v>401</v>
      </c>
      <c r="BI357">
        <v>4700</v>
      </c>
      <c r="BJ357">
        <v>0</v>
      </c>
      <c r="BK357">
        <v>2</v>
      </c>
      <c r="BL357" t="s">
        <v>2407</v>
      </c>
      <c r="BM357">
        <v>80</v>
      </c>
      <c r="BN357">
        <v>400</v>
      </c>
      <c r="BO357">
        <v>0</v>
      </c>
      <c r="BS357">
        <v>2025</v>
      </c>
      <c r="BT357">
        <v>0</v>
      </c>
      <c r="BU357">
        <v>0</v>
      </c>
    </row>
    <row r="358" spans="1:73">
      <c r="A358" s="1" t="str">
        <f t="shared" si="22"/>
        <v>山形川西-1</v>
      </c>
      <c r="B358" t="s">
        <v>2392</v>
      </c>
      <c r="C358">
        <v>382</v>
      </c>
      <c r="D358" t="s">
        <v>345</v>
      </c>
      <c r="E358" t="s">
        <v>2393</v>
      </c>
      <c r="F358">
        <v>1</v>
      </c>
      <c r="G358" t="s">
        <v>2395</v>
      </c>
      <c r="H358">
        <v>1</v>
      </c>
      <c r="I358">
        <v>11200</v>
      </c>
      <c r="J358">
        <v>11200</v>
      </c>
      <c r="K358">
        <v>11200</v>
      </c>
      <c r="L358">
        <v>0</v>
      </c>
      <c r="M358">
        <v>0</v>
      </c>
      <c r="N358">
        <v>0</v>
      </c>
      <c r="O358">
        <v>0</v>
      </c>
      <c r="P358">
        <v>1144</v>
      </c>
      <c r="R358">
        <v>2</v>
      </c>
      <c r="U358">
        <v>0</v>
      </c>
      <c r="X358">
        <v>0</v>
      </c>
      <c r="AA358">
        <v>0</v>
      </c>
      <c r="AD358">
        <v>0</v>
      </c>
      <c r="AG358">
        <v>0</v>
      </c>
      <c r="AJ358">
        <v>0</v>
      </c>
      <c r="AK358">
        <v>102</v>
      </c>
      <c r="AL358" t="s">
        <v>1244</v>
      </c>
      <c r="AO358">
        <v>538</v>
      </c>
      <c r="AP358">
        <v>0</v>
      </c>
      <c r="AQ358">
        <v>1</v>
      </c>
      <c r="AR358">
        <v>4</v>
      </c>
      <c r="AS358" t="s">
        <v>500</v>
      </c>
      <c r="AT358">
        <v>4</v>
      </c>
      <c r="AU358">
        <v>2</v>
      </c>
      <c r="AV358">
        <v>0</v>
      </c>
      <c r="AW358" t="s">
        <v>1245</v>
      </c>
      <c r="AX358">
        <v>1</v>
      </c>
      <c r="AY358">
        <v>0</v>
      </c>
      <c r="AZ358">
        <v>8</v>
      </c>
      <c r="BA358">
        <v>1</v>
      </c>
      <c r="BB358">
        <v>10</v>
      </c>
      <c r="BC358">
        <v>0</v>
      </c>
      <c r="BD358">
        <v>0</v>
      </c>
      <c r="BE358">
        <v>1</v>
      </c>
      <c r="BF358">
        <v>0</v>
      </c>
      <c r="BG358">
        <v>1</v>
      </c>
      <c r="BH358" t="s">
        <v>1246</v>
      </c>
      <c r="BI358">
        <v>650</v>
      </c>
      <c r="BJ358">
        <v>0</v>
      </c>
      <c r="BK358">
        <v>2</v>
      </c>
      <c r="BL358">
        <v>15</v>
      </c>
      <c r="BM358">
        <v>60</v>
      </c>
      <c r="BN358">
        <v>200</v>
      </c>
      <c r="BO358">
        <v>0</v>
      </c>
      <c r="BS358">
        <v>2025</v>
      </c>
      <c r="BT358">
        <v>0</v>
      </c>
      <c r="BU358">
        <v>0</v>
      </c>
    </row>
    <row r="359" spans="1:73">
      <c r="A359" s="1" t="str">
        <f t="shared" si="22"/>
        <v>山形川西-1B</v>
      </c>
      <c r="B359" t="s">
        <v>2392</v>
      </c>
      <c r="C359">
        <v>382</v>
      </c>
      <c r="D359" t="s">
        <v>345</v>
      </c>
      <c r="E359" t="s">
        <v>2393</v>
      </c>
      <c r="F359">
        <v>1</v>
      </c>
      <c r="G359" t="s">
        <v>2403</v>
      </c>
      <c r="H359">
        <v>2</v>
      </c>
      <c r="I359">
        <v>11200</v>
      </c>
      <c r="J359">
        <v>11200</v>
      </c>
      <c r="K359">
        <v>11200</v>
      </c>
      <c r="L359">
        <v>0</v>
      </c>
      <c r="M359">
        <v>0</v>
      </c>
      <c r="N359">
        <v>0</v>
      </c>
      <c r="O359">
        <v>0</v>
      </c>
      <c r="P359">
        <v>1144</v>
      </c>
      <c r="R359">
        <v>2</v>
      </c>
      <c r="U359">
        <v>0</v>
      </c>
      <c r="X359">
        <v>0</v>
      </c>
      <c r="AA359">
        <v>0</v>
      </c>
      <c r="AD359">
        <v>0</v>
      </c>
      <c r="AG359">
        <v>0</v>
      </c>
      <c r="AJ359">
        <v>0</v>
      </c>
      <c r="AK359">
        <v>102</v>
      </c>
      <c r="AL359" t="s">
        <v>1244</v>
      </c>
      <c r="AO359">
        <v>538</v>
      </c>
      <c r="AP359">
        <v>0</v>
      </c>
      <c r="AQ359">
        <v>1</v>
      </c>
      <c r="AR359">
        <v>4</v>
      </c>
      <c r="AS359" t="s">
        <v>500</v>
      </c>
      <c r="AT359">
        <v>4</v>
      </c>
      <c r="AU359">
        <v>2</v>
      </c>
      <c r="AV359">
        <v>0</v>
      </c>
      <c r="AW359" t="s">
        <v>1245</v>
      </c>
      <c r="AX359">
        <v>1</v>
      </c>
      <c r="AY359">
        <v>0</v>
      </c>
      <c r="AZ359">
        <v>8</v>
      </c>
      <c r="BA359">
        <v>1</v>
      </c>
      <c r="BB359">
        <v>10</v>
      </c>
      <c r="BC359">
        <v>0</v>
      </c>
      <c r="BD359">
        <v>0</v>
      </c>
      <c r="BE359">
        <v>1</v>
      </c>
      <c r="BF359">
        <v>0</v>
      </c>
      <c r="BG359">
        <v>1</v>
      </c>
      <c r="BH359" t="s">
        <v>1246</v>
      </c>
      <c r="BI359">
        <v>650</v>
      </c>
      <c r="BJ359">
        <v>0</v>
      </c>
      <c r="BK359">
        <v>2</v>
      </c>
      <c r="BL359">
        <v>15</v>
      </c>
      <c r="BM359">
        <v>60</v>
      </c>
      <c r="BN359">
        <v>200</v>
      </c>
      <c r="BO359">
        <v>0</v>
      </c>
      <c r="BS359">
        <v>2025</v>
      </c>
      <c r="BT359">
        <v>0</v>
      </c>
      <c r="BU359">
        <v>0</v>
      </c>
    </row>
    <row r="360" spans="1:73">
      <c r="A360" s="1" t="str">
        <f t="shared" si="22"/>
        <v>山形川西-2</v>
      </c>
      <c r="B360" t="s">
        <v>2392</v>
      </c>
      <c r="C360">
        <v>382</v>
      </c>
      <c r="D360" t="s">
        <v>345</v>
      </c>
      <c r="E360" t="s">
        <v>2393</v>
      </c>
      <c r="F360">
        <v>2</v>
      </c>
      <c r="G360" t="s">
        <v>2395</v>
      </c>
      <c r="H360">
        <v>1</v>
      </c>
      <c r="I360">
        <v>9250</v>
      </c>
      <c r="J360">
        <v>9250</v>
      </c>
      <c r="K360">
        <v>9250</v>
      </c>
      <c r="L360">
        <v>0</v>
      </c>
      <c r="M360">
        <v>0</v>
      </c>
      <c r="N360">
        <v>0</v>
      </c>
      <c r="O360">
        <v>0</v>
      </c>
      <c r="P360">
        <v>1144</v>
      </c>
      <c r="R360">
        <v>2</v>
      </c>
      <c r="U360">
        <v>0</v>
      </c>
      <c r="X360">
        <v>0</v>
      </c>
      <c r="AA360">
        <v>0</v>
      </c>
      <c r="AD360">
        <v>0</v>
      </c>
      <c r="AG360">
        <v>0</v>
      </c>
      <c r="AJ360">
        <v>0</v>
      </c>
      <c r="AK360">
        <v>102</v>
      </c>
      <c r="AL360" t="s">
        <v>1247</v>
      </c>
      <c r="AO360">
        <v>191</v>
      </c>
      <c r="AP360">
        <v>0</v>
      </c>
      <c r="AQ360">
        <v>1</v>
      </c>
      <c r="AR360">
        <v>1.5</v>
      </c>
      <c r="AS360" t="s">
        <v>500</v>
      </c>
      <c r="AT360">
        <v>4</v>
      </c>
      <c r="AU360">
        <v>2</v>
      </c>
      <c r="AV360">
        <v>0</v>
      </c>
      <c r="AW360" t="s">
        <v>1248</v>
      </c>
      <c r="AX360">
        <v>6</v>
      </c>
      <c r="AY360">
        <v>0</v>
      </c>
      <c r="AZ360">
        <v>6.5</v>
      </c>
      <c r="BA360">
        <v>1</v>
      </c>
      <c r="BB360">
        <v>33</v>
      </c>
      <c r="BC360">
        <v>0</v>
      </c>
      <c r="BD360">
        <v>0</v>
      </c>
      <c r="BE360">
        <v>1</v>
      </c>
      <c r="BF360">
        <v>0</v>
      </c>
      <c r="BG360">
        <v>1</v>
      </c>
      <c r="BH360" t="s">
        <v>1246</v>
      </c>
      <c r="BI360">
        <v>1300</v>
      </c>
      <c r="BJ360">
        <v>0</v>
      </c>
      <c r="BK360">
        <v>2</v>
      </c>
      <c r="BL360">
        <v>15</v>
      </c>
      <c r="BM360">
        <v>60</v>
      </c>
      <c r="BN360">
        <v>200</v>
      </c>
      <c r="BO360">
        <v>0</v>
      </c>
      <c r="BS360">
        <v>2025</v>
      </c>
      <c r="BT360">
        <v>0</v>
      </c>
      <c r="BU360">
        <v>0</v>
      </c>
    </row>
    <row r="361" spans="1:73">
      <c r="A361" s="1" t="str">
        <f t="shared" si="22"/>
        <v>山形川西-2B</v>
      </c>
      <c r="B361" t="s">
        <v>2392</v>
      </c>
      <c r="C361">
        <v>382</v>
      </c>
      <c r="D361" t="s">
        <v>345</v>
      </c>
      <c r="E361" t="s">
        <v>2393</v>
      </c>
      <c r="F361">
        <v>2</v>
      </c>
      <c r="G361" t="s">
        <v>2403</v>
      </c>
      <c r="H361">
        <v>2</v>
      </c>
      <c r="I361">
        <v>9260</v>
      </c>
      <c r="J361">
        <v>9260</v>
      </c>
      <c r="K361">
        <v>9260</v>
      </c>
      <c r="L361">
        <v>0</v>
      </c>
      <c r="M361">
        <v>0</v>
      </c>
      <c r="N361">
        <v>0</v>
      </c>
      <c r="O361">
        <v>0</v>
      </c>
      <c r="P361">
        <v>1144</v>
      </c>
      <c r="R361">
        <v>2</v>
      </c>
      <c r="U361">
        <v>0</v>
      </c>
      <c r="X361">
        <v>0</v>
      </c>
      <c r="AA361">
        <v>0</v>
      </c>
      <c r="AD361">
        <v>0</v>
      </c>
      <c r="AG361">
        <v>0</v>
      </c>
      <c r="AJ361">
        <v>0</v>
      </c>
      <c r="AK361">
        <v>102</v>
      </c>
      <c r="AL361" t="s">
        <v>1247</v>
      </c>
      <c r="AO361">
        <v>191</v>
      </c>
      <c r="AP361">
        <v>0</v>
      </c>
      <c r="AQ361">
        <v>1</v>
      </c>
      <c r="AR361">
        <v>1.5</v>
      </c>
      <c r="AS361" t="s">
        <v>500</v>
      </c>
      <c r="AT361">
        <v>4</v>
      </c>
      <c r="AU361">
        <v>2</v>
      </c>
      <c r="AV361">
        <v>0</v>
      </c>
      <c r="AW361" t="s">
        <v>1248</v>
      </c>
      <c r="AX361">
        <v>6</v>
      </c>
      <c r="AY361">
        <v>0</v>
      </c>
      <c r="AZ361">
        <v>6.5</v>
      </c>
      <c r="BA361">
        <v>1</v>
      </c>
      <c r="BB361">
        <v>33</v>
      </c>
      <c r="BC361">
        <v>0</v>
      </c>
      <c r="BD361">
        <v>0</v>
      </c>
      <c r="BE361">
        <v>1</v>
      </c>
      <c r="BF361">
        <v>0</v>
      </c>
      <c r="BG361">
        <v>1</v>
      </c>
      <c r="BH361" t="s">
        <v>1246</v>
      </c>
      <c r="BI361">
        <v>1300</v>
      </c>
      <c r="BJ361">
        <v>0</v>
      </c>
      <c r="BK361">
        <v>2</v>
      </c>
      <c r="BL361">
        <v>15</v>
      </c>
      <c r="BM361">
        <v>60</v>
      </c>
      <c r="BN361">
        <v>200</v>
      </c>
      <c r="BO361">
        <v>0</v>
      </c>
      <c r="BS361">
        <v>2025</v>
      </c>
      <c r="BT361">
        <v>0</v>
      </c>
      <c r="BU361">
        <v>0</v>
      </c>
    </row>
    <row r="362" spans="1:73">
      <c r="A362" s="1" t="str">
        <f t="shared" si="22"/>
        <v>山形川西5-1</v>
      </c>
      <c r="B362" t="s">
        <v>2392</v>
      </c>
      <c r="C362">
        <v>382</v>
      </c>
      <c r="D362" t="s">
        <v>345</v>
      </c>
      <c r="E362" t="s">
        <v>2407</v>
      </c>
      <c r="F362">
        <v>1</v>
      </c>
      <c r="G362" t="s">
        <v>2395</v>
      </c>
      <c r="H362">
        <v>1</v>
      </c>
      <c r="I362">
        <v>16300</v>
      </c>
      <c r="J362">
        <v>16300</v>
      </c>
      <c r="K362">
        <v>16300</v>
      </c>
      <c r="L362">
        <v>0</v>
      </c>
      <c r="M362">
        <v>0</v>
      </c>
      <c r="N362">
        <v>0</v>
      </c>
      <c r="O362">
        <v>0</v>
      </c>
      <c r="P362">
        <v>1143</v>
      </c>
      <c r="R362">
        <v>-2</v>
      </c>
      <c r="U362">
        <v>0</v>
      </c>
      <c r="X362">
        <v>0</v>
      </c>
      <c r="AA362">
        <v>0</v>
      </c>
      <c r="AD362">
        <v>0</v>
      </c>
      <c r="AG362">
        <v>0</v>
      </c>
      <c r="AJ362">
        <v>0</v>
      </c>
      <c r="AK362">
        <v>98</v>
      </c>
      <c r="AL362" t="s">
        <v>1250</v>
      </c>
      <c r="AO362">
        <v>644</v>
      </c>
      <c r="AP362">
        <v>0</v>
      </c>
      <c r="AQ362">
        <v>1</v>
      </c>
      <c r="AR362">
        <v>1.5</v>
      </c>
      <c r="AS362" t="s">
        <v>631</v>
      </c>
      <c r="AT362">
        <v>4</v>
      </c>
      <c r="AU362">
        <v>2</v>
      </c>
      <c r="AV362">
        <v>0</v>
      </c>
      <c r="AW362" t="s">
        <v>1251</v>
      </c>
      <c r="AX362">
        <v>1</v>
      </c>
      <c r="AY362">
        <v>0</v>
      </c>
      <c r="AZ362">
        <v>7.5</v>
      </c>
      <c r="BA362">
        <v>1</v>
      </c>
      <c r="BB362">
        <v>24</v>
      </c>
      <c r="BC362">
        <v>0</v>
      </c>
      <c r="BD362">
        <v>0</v>
      </c>
      <c r="BE362">
        <v>1</v>
      </c>
      <c r="BF362">
        <v>0</v>
      </c>
      <c r="BG362">
        <v>1</v>
      </c>
      <c r="BH362" t="s">
        <v>1246</v>
      </c>
      <c r="BI362">
        <v>400</v>
      </c>
      <c r="BJ362">
        <v>0</v>
      </c>
      <c r="BK362">
        <v>2</v>
      </c>
      <c r="BL362" t="s">
        <v>2410</v>
      </c>
      <c r="BM362">
        <v>80</v>
      </c>
      <c r="BN362">
        <v>200</v>
      </c>
      <c r="BO362">
        <v>0</v>
      </c>
      <c r="BS362">
        <v>2025</v>
      </c>
      <c r="BT362">
        <v>0</v>
      </c>
      <c r="BU362">
        <v>0</v>
      </c>
    </row>
    <row r="363" spans="1:73">
      <c r="A363" s="1" t="str">
        <f t="shared" si="22"/>
        <v>山形川西5-1B</v>
      </c>
      <c r="B363" t="s">
        <v>2392</v>
      </c>
      <c r="C363">
        <v>382</v>
      </c>
      <c r="D363" t="s">
        <v>345</v>
      </c>
      <c r="E363" t="s">
        <v>2407</v>
      </c>
      <c r="F363">
        <v>1</v>
      </c>
      <c r="G363" t="s">
        <v>2403</v>
      </c>
      <c r="H363">
        <v>2</v>
      </c>
      <c r="I363">
        <v>16200</v>
      </c>
      <c r="J363">
        <v>16200</v>
      </c>
      <c r="K363">
        <v>16200</v>
      </c>
      <c r="L363">
        <v>0</v>
      </c>
      <c r="M363">
        <v>0</v>
      </c>
      <c r="N363">
        <v>0</v>
      </c>
      <c r="O363">
        <v>0</v>
      </c>
      <c r="P363">
        <v>1143</v>
      </c>
      <c r="R363">
        <v>-2</v>
      </c>
      <c r="U363">
        <v>0</v>
      </c>
      <c r="X363">
        <v>0</v>
      </c>
      <c r="AA363">
        <v>0</v>
      </c>
      <c r="AD363">
        <v>0</v>
      </c>
      <c r="AG363">
        <v>0</v>
      </c>
      <c r="AJ363">
        <v>0</v>
      </c>
      <c r="AK363">
        <v>98</v>
      </c>
      <c r="AL363" t="s">
        <v>1250</v>
      </c>
      <c r="AO363">
        <v>644</v>
      </c>
      <c r="AP363">
        <v>0</v>
      </c>
      <c r="AQ363">
        <v>1</v>
      </c>
      <c r="AR363">
        <v>1.5</v>
      </c>
      <c r="AS363" t="s">
        <v>631</v>
      </c>
      <c r="AT363">
        <v>4</v>
      </c>
      <c r="AU363">
        <v>2</v>
      </c>
      <c r="AV363">
        <v>0</v>
      </c>
      <c r="AW363" t="s">
        <v>1251</v>
      </c>
      <c r="AX363">
        <v>1</v>
      </c>
      <c r="AY363">
        <v>0</v>
      </c>
      <c r="AZ363">
        <v>7.5</v>
      </c>
      <c r="BA363">
        <v>1</v>
      </c>
      <c r="BB363">
        <v>24</v>
      </c>
      <c r="BC363">
        <v>0</v>
      </c>
      <c r="BD363">
        <v>0</v>
      </c>
      <c r="BE363">
        <v>1</v>
      </c>
      <c r="BF363">
        <v>0</v>
      </c>
      <c r="BG363">
        <v>1</v>
      </c>
      <c r="BH363" t="s">
        <v>1246</v>
      </c>
      <c r="BI363">
        <v>400</v>
      </c>
      <c r="BJ363">
        <v>0</v>
      </c>
      <c r="BK363">
        <v>2</v>
      </c>
      <c r="BL363" t="s">
        <v>2410</v>
      </c>
      <c r="BM363">
        <v>80</v>
      </c>
      <c r="BN363">
        <v>200</v>
      </c>
      <c r="BO363">
        <v>0</v>
      </c>
      <c r="BS363">
        <v>2025</v>
      </c>
      <c r="BT363">
        <v>0</v>
      </c>
      <c r="BU363">
        <v>0</v>
      </c>
    </row>
    <row r="364" spans="1:73">
      <c r="A364" s="1" t="str">
        <f t="shared" si="22"/>
        <v>小国-1</v>
      </c>
      <c r="B364" t="s">
        <v>2392</v>
      </c>
      <c r="C364">
        <v>401</v>
      </c>
      <c r="D364" t="s">
        <v>407</v>
      </c>
      <c r="E364" t="s">
        <v>2393</v>
      </c>
      <c r="F364">
        <v>1</v>
      </c>
      <c r="G364">
        <v>10357</v>
      </c>
      <c r="H364">
        <v>1</v>
      </c>
      <c r="I364">
        <v>12100</v>
      </c>
      <c r="J364">
        <v>12100</v>
      </c>
      <c r="K364">
        <v>12100</v>
      </c>
      <c r="L364">
        <v>0</v>
      </c>
      <c r="M364">
        <v>0</v>
      </c>
      <c r="N364">
        <v>0</v>
      </c>
      <c r="O364">
        <v>0</v>
      </c>
      <c r="P364">
        <v>1144</v>
      </c>
      <c r="R364">
        <v>3</v>
      </c>
      <c r="U364">
        <v>0</v>
      </c>
      <c r="X364">
        <v>0</v>
      </c>
      <c r="AA364">
        <v>0</v>
      </c>
      <c r="AD364">
        <v>0</v>
      </c>
      <c r="AG364">
        <v>0</v>
      </c>
      <c r="AJ364">
        <v>0</v>
      </c>
      <c r="AK364">
        <v>103</v>
      </c>
      <c r="AL364" t="s">
        <v>1254</v>
      </c>
      <c r="AO364">
        <v>538</v>
      </c>
      <c r="AP364">
        <v>0</v>
      </c>
      <c r="AQ364">
        <v>1</v>
      </c>
      <c r="AR364">
        <v>1.2</v>
      </c>
      <c r="AS364" t="s">
        <v>500</v>
      </c>
      <c r="AT364">
        <v>4</v>
      </c>
      <c r="AU364">
        <v>3</v>
      </c>
      <c r="AV364">
        <v>0</v>
      </c>
      <c r="AW364" t="s">
        <v>1255</v>
      </c>
      <c r="AX364">
        <v>2</v>
      </c>
      <c r="AY364">
        <v>0</v>
      </c>
      <c r="AZ364">
        <v>8</v>
      </c>
      <c r="BA364">
        <v>1</v>
      </c>
      <c r="BB364">
        <v>33</v>
      </c>
      <c r="BC364">
        <v>0</v>
      </c>
      <c r="BD364">
        <v>0</v>
      </c>
      <c r="BE364">
        <v>1</v>
      </c>
      <c r="BF364">
        <v>0</v>
      </c>
      <c r="BG364">
        <v>1</v>
      </c>
      <c r="BH364" t="s">
        <v>407</v>
      </c>
      <c r="BI364">
        <v>800</v>
      </c>
      <c r="BJ364">
        <v>0</v>
      </c>
      <c r="BK364">
        <v>2</v>
      </c>
      <c r="BL364">
        <v>15</v>
      </c>
      <c r="BM364">
        <v>60</v>
      </c>
      <c r="BN364">
        <v>200</v>
      </c>
      <c r="BO364">
        <v>0</v>
      </c>
      <c r="BS364">
        <v>0</v>
      </c>
      <c r="BT364">
        <v>0</v>
      </c>
      <c r="BU364">
        <v>0</v>
      </c>
    </row>
    <row r="365" spans="1:73">
      <c r="A365" s="1" t="str">
        <f t="shared" si="22"/>
        <v>小国-1B</v>
      </c>
      <c r="B365" t="s">
        <v>2392</v>
      </c>
      <c r="C365">
        <v>401</v>
      </c>
      <c r="D365" t="s">
        <v>407</v>
      </c>
      <c r="E365" t="s">
        <v>2393</v>
      </c>
      <c r="F365">
        <v>1</v>
      </c>
      <c r="G365" t="s">
        <v>2397</v>
      </c>
      <c r="H365">
        <v>2</v>
      </c>
      <c r="I365">
        <v>12100</v>
      </c>
      <c r="J365">
        <v>12100</v>
      </c>
      <c r="K365">
        <v>12100</v>
      </c>
      <c r="L365">
        <v>0</v>
      </c>
      <c r="M365">
        <v>0</v>
      </c>
      <c r="N365">
        <v>0</v>
      </c>
      <c r="O365">
        <v>0</v>
      </c>
      <c r="P365">
        <v>1144</v>
      </c>
      <c r="R365">
        <v>3</v>
      </c>
      <c r="U365">
        <v>0</v>
      </c>
      <c r="X365">
        <v>0</v>
      </c>
      <c r="AA365">
        <v>0</v>
      </c>
      <c r="AD365">
        <v>0</v>
      </c>
      <c r="AG365">
        <v>0</v>
      </c>
      <c r="AJ365">
        <v>0</v>
      </c>
      <c r="AK365">
        <v>103</v>
      </c>
      <c r="AL365" t="s">
        <v>1254</v>
      </c>
      <c r="AO365">
        <v>538</v>
      </c>
      <c r="AP365">
        <v>0</v>
      </c>
      <c r="AQ365">
        <v>1</v>
      </c>
      <c r="AR365">
        <v>1.2</v>
      </c>
      <c r="AS365" t="s">
        <v>500</v>
      </c>
      <c r="AT365">
        <v>4</v>
      </c>
      <c r="AU365">
        <v>3</v>
      </c>
      <c r="AV365">
        <v>0</v>
      </c>
      <c r="AW365" t="s">
        <v>1255</v>
      </c>
      <c r="AX365">
        <v>2</v>
      </c>
      <c r="AY365">
        <v>0</v>
      </c>
      <c r="AZ365">
        <v>8</v>
      </c>
      <c r="BA365">
        <v>1</v>
      </c>
      <c r="BB365">
        <v>33</v>
      </c>
      <c r="BC365">
        <v>0</v>
      </c>
      <c r="BD365">
        <v>0</v>
      </c>
      <c r="BE365">
        <v>1</v>
      </c>
      <c r="BF365">
        <v>0</v>
      </c>
      <c r="BG365">
        <v>1</v>
      </c>
      <c r="BH365" t="s">
        <v>407</v>
      </c>
      <c r="BI365">
        <v>800</v>
      </c>
      <c r="BJ365">
        <v>0</v>
      </c>
      <c r="BK365">
        <v>2</v>
      </c>
      <c r="BL365">
        <v>15</v>
      </c>
      <c r="BM365">
        <v>60</v>
      </c>
      <c r="BN365">
        <v>200</v>
      </c>
      <c r="BO365">
        <v>0</v>
      </c>
      <c r="BS365">
        <v>0</v>
      </c>
      <c r="BT365">
        <v>0</v>
      </c>
      <c r="BU365">
        <v>0</v>
      </c>
    </row>
    <row r="366" spans="1:73">
      <c r="A366" s="1" t="str">
        <f t="shared" si="22"/>
        <v>小国-2</v>
      </c>
      <c r="B366" t="s">
        <v>2392</v>
      </c>
      <c r="C366">
        <v>401</v>
      </c>
      <c r="D366" t="s">
        <v>407</v>
      </c>
      <c r="E366" t="s">
        <v>2393</v>
      </c>
      <c r="F366">
        <v>2</v>
      </c>
      <c r="G366">
        <v>10357</v>
      </c>
      <c r="H366">
        <v>1</v>
      </c>
      <c r="I366">
        <v>6710</v>
      </c>
      <c r="J366">
        <v>6710</v>
      </c>
      <c r="K366">
        <v>6710</v>
      </c>
      <c r="L366">
        <v>0</v>
      </c>
      <c r="M366">
        <v>0</v>
      </c>
      <c r="N366">
        <v>0</v>
      </c>
      <c r="O366">
        <v>0</v>
      </c>
      <c r="P366">
        <v>1144</v>
      </c>
      <c r="R366">
        <v>3</v>
      </c>
      <c r="U366">
        <v>0</v>
      </c>
      <c r="X366">
        <v>0</v>
      </c>
      <c r="AA366">
        <v>0</v>
      </c>
      <c r="AD366">
        <v>0</v>
      </c>
      <c r="AG366">
        <v>0</v>
      </c>
      <c r="AJ366">
        <v>0</v>
      </c>
      <c r="AK366">
        <v>103</v>
      </c>
      <c r="AL366" t="s">
        <v>1257</v>
      </c>
      <c r="AO366">
        <v>238</v>
      </c>
      <c r="AP366">
        <v>0</v>
      </c>
      <c r="AQ366">
        <v>1</v>
      </c>
      <c r="AR366">
        <v>1.2</v>
      </c>
      <c r="AS366" t="s">
        <v>500</v>
      </c>
      <c r="AT366">
        <v>4</v>
      </c>
      <c r="AU366">
        <v>2</v>
      </c>
      <c r="AV366">
        <v>0</v>
      </c>
      <c r="AW366" t="s">
        <v>828</v>
      </c>
      <c r="AX366">
        <v>5</v>
      </c>
      <c r="AY366">
        <v>0</v>
      </c>
      <c r="AZ366">
        <v>6</v>
      </c>
      <c r="BA366">
        <v>1</v>
      </c>
      <c r="BB366">
        <v>33</v>
      </c>
      <c r="BC366">
        <v>0</v>
      </c>
      <c r="BD366">
        <v>0</v>
      </c>
      <c r="BE366">
        <v>1</v>
      </c>
      <c r="BF366">
        <v>0</v>
      </c>
      <c r="BG366">
        <v>1</v>
      </c>
      <c r="BH366" t="s">
        <v>407</v>
      </c>
      <c r="BI366">
        <v>1300</v>
      </c>
      <c r="BJ366">
        <v>0</v>
      </c>
      <c r="BK366">
        <v>2</v>
      </c>
      <c r="BL366">
        <v>13</v>
      </c>
      <c r="BM366">
        <v>60</v>
      </c>
      <c r="BN366">
        <v>200</v>
      </c>
      <c r="BO366">
        <v>0</v>
      </c>
      <c r="BS366">
        <v>0</v>
      </c>
      <c r="BT366">
        <v>0</v>
      </c>
      <c r="BU366">
        <v>0</v>
      </c>
    </row>
    <row r="367" spans="1:73">
      <c r="A367" s="1" t="str">
        <f t="shared" si="22"/>
        <v>小国-2B</v>
      </c>
      <c r="B367" t="s">
        <v>2392</v>
      </c>
      <c r="C367">
        <v>401</v>
      </c>
      <c r="D367" t="s">
        <v>407</v>
      </c>
      <c r="E367" t="s">
        <v>2393</v>
      </c>
      <c r="F367">
        <v>2</v>
      </c>
      <c r="G367" t="s">
        <v>2397</v>
      </c>
      <c r="H367">
        <v>2</v>
      </c>
      <c r="I367">
        <v>6700</v>
      </c>
      <c r="J367">
        <v>6700</v>
      </c>
      <c r="K367">
        <v>6700</v>
      </c>
      <c r="L367">
        <v>0</v>
      </c>
      <c r="M367">
        <v>0</v>
      </c>
      <c r="N367">
        <v>0</v>
      </c>
      <c r="O367">
        <v>0</v>
      </c>
      <c r="P367">
        <v>1144</v>
      </c>
      <c r="R367">
        <v>3</v>
      </c>
      <c r="U367">
        <v>0</v>
      </c>
      <c r="X367">
        <v>0</v>
      </c>
      <c r="AA367">
        <v>0</v>
      </c>
      <c r="AD367">
        <v>0</v>
      </c>
      <c r="AG367">
        <v>0</v>
      </c>
      <c r="AJ367">
        <v>0</v>
      </c>
      <c r="AK367">
        <v>103</v>
      </c>
      <c r="AL367" t="s">
        <v>1257</v>
      </c>
      <c r="AO367">
        <v>238</v>
      </c>
      <c r="AP367">
        <v>0</v>
      </c>
      <c r="AQ367">
        <v>1</v>
      </c>
      <c r="AR367">
        <v>1.2</v>
      </c>
      <c r="AS367" t="s">
        <v>500</v>
      </c>
      <c r="AT367">
        <v>4</v>
      </c>
      <c r="AU367">
        <v>2</v>
      </c>
      <c r="AV367">
        <v>0</v>
      </c>
      <c r="AW367" t="s">
        <v>828</v>
      </c>
      <c r="AX367">
        <v>5</v>
      </c>
      <c r="AY367">
        <v>0</v>
      </c>
      <c r="AZ367">
        <v>6</v>
      </c>
      <c r="BA367">
        <v>1</v>
      </c>
      <c r="BB367">
        <v>33</v>
      </c>
      <c r="BC367">
        <v>0</v>
      </c>
      <c r="BD367">
        <v>0</v>
      </c>
      <c r="BE367">
        <v>1</v>
      </c>
      <c r="BF367">
        <v>0</v>
      </c>
      <c r="BG367">
        <v>1</v>
      </c>
      <c r="BH367" t="s">
        <v>407</v>
      </c>
      <c r="BI367">
        <v>1300</v>
      </c>
      <c r="BJ367">
        <v>0</v>
      </c>
      <c r="BK367">
        <v>2</v>
      </c>
      <c r="BL367">
        <v>13</v>
      </c>
      <c r="BM367">
        <v>60</v>
      </c>
      <c r="BN367">
        <v>200</v>
      </c>
      <c r="BO367">
        <v>0</v>
      </c>
      <c r="BS367">
        <v>0</v>
      </c>
      <c r="BT367">
        <v>0</v>
      </c>
      <c r="BU367">
        <v>0</v>
      </c>
    </row>
    <row r="368" spans="1:73">
      <c r="A368" s="1" t="str">
        <f t="shared" si="22"/>
        <v>小国5-1</v>
      </c>
      <c r="B368" t="s">
        <v>2392</v>
      </c>
      <c r="C368">
        <v>401</v>
      </c>
      <c r="D368" t="s">
        <v>407</v>
      </c>
      <c r="E368" t="s">
        <v>2407</v>
      </c>
      <c r="F368">
        <v>1</v>
      </c>
      <c r="G368">
        <v>10357</v>
      </c>
      <c r="H368">
        <v>1</v>
      </c>
      <c r="I368">
        <v>16700</v>
      </c>
      <c r="J368">
        <v>16700</v>
      </c>
      <c r="K368">
        <v>16700</v>
      </c>
      <c r="L368">
        <v>0</v>
      </c>
      <c r="M368">
        <v>0</v>
      </c>
      <c r="N368">
        <v>0</v>
      </c>
      <c r="O368">
        <v>0</v>
      </c>
      <c r="R368">
        <v>0</v>
      </c>
      <c r="U368">
        <v>0</v>
      </c>
      <c r="X368">
        <v>0</v>
      </c>
      <c r="AA368">
        <v>0</v>
      </c>
      <c r="AD368">
        <v>0</v>
      </c>
      <c r="AG368">
        <v>0</v>
      </c>
      <c r="AJ368">
        <v>0</v>
      </c>
      <c r="AK368">
        <v>100</v>
      </c>
      <c r="AL368" t="s">
        <v>1259</v>
      </c>
      <c r="AO368">
        <v>129</v>
      </c>
      <c r="AP368">
        <v>0</v>
      </c>
      <c r="AQ368">
        <v>1.5</v>
      </c>
      <c r="AR368">
        <v>1</v>
      </c>
      <c r="AS368" t="s">
        <v>642</v>
      </c>
      <c r="AT368">
        <v>3</v>
      </c>
      <c r="AU368">
        <v>2</v>
      </c>
      <c r="AV368">
        <v>0</v>
      </c>
      <c r="AW368" t="s">
        <v>1260</v>
      </c>
      <c r="AX368">
        <v>5</v>
      </c>
      <c r="AY368">
        <v>0</v>
      </c>
      <c r="AZ368">
        <v>12</v>
      </c>
      <c r="BA368">
        <v>1</v>
      </c>
      <c r="BB368">
        <v>24</v>
      </c>
      <c r="BC368">
        <v>0</v>
      </c>
      <c r="BD368">
        <v>0</v>
      </c>
      <c r="BE368">
        <v>1</v>
      </c>
      <c r="BF368">
        <v>0</v>
      </c>
      <c r="BG368">
        <v>1</v>
      </c>
      <c r="BH368" t="s">
        <v>407</v>
      </c>
      <c r="BI368">
        <v>190</v>
      </c>
      <c r="BJ368">
        <v>0</v>
      </c>
      <c r="BK368">
        <v>2</v>
      </c>
      <c r="BL368" t="s">
        <v>2410</v>
      </c>
      <c r="BM368">
        <v>80</v>
      </c>
      <c r="BN368">
        <v>200</v>
      </c>
      <c r="BO368">
        <v>0</v>
      </c>
      <c r="BS368">
        <v>0</v>
      </c>
      <c r="BT368">
        <v>0</v>
      </c>
      <c r="BU368">
        <v>0</v>
      </c>
    </row>
    <row r="369" spans="1:73">
      <c r="A369" s="1" t="str">
        <f t="shared" si="22"/>
        <v>小国5-1B</v>
      </c>
      <c r="B369" t="s">
        <v>2392</v>
      </c>
      <c r="C369">
        <v>401</v>
      </c>
      <c r="D369" t="s">
        <v>407</v>
      </c>
      <c r="E369" t="s">
        <v>2407</v>
      </c>
      <c r="F369">
        <v>1</v>
      </c>
      <c r="G369" t="s">
        <v>2397</v>
      </c>
      <c r="H369">
        <v>2</v>
      </c>
      <c r="I369">
        <v>16700</v>
      </c>
      <c r="J369">
        <v>16700</v>
      </c>
      <c r="K369">
        <v>16700</v>
      </c>
      <c r="L369">
        <v>0</v>
      </c>
      <c r="M369">
        <v>0</v>
      </c>
      <c r="N369">
        <v>0</v>
      </c>
      <c r="O369">
        <v>0</v>
      </c>
      <c r="R369">
        <v>0</v>
      </c>
      <c r="U369">
        <v>0</v>
      </c>
      <c r="X369">
        <v>0</v>
      </c>
      <c r="AA369">
        <v>0</v>
      </c>
      <c r="AD369">
        <v>0</v>
      </c>
      <c r="AG369">
        <v>0</v>
      </c>
      <c r="AJ369">
        <v>0</v>
      </c>
      <c r="AK369">
        <v>100</v>
      </c>
      <c r="AL369" t="s">
        <v>1259</v>
      </c>
      <c r="AO369">
        <v>129</v>
      </c>
      <c r="AP369">
        <v>0</v>
      </c>
      <c r="AQ369">
        <v>1.5</v>
      </c>
      <c r="AR369">
        <v>1</v>
      </c>
      <c r="AS369" t="s">
        <v>642</v>
      </c>
      <c r="AT369">
        <v>3</v>
      </c>
      <c r="AU369">
        <v>2</v>
      </c>
      <c r="AV369">
        <v>0</v>
      </c>
      <c r="AW369" t="s">
        <v>1260</v>
      </c>
      <c r="AX369">
        <v>5</v>
      </c>
      <c r="AY369">
        <v>0</v>
      </c>
      <c r="AZ369">
        <v>12</v>
      </c>
      <c r="BA369">
        <v>1</v>
      </c>
      <c r="BB369">
        <v>24</v>
      </c>
      <c r="BC369">
        <v>0</v>
      </c>
      <c r="BD369">
        <v>0</v>
      </c>
      <c r="BE369">
        <v>1</v>
      </c>
      <c r="BF369">
        <v>0</v>
      </c>
      <c r="BG369">
        <v>1</v>
      </c>
      <c r="BH369" t="s">
        <v>407</v>
      </c>
      <c r="BI369">
        <v>190</v>
      </c>
      <c r="BJ369">
        <v>0</v>
      </c>
      <c r="BK369">
        <v>2</v>
      </c>
      <c r="BL369" t="s">
        <v>2410</v>
      </c>
      <c r="BM369">
        <v>80</v>
      </c>
      <c r="BN369">
        <v>200</v>
      </c>
      <c r="BO369">
        <v>0</v>
      </c>
      <c r="BS369">
        <v>0</v>
      </c>
      <c r="BT369">
        <v>0</v>
      </c>
      <c r="BU369">
        <v>0</v>
      </c>
    </row>
    <row r="370" spans="1:73">
      <c r="A370" s="1" t="str">
        <f t="shared" si="22"/>
        <v>白鷹-1</v>
      </c>
      <c r="B370" t="s">
        <v>2392</v>
      </c>
      <c r="C370">
        <v>402</v>
      </c>
      <c r="D370" t="s">
        <v>410</v>
      </c>
      <c r="E370" t="s">
        <v>2393</v>
      </c>
      <c r="F370">
        <v>1</v>
      </c>
      <c r="G370" t="s">
        <v>2402</v>
      </c>
      <c r="H370">
        <v>1</v>
      </c>
      <c r="I370">
        <v>13300</v>
      </c>
      <c r="J370">
        <v>13300</v>
      </c>
      <c r="K370">
        <v>13300</v>
      </c>
      <c r="L370">
        <v>0</v>
      </c>
      <c r="M370">
        <v>0</v>
      </c>
      <c r="N370">
        <v>0</v>
      </c>
      <c r="O370">
        <v>0</v>
      </c>
      <c r="P370">
        <v>1144</v>
      </c>
      <c r="R370">
        <v>0</v>
      </c>
      <c r="U370">
        <v>0</v>
      </c>
      <c r="X370">
        <v>0</v>
      </c>
      <c r="AA370">
        <v>0</v>
      </c>
      <c r="AD370">
        <v>0</v>
      </c>
      <c r="AG370">
        <v>0</v>
      </c>
      <c r="AJ370">
        <v>0</v>
      </c>
      <c r="AK370">
        <v>100</v>
      </c>
      <c r="AL370" t="s">
        <v>1262</v>
      </c>
      <c r="AO370">
        <v>267</v>
      </c>
      <c r="AP370">
        <v>0</v>
      </c>
      <c r="AQ370">
        <v>1</v>
      </c>
      <c r="AR370">
        <v>2.5</v>
      </c>
      <c r="AS370" t="s">
        <v>500</v>
      </c>
      <c r="AT370">
        <v>4</v>
      </c>
      <c r="AU370">
        <v>2</v>
      </c>
      <c r="AV370">
        <v>0</v>
      </c>
      <c r="AW370" t="s">
        <v>1263</v>
      </c>
      <c r="AX370">
        <v>4</v>
      </c>
      <c r="AY370">
        <v>0</v>
      </c>
      <c r="AZ370">
        <v>5.5</v>
      </c>
      <c r="BA370">
        <v>1</v>
      </c>
      <c r="BB370">
        <v>33</v>
      </c>
      <c r="BC370">
        <v>0</v>
      </c>
      <c r="BD370">
        <v>0</v>
      </c>
      <c r="BE370">
        <v>1</v>
      </c>
      <c r="BF370">
        <v>0</v>
      </c>
      <c r="BG370">
        <v>1</v>
      </c>
      <c r="BH370" t="s">
        <v>1264</v>
      </c>
      <c r="BI370">
        <v>550</v>
      </c>
      <c r="BJ370">
        <v>0</v>
      </c>
      <c r="BK370">
        <v>2</v>
      </c>
      <c r="BL370">
        <v>15</v>
      </c>
      <c r="BM370">
        <v>60</v>
      </c>
      <c r="BN370">
        <v>200</v>
      </c>
      <c r="BO370">
        <v>0</v>
      </c>
      <c r="BS370">
        <v>2025</v>
      </c>
      <c r="BT370">
        <v>0</v>
      </c>
      <c r="BU370">
        <v>0</v>
      </c>
    </row>
    <row r="371" spans="1:73">
      <c r="A371" s="1" t="str">
        <f t="shared" si="22"/>
        <v>白鷹-1B</v>
      </c>
      <c r="B371" t="s">
        <v>2392</v>
      </c>
      <c r="C371">
        <v>402</v>
      </c>
      <c r="D371" t="s">
        <v>410</v>
      </c>
      <c r="E371" t="s">
        <v>2393</v>
      </c>
      <c r="F371">
        <v>1</v>
      </c>
      <c r="G371">
        <v>10357</v>
      </c>
      <c r="H371">
        <v>2</v>
      </c>
      <c r="I371">
        <v>13300</v>
      </c>
      <c r="J371">
        <v>13300</v>
      </c>
      <c r="K371">
        <v>13300</v>
      </c>
      <c r="L371">
        <v>0</v>
      </c>
      <c r="M371">
        <v>0</v>
      </c>
      <c r="N371">
        <v>0</v>
      </c>
      <c r="O371">
        <v>0</v>
      </c>
      <c r="P371">
        <v>1144</v>
      </c>
      <c r="R371">
        <v>0</v>
      </c>
      <c r="U371">
        <v>0</v>
      </c>
      <c r="X371">
        <v>0</v>
      </c>
      <c r="AA371">
        <v>0</v>
      </c>
      <c r="AD371">
        <v>0</v>
      </c>
      <c r="AG371">
        <v>0</v>
      </c>
      <c r="AJ371">
        <v>0</v>
      </c>
      <c r="AK371">
        <v>100</v>
      </c>
      <c r="AL371" t="s">
        <v>1262</v>
      </c>
      <c r="AO371">
        <v>267</v>
      </c>
      <c r="AP371">
        <v>0</v>
      </c>
      <c r="AQ371">
        <v>1</v>
      </c>
      <c r="AR371">
        <v>2.5</v>
      </c>
      <c r="AS371" t="s">
        <v>500</v>
      </c>
      <c r="AT371">
        <v>4</v>
      </c>
      <c r="AU371">
        <v>2</v>
      </c>
      <c r="AV371">
        <v>0</v>
      </c>
      <c r="AW371" t="s">
        <v>1263</v>
      </c>
      <c r="AX371">
        <v>4</v>
      </c>
      <c r="AY371">
        <v>0</v>
      </c>
      <c r="AZ371">
        <v>5.5</v>
      </c>
      <c r="BA371">
        <v>1</v>
      </c>
      <c r="BB371">
        <v>33</v>
      </c>
      <c r="BC371">
        <v>0</v>
      </c>
      <c r="BD371">
        <v>0</v>
      </c>
      <c r="BE371">
        <v>1</v>
      </c>
      <c r="BF371">
        <v>0</v>
      </c>
      <c r="BG371">
        <v>1</v>
      </c>
      <c r="BH371" t="s">
        <v>1264</v>
      </c>
      <c r="BI371">
        <v>550</v>
      </c>
      <c r="BJ371">
        <v>0</v>
      </c>
      <c r="BK371">
        <v>2</v>
      </c>
      <c r="BL371">
        <v>15</v>
      </c>
      <c r="BM371">
        <v>60</v>
      </c>
      <c r="BN371">
        <v>200</v>
      </c>
      <c r="BO371">
        <v>0</v>
      </c>
      <c r="BS371">
        <v>0</v>
      </c>
      <c r="BT371">
        <v>0</v>
      </c>
      <c r="BU371">
        <v>0</v>
      </c>
    </row>
    <row r="372" spans="1:73">
      <c r="A372" s="1" t="str">
        <f t="shared" si="22"/>
        <v>白鷹-2</v>
      </c>
      <c r="B372" t="s">
        <v>2392</v>
      </c>
      <c r="C372">
        <v>402</v>
      </c>
      <c r="D372" t="s">
        <v>410</v>
      </c>
      <c r="E372" t="s">
        <v>2393</v>
      </c>
      <c r="F372">
        <v>2</v>
      </c>
      <c r="G372" t="s">
        <v>2402</v>
      </c>
      <c r="H372">
        <v>1</v>
      </c>
      <c r="I372">
        <v>7940</v>
      </c>
      <c r="J372">
        <v>7940</v>
      </c>
      <c r="K372">
        <v>7940</v>
      </c>
      <c r="L372">
        <v>0</v>
      </c>
      <c r="M372">
        <v>0</v>
      </c>
      <c r="N372">
        <v>0</v>
      </c>
      <c r="O372">
        <v>0</v>
      </c>
      <c r="P372">
        <v>1144</v>
      </c>
      <c r="R372">
        <v>2</v>
      </c>
      <c r="U372">
        <v>0</v>
      </c>
      <c r="X372">
        <v>0</v>
      </c>
      <c r="AA372">
        <v>0</v>
      </c>
      <c r="AD372">
        <v>0</v>
      </c>
      <c r="AG372">
        <v>0</v>
      </c>
      <c r="AJ372">
        <v>0</v>
      </c>
      <c r="AK372">
        <v>102</v>
      </c>
      <c r="AL372" t="s">
        <v>1266</v>
      </c>
      <c r="AO372">
        <v>513</v>
      </c>
      <c r="AP372">
        <v>0</v>
      </c>
      <c r="AQ372">
        <v>1</v>
      </c>
      <c r="AR372">
        <v>2.5</v>
      </c>
      <c r="AS372" t="s">
        <v>500</v>
      </c>
      <c r="AT372">
        <v>4</v>
      </c>
      <c r="AU372">
        <v>2</v>
      </c>
      <c r="AV372">
        <v>0</v>
      </c>
      <c r="AW372" t="s">
        <v>1267</v>
      </c>
      <c r="AX372">
        <v>1</v>
      </c>
      <c r="AY372">
        <v>0</v>
      </c>
      <c r="AZ372">
        <v>8.3000000000000007</v>
      </c>
      <c r="BA372">
        <v>1</v>
      </c>
      <c r="BB372">
        <v>33</v>
      </c>
      <c r="BC372">
        <v>0</v>
      </c>
      <c r="BD372">
        <v>0</v>
      </c>
      <c r="BE372">
        <v>1</v>
      </c>
      <c r="BF372">
        <v>0</v>
      </c>
      <c r="BG372">
        <v>1</v>
      </c>
      <c r="BH372" t="s">
        <v>1268</v>
      </c>
      <c r="BI372">
        <v>600</v>
      </c>
      <c r="BJ372">
        <v>0</v>
      </c>
      <c r="BK372">
        <v>2</v>
      </c>
      <c r="BL372">
        <v>15</v>
      </c>
      <c r="BM372">
        <v>60</v>
      </c>
      <c r="BN372">
        <v>200</v>
      </c>
      <c r="BO372">
        <v>0</v>
      </c>
      <c r="BS372">
        <v>2025</v>
      </c>
      <c r="BT372">
        <v>0</v>
      </c>
      <c r="BU372">
        <v>0</v>
      </c>
    </row>
    <row r="373" spans="1:73">
      <c r="A373" s="1" t="str">
        <f t="shared" si="22"/>
        <v>白鷹-2B</v>
      </c>
      <c r="B373" t="s">
        <v>2392</v>
      </c>
      <c r="C373">
        <v>402</v>
      </c>
      <c r="D373" t="s">
        <v>410</v>
      </c>
      <c r="E373" t="s">
        <v>2393</v>
      </c>
      <c r="F373">
        <v>2</v>
      </c>
      <c r="G373">
        <v>10357</v>
      </c>
      <c r="H373">
        <v>2</v>
      </c>
      <c r="I373">
        <v>7940</v>
      </c>
      <c r="J373">
        <v>7940</v>
      </c>
      <c r="K373">
        <v>7940</v>
      </c>
      <c r="L373">
        <v>0</v>
      </c>
      <c r="M373">
        <v>0</v>
      </c>
      <c r="N373">
        <v>0</v>
      </c>
      <c r="O373">
        <v>0</v>
      </c>
      <c r="P373">
        <v>1144</v>
      </c>
      <c r="R373">
        <v>2</v>
      </c>
      <c r="U373">
        <v>0</v>
      </c>
      <c r="X373">
        <v>0</v>
      </c>
      <c r="AA373">
        <v>0</v>
      </c>
      <c r="AD373">
        <v>0</v>
      </c>
      <c r="AG373">
        <v>0</v>
      </c>
      <c r="AJ373">
        <v>0</v>
      </c>
      <c r="AK373">
        <v>102</v>
      </c>
      <c r="AL373" t="s">
        <v>1266</v>
      </c>
      <c r="AO373">
        <v>513</v>
      </c>
      <c r="AP373">
        <v>0</v>
      </c>
      <c r="AQ373">
        <v>1</v>
      </c>
      <c r="AR373">
        <v>2.5</v>
      </c>
      <c r="AS373" t="s">
        <v>500</v>
      </c>
      <c r="AT373">
        <v>4</v>
      </c>
      <c r="AU373">
        <v>2</v>
      </c>
      <c r="AV373">
        <v>0</v>
      </c>
      <c r="AW373" t="s">
        <v>1267</v>
      </c>
      <c r="AX373">
        <v>1</v>
      </c>
      <c r="AY373">
        <v>0</v>
      </c>
      <c r="AZ373">
        <v>8.3000000000000007</v>
      </c>
      <c r="BA373">
        <v>1</v>
      </c>
      <c r="BB373">
        <v>33</v>
      </c>
      <c r="BC373">
        <v>0</v>
      </c>
      <c r="BD373">
        <v>0</v>
      </c>
      <c r="BE373">
        <v>1</v>
      </c>
      <c r="BF373">
        <v>0</v>
      </c>
      <c r="BG373">
        <v>1</v>
      </c>
      <c r="BH373" t="s">
        <v>1268</v>
      </c>
      <c r="BI373">
        <v>600</v>
      </c>
      <c r="BJ373">
        <v>0</v>
      </c>
      <c r="BK373">
        <v>2</v>
      </c>
      <c r="BL373">
        <v>15</v>
      </c>
      <c r="BM373">
        <v>60</v>
      </c>
      <c r="BN373">
        <v>200</v>
      </c>
      <c r="BO373">
        <v>0</v>
      </c>
      <c r="BS373">
        <v>0</v>
      </c>
      <c r="BT373">
        <v>0</v>
      </c>
      <c r="BU373">
        <v>0</v>
      </c>
    </row>
    <row r="374" spans="1:73">
      <c r="A374" s="1" t="str">
        <f t="shared" si="22"/>
        <v>白鷹5-1</v>
      </c>
      <c r="B374" t="s">
        <v>2392</v>
      </c>
      <c r="C374">
        <v>402</v>
      </c>
      <c r="D374" t="s">
        <v>410</v>
      </c>
      <c r="E374" t="s">
        <v>2407</v>
      </c>
      <c r="F374">
        <v>1</v>
      </c>
      <c r="G374" t="s">
        <v>2402</v>
      </c>
      <c r="H374">
        <v>1</v>
      </c>
      <c r="I374">
        <v>17900</v>
      </c>
      <c r="J374">
        <v>17900</v>
      </c>
      <c r="K374">
        <v>17900</v>
      </c>
      <c r="L374">
        <v>0</v>
      </c>
      <c r="M374">
        <v>0</v>
      </c>
      <c r="N374">
        <v>0</v>
      </c>
      <c r="O374">
        <v>0</v>
      </c>
      <c r="R374">
        <v>0</v>
      </c>
      <c r="U374">
        <v>0</v>
      </c>
      <c r="X374">
        <v>0</v>
      </c>
      <c r="AA374">
        <v>0</v>
      </c>
      <c r="AD374">
        <v>0</v>
      </c>
      <c r="AG374">
        <v>0</v>
      </c>
      <c r="AJ374">
        <v>0</v>
      </c>
      <c r="AK374">
        <v>100</v>
      </c>
      <c r="AL374" t="s">
        <v>1271</v>
      </c>
      <c r="AO374">
        <v>290</v>
      </c>
      <c r="AP374">
        <v>0</v>
      </c>
      <c r="AQ374">
        <v>1</v>
      </c>
      <c r="AR374">
        <v>4.5</v>
      </c>
      <c r="AS374" t="s">
        <v>631</v>
      </c>
      <c r="AT374">
        <v>3</v>
      </c>
      <c r="AU374">
        <v>3</v>
      </c>
      <c r="AV374">
        <v>0</v>
      </c>
      <c r="AW374" t="s">
        <v>1272</v>
      </c>
      <c r="AX374">
        <v>3</v>
      </c>
      <c r="AY374">
        <v>0</v>
      </c>
      <c r="AZ374">
        <v>20</v>
      </c>
      <c r="BA374">
        <v>1</v>
      </c>
      <c r="BB374">
        <v>10</v>
      </c>
      <c r="BC374">
        <v>0</v>
      </c>
      <c r="BD374">
        <v>0</v>
      </c>
      <c r="BE374">
        <v>1</v>
      </c>
      <c r="BF374">
        <v>0</v>
      </c>
      <c r="BG374">
        <v>1</v>
      </c>
      <c r="BH374" t="s">
        <v>1264</v>
      </c>
      <c r="BI374">
        <v>650</v>
      </c>
      <c r="BJ374">
        <v>0</v>
      </c>
      <c r="BK374">
        <v>2</v>
      </c>
      <c r="BL374" t="s">
        <v>2410</v>
      </c>
      <c r="BM374">
        <v>80</v>
      </c>
      <c r="BN374">
        <v>200</v>
      </c>
      <c r="BO374">
        <v>0</v>
      </c>
      <c r="BS374">
        <v>2025</v>
      </c>
      <c r="BT374">
        <v>0</v>
      </c>
      <c r="BU374">
        <v>0</v>
      </c>
    </row>
    <row r="375" spans="1:73">
      <c r="A375" s="1" t="str">
        <f t="shared" si="22"/>
        <v>白鷹5-1B</v>
      </c>
      <c r="B375" t="s">
        <v>2392</v>
      </c>
      <c r="C375">
        <v>402</v>
      </c>
      <c r="D375" t="s">
        <v>410</v>
      </c>
      <c r="E375" t="s">
        <v>2407</v>
      </c>
      <c r="F375">
        <v>1</v>
      </c>
      <c r="G375">
        <v>10357</v>
      </c>
      <c r="H375">
        <v>2</v>
      </c>
      <c r="I375">
        <v>17900</v>
      </c>
      <c r="J375">
        <v>17900</v>
      </c>
      <c r="K375">
        <v>17900</v>
      </c>
      <c r="L375">
        <v>0</v>
      </c>
      <c r="M375">
        <v>0</v>
      </c>
      <c r="N375">
        <v>0</v>
      </c>
      <c r="O375">
        <v>0</v>
      </c>
      <c r="R375">
        <v>0</v>
      </c>
      <c r="U375">
        <v>0</v>
      </c>
      <c r="X375">
        <v>0</v>
      </c>
      <c r="AA375">
        <v>0</v>
      </c>
      <c r="AD375">
        <v>0</v>
      </c>
      <c r="AG375">
        <v>0</v>
      </c>
      <c r="AJ375">
        <v>0</v>
      </c>
      <c r="AK375">
        <v>100</v>
      </c>
      <c r="AL375" t="s">
        <v>1271</v>
      </c>
      <c r="AO375">
        <v>290</v>
      </c>
      <c r="AP375">
        <v>0</v>
      </c>
      <c r="AQ375">
        <v>1</v>
      </c>
      <c r="AR375">
        <v>4.5</v>
      </c>
      <c r="AS375" t="s">
        <v>631</v>
      </c>
      <c r="AT375">
        <v>3</v>
      </c>
      <c r="AU375">
        <v>3</v>
      </c>
      <c r="AV375">
        <v>0</v>
      </c>
      <c r="AW375" t="s">
        <v>1272</v>
      </c>
      <c r="AX375">
        <v>3</v>
      </c>
      <c r="AY375">
        <v>0</v>
      </c>
      <c r="AZ375">
        <v>20</v>
      </c>
      <c r="BA375">
        <v>1</v>
      </c>
      <c r="BB375">
        <v>10</v>
      </c>
      <c r="BC375">
        <v>0</v>
      </c>
      <c r="BD375">
        <v>0</v>
      </c>
      <c r="BE375">
        <v>1</v>
      </c>
      <c r="BF375">
        <v>0</v>
      </c>
      <c r="BG375">
        <v>1</v>
      </c>
      <c r="BH375" t="s">
        <v>1264</v>
      </c>
      <c r="BI375">
        <v>650</v>
      </c>
      <c r="BJ375">
        <v>0</v>
      </c>
      <c r="BK375">
        <v>2</v>
      </c>
      <c r="BL375" t="s">
        <v>2410</v>
      </c>
      <c r="BM375">
        <v>80</v>
      </c>
      <c r="BN375">
        <v>200</v>
      </c>
      <c r="BO375">
        <v>0</v>
      </c>
      <c r="BS375">
        <v>0</v>
      </c>
      <c r="BT375">
        <v>0</v>
      </c>
      <c r="BU375">
        <v>0</v>
      </c>
    </row>
    <row r="376" spans="1:73">
      <c r="A376" s="1" t="str">
        <f t="shared" si="22"/>
        <v>三川-1</v>
      </c>
      <c r="B376" t="s">
        <v>2392</v>
      </c>
      <c r="C376">
        <v>426</v>
      </c>
      <c r="D376" t="s">
        <v>414</v>
      </c>
      <c r="E376" t="s">
        <v>2393</v>
      </c>
      <c r="F376">
        <v>1</v>
      </c>
      <c r="G376" t="s">
        <v>2405</v>
      </c>
      <c r="H376">
        <v>1</v>
      </c>
      <c r="I376">
        <v>15400</v>
      </c>
      <c r="J376">
        <v>15400</v>
      </c>
      <c r="K376">
        <v>15400</v>
      </c>
      <c r="L376">
        <v>0</v>
      </c>
      <c r="M376">
        <v>0</v>
      </c>
      <c r="N376">
        <v>0</v>
      </c>
      <c r="O376">
        <v>0</v>
      </c>
      <c r="P376">
        <v>1144</v>
      </c>
      <c r="R376">
        <v>1</v>
      </c>
      <c r="U376">
        <v>0</v>
      </c>
      <c r="X376">
        <v>0</v>
      </c>
      <c r="AA376">
        <v>0</v>
      </c>
      <c r="AD376">
        <v>0</v>
      </c>
      <c r="AG376">
        <v>0</v>
      </c>
      <c r="AJ376">
        <v>0</v>
      </c>
      <c r="AK376">
        <v>101</v>
      </c>
      <c r="AL376" t="s">
        <v>1275</v>
      </c>
      <c r="AO376">
        <v>339</v>
      </c>
      <c r="AP376">
        <v>0</v>
      </c>
      <c r="AQ376">
        <v>1</v>
      </c>
      <c r="AR376">
        <v>1.2</v>
      </c>
      <c r="AS376" t="s">
        <v>500</v>
      </c>
      <c r="AT376">
        <v>4</v>
      </c>
      <c r="AU376">
        <v>2</v>
      </c>
      <c r="AV376">
        <v>0</v>
      </c>
      <c r="AW376" t="s">
        <v>571</v>
      </c>
      <c r="AX376">
        <v>3</v>
      </c>
      <c r="AY376">
        <v>0</v>
      </c>
      <c r="AZ376">
        <v>6</v>
      </c>
      <c r="BA376">
        <v>1</v>
      </c>
      <c r="BB376">
        <v>33</v>
      </c>
      <c r="BC376">
        <v>0</v>
      </c>
      <c r="BD376">
        <v>0</v>
      </c>
      <c r="BE376">
        <v>1</v>
      </c>
      <c r="BF376">
        <v>1</v>
      </c>
      <c r="BG376">
        <v>1</v>
      </c>
      <c r="BH376" t="s">
        <v>779</v>
      </c>
      <c r="BI376">
        <v>6400</v>
      </c>
      <c r="BJ376">
        <v>0</v>
      </c>
      <c r="BK376">
        <v>2</v>
      </c>
      <c r="BL376" t="s">
        <v>2393</v>
      </c>
      <c r="BM376">
        <v>70</v>
      </c>
      <c r="BN376">
        <v>200</v>
      </c>
      <c r="BO376">
        <v>0</v>
      </c>
      <c r="BS376">
        <v>0</v>
      </c>
      <c r="BT376">
        <v>0</v>
      </c>
      <c r="BU376">
        <v>0</v>
      </c>
    </row>
    <row r="377" spans="1:73">
      <c r="A377" s="1" t="str">
        <f t="shared" si="22"/>
        <v>三川-1B</v>
      </c>
      <c r="B377" t="s">
        <v>2392</v>
      </c>
      <c r="C377">
        <v>426</v>
      </c>
      <c r="D377" t="s">
        <v>414</v>
      </c>
      <c r="E377" t="s">
        <v>2393</v>
      </c>
      <c r="F377">
        <v>1</v>
      </c>
      <c r="G377" t="s">
        <v>2398</v>
      </c>
      <c r="H377">
        <v>2</v>
      </c>
      <c r="I377">
        <v>15300</v>
      </c>
      <c r="J377">
        <v>15300</v>
      </c>
      <c r="K377">
        <v>15300</v>
      </c>
      <c r="L377">
        <v>0</v>
      </c>
      <c r="M377">
        <v>0</v>
      </c>
      <c r="N377">
        <v>0</v>
      </c>
      <c r="O377">
        <v>0</v>
      </c>
      <c r="P377">
        <v>1144</v>
      </c>
      <c r="R377">
        <v>1</v>
      </c>
      <c r="U377">
        <v>0</v>
      </c>
      <c r="X377">
        <v>0</v>
      </c>
      <c r="AA377">
        <v>0</v>
      </c>
      <c r="AD377">
        <v>0</v>
      </c>
      <c r="AG377">
        <v>0</v>
      </c>
      <c r="AJ377">
        <v>0</v>
      </c>
      <c r="AK377">
        <v>101</v>
      </c>
      <c r="AL377" t="s">
        <v>1275</v>
      </c>
      <c r="AO377">
        <v>339</v>
      </c>
      <c r="AP377">
        <v>0</v>
      </c>
      <c r="AQ377">
        <v>1</v>
      </c>
      <c r="AR377">
        <v>1.2</v>
      </c>
      <c r="AS377" t="s">
        <v>500</v>
      </c>
      <c r="AT377">
        <v>4</v>
      </c>
      <c r="AU377">
        <v>2</v>
      </c>
      <c r="AV377">
        <v>0</v>
      </c>
      <c r="AW377" t="s">
        <v>571</v>
      </c>
      <c r="AX377">
        <v>3</v>
      </c>
      <c r="AY377">
        <v>0</v>
      </c>
      <c r="AZ377">
        <v>6</v>
      </c>
      <c r="BA377">
        <v>1</v>
      </c>
      <c r="BB377">
        <v>33</v>
      </c>
      <c r="BC377">
        <v>0</v>
      </c>
      <c r="BD377">
        <v>0</v>
      </c>
      <c r="BE377">
        <v>1</v>
      </c>
      <c r="BF377">
        <v>1</v>
      </c>
      <c r="BG377">
        <v>1</v>
      </c>
      <c r="BH377" t="s">
        <v>779</v>
      </c>
      <c r="BI377">
        <v>6400</v>
      </c>
      <c r="BJ377">
        <v>0</v>
      </c>
      <c r="BK377">
        <v>2</v>
      </c>
      <c r="BL377" t="s">
        <v>2393</v>
      </c>
      <c r="BM377">
        <v>70</v>
      </c>
      <c r="BN377">
        <v>200</v>
      </c>
      <c r="BO377">
        <v>0</v>
      </c>
      <c r="BS377">
        <v>0</v>
      </c>
      <c r="BT377">
        <v>0</v>
      </c>
      <c r="BU377">
        <v>0</v>
      </c>
    </row>
    <row r="378" spans="1:73">
      <c r="A378" s="1" t="str">
        <f t="shared" si="22"/>
        <v>三川-2</v>
      </c>
      <c r="B378" t="s">
        <v>2392</v>
      </c>
      <c r="C378">
        <v>426</v>
      </c>
      <c r="D378" t="s">
        <v>414</v>
      </c>
      <c r="E378" t="s">
        <v>2393</v>
      </c>
      <c r="F378">
        <v>2</v>
      </c>
      <c r="G378" t="s">
        <v>2405</v>
      </c>
      <c r="H378">
        <v>1</v>
      </c>
      <c r="I378">
        <v>6990</v>
      </c>
      <c r="J378">
        <v>6990</v>
      </c>
      <c r="K378">
        <v>6990</v>
      </c>
      <c r="L378">
        <v>0</v>
      </c>
      <c r="M378">
        <v>0</v>
      </c>
      <c r="N378">
        <v>0</v>
      </c>
      <c r="O378">
        <v>0</v>
      </c>
      <c r="P378">
        <v>1144</v>
      </c>
      <c r="R378">
        <v>1</v>
      </c>
      <c r="U378">
        <v>0</v>
      </c>
      <c r="X378">
        <v>0</v>
      </c>
      <c r="AA378">
        <v>0</v>
      </c>
      <c r="AD378">
        <v>0</v>
      </c>
      <c r="AG378">
        <v>0</v>
      </c>
      <c r="AJ378">
        <v>0</v>
      </c>
      <c r="AK378">
        <v>101</v>
      </c>
      <c r="AL378" t="s">
        <v>1277</v>
      </c>
      <c r="AO378">
        <v>826</v>
      </c>
      <c r="AP378">
        <v>0</v>
      </c>
      <c r="AQ378">
        <v>1</v>
      </c>
      <c r="AR378">
        <v>1.2</v>
      </c>
      <c r="AS378" t="s">
        <v>500</v>
      </c>
      <c r="AT378">
        <v>4</v>
      </c>
      <c r="AU378">
        <v>2</v>
      </c>
      <c r="AV378">
        <v>0</v>
      </c>
      <c r="AW378" t="s">
        <v>586</v>
      </c>
      <c r="AX378">
        <v>3</v>
      </c>
      <c r="AY378">
        <v>0</v>
      </c>
      <c r="AZ378">
        <v>10</v>
      </c>
      <c r="BA378">
        <v>1</v>
      </c>
      <c r="BB378">
        <v>33</v>
      </c>
      <c r="BC378">
        <v>0</v>
      </c>
      <c r="BD378">
        <v>0</v>
      </c>
      <c r="BE378">
        <v>1</v>
      </c>
      <c r="BF378">
        <v>1</v>
      </c>
      <c r="BG378">
        <v>1</v>
      </c>
      <c r="BH378" t="s">
        <v>779</v>
      </c>
      <c r="BI378">
        <v>6600</v>
      </c>
      <c r="BJ378">
        <v>0</v>
      </c>
      <c r="BK378">
        <v>2</v>
      </c>
      <c r="BL378" t="s">
        <v>2393</v>
      </c>
      <c r="BM378">
        <v>70</v>
      </c>
      <c r="BN378">
        <v>200</v>
      </c>
      <c r="BO378">
        <v>0</v>
      </c>
      <c r="BS378">
        <v>0</v>
      </c>
      <c r="BT378">
        <v>0</v>
      </c>
      <c r="BU378">
        <v>0</v>
      </c>
    </row>
    <row r="379" spans="1:73">
      <c r="A379" s="1" t="str">
        <f t="shared" si="22"/>
        <v>三川-2B</v>
      </c>
      <c r="B379" t="s">
        <v>2392</v>
      </c>
      <c r="C379">
        <v>426</v>
      </c>
      <c r="D379" t="s">
        <v>414</v>
      </c>
      <c r="E379" t="s">
        <v>2393</v>
      </c>
      <c r="F379">
        <v>2</v>
      </c>
      <c r="G379" t="s">
        <v>2398</v>
      </c>
      <c r="H379">
        <v>2</v>
      </c>
      <c r="I379">
        <v>6980</v>
      </c>
      <c r="J379">
        <v>6980</v>
      </c>
      <c r="K379">
        <v>6980</v>
      </c>
      <c r="L379">
        <v>0</v>
      </c>
      <c r="M379">
        <v>0</v>
      </c>
      <c r="N379">
        <v>0</v>
      </c>
      <c r="O379">
        <v>0</v>
      </c>
      <c r="P379">
        <v>1144</v>
      </c>
      <c r="R379">
        <v>1</v>
      </c>
      <c r="U379">
        <v>0</v>
      </c>
      <c r="X379">
        <v>0</v>
      </c>
      <c r="AA379">
        <v>0</v>
      </c>
      <c r="AD379">
        <v>0</v>
      </c>
      <c r="AG379">
        <v>0</v>
      </c>
      <c r="AJ379">
        <v>0</v>
      </c>
      <c r="AK379">
        <v>101</v>
      </c>
      <c r="AL379" t="s">
        <v>1277</v>
      </c>
      <c r="AO379">
        <v>826</v>
      </c>
      <c r="AP379">
        <v>0</v>
      </c>
      <c r="AQ379">
        <v>1</v>
      </c>
      <c r="AR379">
        <v>1.2</v>
      </c>
      <c r="AS379" t="s">
        <v>500</v>
      </c>
      <c r="AT379">
        <v>4</v>
      </c>
      <c r="AU379">
        <v>2</v>
      </c>
      <c r="AV379">
        <v>0</v>
      </c>
      <c r="AW379" t="s">
        <v>586</v>
      </c>
      <c r="AX379">
        <v>3</v>
      </c>
      <c r="AY379">
        <v>0</v>
      </c>
      <c r="AZ379">
        <v>10</v>
      </c>
      <c r="BA379">
        <v>1</v>
      </c>
      <c r="BB379">
        <v>33</v>
      </c>
      <c r="BC379">
        <v>0</v>
      </c>
      <c r="BD379">
        <v>0</v>
      </c>
      <c r="BE379">
        <v>1</v>
      </c>
      <c r="BF379">
        <v>1</v>
      </c>
      <c r="BG379">
        <v>1</v>
      </c>
      <c r="BH379" t="s">
        <v>779</v>
      </c>
      <c r="BI379">
        <v>6600</v>
      </c>
      <c r="BJ379">
        <v>0</v>
      </c>
      <c r="BK379">
        <v>2</v>
      </c>
      <c r="BL379" t="s">
        <v>2393</v>
      </c>
      <c r="BM379">
        <v>70</v>
      </c>
      <c r="BN379">
        <v>200</v>
      </c>
      <c r="BO379">
        <v>0</v>
      </c>
      <c r="BS379">
        <v>0</v>
      </c>
      <c r="BT379">
        <v>0</v>
      </c>
      <c r="BU379">
        <v>0</v>
      </c>
    </row>
    <row r="380" spans="1:73">
      <c r="A380" s="1" t="str">
        <f t="shared" si="22"/>
        <v>三川5-1</v>
      </c>
      <c r="B380" t="s">
        <v>2392</v>
      </c>
      <c r="C380">
        <v>426</v>
      </c>
      <c r="D380" t="s">
        <v>414</v>
      </c>
      <c r="E380" t="s">
        <v>2407</v>
      </c>
      <c r="F380">
        <v>1</v>
      </c>
      <c r="G380" t="s">
        <v>2405</v>
      </c>
      <c r="H380">
        <v>1</v>
      </c>
      <c r="I380">
        <v>18200</v>
      </c>
      <c r="J380">
        <v>18200</v>
      </c>
      <c r="K380">
        <v>18200</v>
      </c>
      <c r="L380">
        <v>0</v>
      </c>
      <c r="M380">
        <v>0</v>
      </c>
      <c r="N380">
        <v>0</v>
      </c>
      <c r="O380">
        <v>0</v>
      </c>
      <c r="R380">
        <v>0</v>
      </c>
      <c r="U380">
        <v>0</v>
      </c>
      <c r="X380">
        <v>0</v>
      </c>
      <c r="AA380">
        <v>0</v>
      </c>
      <c r="AD380">
        <v>0</v>
      </c>
      <c r="AG380">
        <v>0</v>
      </c>
      <c r="AJ380">
        <v>0</v>
      </c>
      <c r="AK380">
        <v>100</v>
      </c>
      <c r="AL380" t="s">
        <v>1279</v>
      </c>
      <c r="AO380">
        <v>350</v>
      </c>
      <c r="AP380">
        <v>0</v>
      </c>
      <c r="AQ380">
        <v>1</v>
      </c>
      <c r="AR380">
        <v>2.5</v>
      </c>
      <c r="AS380" t="s">
        <v>631</v>
      </c>
      <c r="AT380">
        <v>4</v>
      </c>
      <c r="AU380">
        <v>2</v>
      </c>
      <c r="AV380">
        <v>0</v>
      </c>
      <c r="AW380" t="s">
        <v>1280</v>
      </c>
      <c r="AX380">
        <v>4</v>
      </c>
      <c r="AY380">
        <v>0</v>
      </c>
      <c r="AZ380">
        <v>16</v>
      </c>
      <c r="BA380">
        <v>1</v>
      </c>
      <c r="BB380">
        <v>33</v>
      </c>
      <c r="BC380">
        <v>0</v>
      </c>
      <c r="BD380">
        <v>0</v>
      </c>
      <c r="BE380">
        <v>1</v>
      </c>
      <c r="BF380">
        <v>1</v>
      </c>
      <c r="BG380">
        <v>1</v>
      </c>
      <c r="BH380" t="s">
        <v>779</v>
      </c>
      <c r="BI380">
        <v>6300</v>
      </c>
      <c r="BJ380">
        <v>0</v>
      </c>
      <c r="BK380">
        <v>2</v>
      </c>
      <c r="BL380" t="s">
        <v>2393</v>
      </c>
      <c r="BM380">
        <v>70</v>
      </c>
      <c r="BN380">
        <v>200</v>
      </c>
      <c r="BO380">
        <v>0</v>
      </c>
      <c r="BS380">
        <v>0</v>
      </c>
      <c r="BT380">
        <v>0</v>
      </c>
      <c r="BU380">
        <v>0</v>
      </c>
    </row>
    <row r="381" spans="1:73">
      <c r="A381" s="1" t="str">
        <f t="shared" si="22"/>
        <v>三川5-1B</v>
      </c>
      <c r="B381" t="s">
        <v>2392</v>
      </c>
      <c r="C381">
        <v>426</v>
      </c>
      <c r="D381" t="s">
        <v>414</v>
      </c>
      <c r="E381" t="s">
        <v>2407</v>
      </c>
      <c r="F381">
        <v>1</v>
      </c>
      <c r="G381" t="s">
        <v>2398</v>
      </c>
      <c r="H381">
        <v>2</v>
      </c>
      <c r="I381">
        <v>18200</v>
      </c>
      <c r="J381">
        <v>18200</v>
      </c>
      <c r="K381">
        <v>18200</v>
      </c>
      <c r="L381">
        <v>0</v>
      </c>
      <c r="M381">
        <v>0</v>
      </c>
      <c r="N381">
        <v>0</v>
      </c>
      <c r="O381">
        <v>0</v>
      </c>
      <c r="R381">
        <v>0</v>
      </c>
      <c r="U381">
        <v>0</v>
      </c>
      <c r="X381">
        <v>0</v>
      </c>
      <c r="AA381">
        <v>0</v>
      </c>
      <c r="AD381">
        <v>0</v>
      </c>
      <c r="AG381">
        <v>0</v>
      </c>
      <c r="AJ381">
        <v>0</v>
      </c>
      <c r="AK381">
        <v>100</v>
      </c>
      <c r="AL381" t="s">
        <v>1279</v>
      </c>
      <c r="AO381">
        <v>350</v>
      </c>
      <c r="AP381">
        <v>0</v>
      </c>
      <c r="AQ381">
        <v>1</v>
      </c>
      <c r="AR381">
        <v>2.5</v>
      </c>
      <c r="AS381" t="s">
        <v>631</v>
      </c>
      <c r="AT381">
        <v>4</v>
      </c>
      <c r="AU381">
        <v>2</v>
      </c>
      <c r="AV381">
        <v>0</v>
      </c>
      <c r="AW381" t="s">
        <v>1280</v>
      </c>
      <c r="AX381">
        <v>4</v>
      </c>
      <c r="AY381">
        <v>0</v>
      </c>
      <c r="AZ381">
        <v>16</v>
      </c>
      <c r="BA381">
        <v>1</v>
      </c>
      <c r="BB381">
        <v>33</v>
      </c>
      <c r="BC381">
        <v>0</v>
      </c>
      <c r="BD381">
        <v>0</v>
      </c>
      <c r="BE381">
        <v>1</v>
      </c>
      <c r="BF381">
        <v>1</v>
      </c>
      <c r="BG381">
        <v>1</v>
      </c>
      <c r="BH381" t="s">
        <v>779</v>
      </c>
      <c r="BI381">
        <v>6300</v>
      </c>
      <c r="BJ381">
        <v>0</v>
      </c>
      <c r="BK381">
        <v>2</v>
      </c>
      <c r="BL381" t="s">
        <v>2393</v>
      </c>
      <c r="BM381">
        <v>70</v>
      </c>
      <c r="BN381">
        <v>200</v>
      </c>
      <c r="BO381">
        <v>0</v>
      </c>
      <c r="BS381">
        <v>0</v>
      </c>
      <c r="BT381">
        <v>0</v>
      </c>
      <c r="BU381">
        <v>0</v>
      </c>
    </row>
    <row r="382" spans="1:73">
      <c r="A382" s="1" t="str">
        <f t="shared" si="22"/>
        <v>山形庄内-1</v>
      </c>
      <c r="B382" t="s">
        <v>2392</v>
      </c>
      <c r="C382">
        <v>428</v>
      </c>
      <c r="D382" t="s">
        <v>421</v>
      </c>
      <c r="E382" t="s">
        <v>2393</v>
      </c>
      <c r="F382">
        <v>1</v>
      </c>
      <c r="G382" t="s">
        <v>2401</v>
      </c>
      <c r="H382">
        <v>1</v>
      </c>
      <c r="I382">
        <v>17600</v>
      </c>
      <c r="J382">
        <v>17600</v>
      </c>
      <c r="K382">
        <v>17600</v>
      </c>
      <c r="L382">
        <v>0</v>
      </c>
      <c r="M382">
        <v>0</v>
      </c>
      <c r="N382">
        <v>0</v>
      </c>
      <c r="O382">
        <v>0</v>
      </c>
      <c r="P382">
        <v>1144</v>
      </c>
      <c r="R382">
        <v>2</v>
      </c>
      <c r="U382">
        <v>0</v>
      </c>
      <c r="X382">
        <v>0</v>
      </c>
      <c r="AA382">
        <v>0</v>
      </c>
      <c r="AD382">
        <v>0</v>
      </c>
      <c r="AG382">
        <v>0</v>
      </c>
      <c r="AJ382">
        <v>0</v>
      </c>
      <c r="AK382">
        <v>102</v>
      </c>
      <c r="AL382" t="s">
        <v>1283</v>
      </c>
      <c r="AO382">
        <v>497</v>
      </c>
      <c r="AP382">
        <v>0</v>
      </c>
      <c r="AQ382">
        <v>1</v>
      </c>
      <c r="AR382">
        <v>1</v>
      </c>
      <c r="AS382" t="s">
        <v>500</v>
      </c>
      <c r="AT382">
        <v>4</v>
      </c>
      <c r="AU382">
        <v>2</v>
      </c>
      <c r="AV382">
        <v>0</v>
      </c>
      <c r="AW382" t="s">
        <v>1284</v>
      </c>
      <c r="AX382">
        <v>1</v>
      </c>
      <c r="AY382">
        <v>0</v>
      </c>
      <c r="AZ382">
        <v>7</v>
      </c>
      <c r="BA382">
        <v>1</v>
      </c>
      <c r="BB382">
        <v>33</v>
      </c>
      <c r="BC382">
        <v>0</v>
      </c>
      <c r="BD382">
        <v>0</v>
      </c>
      <c r="BE382">
        <v>1</v>
      </c>
      <c r="BF382">
        <v>1</v>
      </c>
      <c r="BG382">
        <v>1</v>
      </c>
      <c r="BH382" t="s">
        <v>1285</v>
      </c>
      <c r="BI382">
        <v>600</v>
      </c>
      <c r="BJ382">
        <v>0</v>
      </c>
      <c r="BK382">
        <v>2</v>
      </c>
      <c r="BL382">
        <v>16</v>
      </c>
      <c r="BM382">
        <v>60</v>
      </c>
      <c r="BN382">
        <v>200</v>
      </c>
      <c r="BO382">
        <v>0</v>
      </c>
      <c r="BS382">
        <v>0</v>
      </c>
      <c r="BT382">
        <v>0</v>
      </c>
      <c r="BU382">
        <v>0</v>
      </c>
    </row>
    <row r="383" spans="1:73">
      <c r="A383" s="1" t="str">
        <f t="shared" si="22"/>
        <v>山形庄内-1B</v>
      </c>
      <c r="B383" t="s">
        <v>2392</v>
      </c>
      <c r="C383">
        <v>428</v>
      </c>
      <c r="D383" t="s">
        <v>421</v>
      </c>
      <c r="E383" t="s">
        <v>2393</v>
      </c>
      <c r="F383">
        <v>1</v>
      </c>
      <c r="G383" t="s">
        <v>2408</v>
      </c>
      <c r="H383">
        <v>2</v>
      </c>
      <c r="I383">
        <v>17700</v>
      </c>
      <c r="J383">
        <v>17700</v>
      </c>
      <c r="K383">
        <v>17700</v>
      </c>
      <c r="L383">
        <v>0</v>
      </c>
      <c r="M383">
        <v>0</v>
      </c>
      <c r="N383">
        <v>0</v>
      </c>
      <c r="O383">
        <v>0</v>
      </c>
      <c r="P383">
        <v>1144</v>
      </c>
      <c r="R383">
        <v>2</v>
      </c>
      <c r="U383">
        <v>0</v>
      </c>
      <c r="X383">
        <v>0</v>
      </c>
      <c r="AA383">
        <v>0</v>
      </c>
      <c r="AD383">
        <v>0</v>
      </c>
      <c r="AG383">
        <v>0</v>
      </c>
      <c r="AJ383">
        <v>0</v>
      </c>
      <c r="AK383">
        <v>102</v>
      </c>
      <c r="AL383" t="s">
        <v>1283</v>
      </c>
      <c r="AO383">
        <v>497</v>
      </c>
      <c r="AP383">
        <v>0</v>
      </c>
      <c r="AQ383">
        <v>1</v>
      </c>
      <c r="AR383">
        <v>1</v>
      </c>
      <c r="AS383" t="s">
        <v>500</v>
      </c>
      <c r="AT383">
        <v>4</v>
      </c>
      <c r="AU383">
        <v>2</v>
      </c>
      <c r="AV383">
        <v>0</v>
      </c>
      <c r="AW383" t="s">
        <v>1284</v>
      </c>
      <c r="AX383">
        <v>1</v>
      </c>
      <c r="AY383">
        <v>0</v>
      </c>
      <c r="AZ383">
        <v>7</v>
      </c>
      <c r="BA383">
        <v>1</v>
      </c>
      <c r="BB383">
        <v>33</v>
      </c>
      <c r="BC383">
        <v>0</v>
      </c>
      <c r="BD383">
        <v>0</v>
      </c>
      <c r="BE383">
        <v>1</v>
      </c>
      <c r="BF383">
        <v>1</v>
      </c>
      <c r="BG383">
        <v>1</v>
      </c>
      <c r="BH383" t="s">
        <v>1285</v>
      </c>
      <c r="BI383">
        <v>600</v>
      </c>
      <c r="BJ383">
        <v>0</v>
      </c>
      <c r="BK383">
        <v>2</v>
      </c>
      <c r="BL383">
        <v>16</v>
      </c>
      <c r="BM383">
        <v>60</v>
      </c>
      <c r="BN383">
        <v>200</v>
      </c>
      <c r="BO383">
        <v>0</v>
      </c>
      <c r="BS383">
        <v>2025</v>
      </c>
      <c r="BT383">
        <v>0</v>
      </c>
      <c r="BU383">
        <v>0</v>
      </c>
    </row>
    <row r="384" spans="1:73">
      <c r="A384" s="1" t="str">
        <f t="shared" si="22"/>
        <v>山形庄内-2</v>
      </c>
      <c r="B384" t="s">
        <v>2392</v>
      </c>
      <c r="C384">
        <v>428</v>
      </c>
      <c r="D384" t="s">
        <v>421</v>
      </c>
      <c r="E384" t="s">
        <v>2393</v>
      </c>
      <c r="F384">
        <v>2</v>
      </c>
      <c r="G384" t="s">
        <v>2401</v>
      </c>
      <c r="H384">
        <v>1</v>
      </c>
      <c r="I384">
        <v>11500</v>
      </c>
      <c r="J384">
        <v>11500</v>
      </c>
      <c r="K384">
        <v>11500</v>
      </c>
      <c r="L384">
        <v>0</v>
      </c>
      <c r="M384">
        <v>0</v>
      </c>
      <c r="N384">
        <v>0</v>
      </c>
      <c r="O384">
        <v>0</v>
      </c>
      <c r="P384">
        <v>1144</v>
      </c>
      <c r="R384">
        <v>1</v>
      </c>
      <c r="U384">
        <v>0</v>
      </c>
      <c r="X384">
        <v>0</v>
      </c>
      <c r="AA384">
        <v>0</v>
      </c>
      <c r="AD384">
        <v>0</v>
      </c>
      <c r="AG384">
        <v>0</v>
      </c>
      <c r="AJ384">
        <v>0</v>
      </c>
      <c r="AK384">
        <v>101</v>
      </c>
      <c r="AL384" t="s">
        <v>1287</v>
      </c>
      <c r="AO384">
        <v>531</v>
      </c>
      <c r="AP384">
        <v>0</v>
      </c>
      <c r="AQ384">
        <v>1</v>
      </c>
      <c r="AR384">
        <v>2</v>
      </c>
      <c r="AS384" t="s">
        <v>500</v>
      </c>
      <c r="AT384">
        <v>4</v>
      </c>
      <c r="AU384">
        <v>2</v>
      </c>
      <c r="AV384">
        <v>0</v>
      </c>
      <c r="AW384" t="s">
        <v>1288</v>
      </c>
      <c r="AX384">
        <v>7</v>
      </c>
      <c r="AY384">
        <v>0</v>
      </c>
      <c r="AZ384">
        <v>6</v>
      </c>
      <c r="BA384">
        <v>1</v>
      </c>
      <c r="BB384">
        <v>33</v>
      </c>
      <c r="BC384">
        <v>0</v>
      </c>
      <c r="BD384">
        <v>0</v>
      </c>
      <c r="BE384">
        <v>1</v>
      </c>
      <c r="BF384">
        <v>1</v>
      </c>
      <c r="BG384">
        <v>1</v>
      </c>
      <c r="BH384" t="s">
        <v>1285</v>
      </c>
      <c r="BI384">
        <v>1400</v>
      </c>
      <c r="BJ384">
        <v>0</v>
      </c>
      <c r="BK384">
        <v>2</v>
      </c>
      <c r="BL384">
        <v>15</v>
      </c>
      <c r="BM384">
        <v>60</v>
      </c>
      <c r="BN384">
        <v>200</v>
      </c>
      <c r="BO384">
        <v>0</v>
      </c>
      <c r="BS384">
        <v>0</v>
      </c>
      <c r="BT384">
        <v>0</v>
      </c>
      <c r="BU384">
        <v>0</v>
      </c>
    </row>
    <row r="385" spans="1:73">
      <c r="A385" s="1" t="str">
        <f t="shared" si="22"/>
        <v>山形庄内-2B</v>
      </c>
      <c r="B385" t="s">
        <v>2392</v>
      </c>
      <c r="C385">
        <v>428</v>
      </c>
      <c r="D385" t="s">
        <v>421</v>
      </c>
      <c r="E385" t="s">
        <v>2393</v>
      </c>
      <c r="F385">
        <v>2</v>
      </c>
      <c r="G385" t="s">
        <v>2408</v>
      </c>
      <c r="H385">
        <v>2</v>
      </c>
      <c r="I385">
        <v>11500</v>
      </c>
      <c r="J385">
        <v>11500</v>
      </c>
      <c r="K385">
        <v>11500</v>
      </c>
      <c r="L385">
        <v>0</v>
      </c>
      <c r="M385">
        <v>0</v>
      </c>
      <c r="N385">
        <v>0</v>
      </c>
      <c r="O385">
        <v>0</v>
      </c>
      <c r="P385">
        <v>1144</v>
      </c>
      <c r="R385">
        <v>1</v>
      </c>
      <c r="U385">
        <v>0</v>
      </c>
      <c r="X385">
        <v>0</v>
      </c>
      <c r="AA385">
        <v>0</v>
      </c>
      <c r="AD385">
        <v>0</v>
      </c>
      <c r="AG385">
        <v>0</v>
      </c>
      <c r="AJ385">
        <v>0</v>
      </c>
      <c r="AK385">
        <v>101</v>
      </c>
      <c r="AL385" t="s">
        <v>1287</v>
      </c>
      <c r="AO385">
        <v>531</v>
      </c>
      <c r="AP385">
        <v>0</v>
      </c>
      <c r="AQ385">
        <v>1</v>
      </c>
      <c r="AR385">
        <v>2</v>
      </c>
      <c r="AS385" t="s">
        <v>500</v>
      </c>
      <c r="AT385">
        <v>4</v>
      </c>
      <c r="AU385">
        <v>2</v>
      </c>
      <c r="AV385">
        <v>0</v>
      </c>
      <c r="AW385" t="s">
        <v>1288</v>
      </c>
      <c r="AX385">
        <v>7</v>
      </c>
      <c r="AY385">
        <v>0</v>
      </c>
      <c r="AZ385">
        <v>6</v>
      </c>
      <c r="BA385">
        <v>1</v>
      </c>
      <c r="BB385">
        <v>33</v>
      </c>
      <c r="BC385">
        <v>0</v>
      </c>
      <c r="BD385">
        <v>0</v>
      </c>
      <c r="BE385">
        <v>1</v>
      </c>
      <c r="BF385">
        <v>1</v>
      </c>
      <c r="BG385">
        <v>1</v>
      </c>
      <c r="BH385" t="s">
        <v>1285</v>
      </c>
      <c r="BI385">
        <v>1400</v>
      </c>
      <c r="BJ385">
        <v>0</v>
      </c>
      <c r="BK385">
        <v>2</v>
      </c>
      <c r="BL385">
        <v>15</v>
      </c>
      <c r="BM385">
        <v>60</v>
      </c>
      <c r="BN385">
        <v>200</v>
      </c>
      <c r="BO385">
        <v>0</v>
      </c>
      <c r="BS385">
        <v>2025</v>
      </c>
      <c r="BT385">
        <v>0</v>
      </c>
      <c r="BU385">
        <v>0</v>
      </c>
    </row>
    <row r="386" spans="1:73">
      <c r="A386" s="1" t="str">
        <f t="shared" si="22"/>
        <v>山形庄内5-1</v>
      </c>
      <c r="B386" t="s">
        <v>2392</v>
      </c>
      <c r="C386">
        <v>428</v>
      </c>
      <c r="D386" t="s">
        <v>421</v>
      </c>
      <c r="E386" t="s">
        <v>2407</v>
      </c>
      <c r="F386">
        <v>1</v>
      </c>
      <c r="G386" t="s">
        <v>2401</v>
      </c>
      <c r="H386">
        <v>1</v>
      </c>
      <c r="I386">
        <v>20200</v>
      </c>
      <c r="J386">
        <v>20200</v>
      </c>
      <c r="K386">
        <v>20200</v>
      </c>
      <c r="L386">
        <v>0</v>
      </c>
      <c r="M386">
        <v>0</v>
      </c>
      <c r="N386">
        <v>0</v>
      </c>
      <c r="O386">
        <v>0</v>
      </c>
      <c r="R386">
        <v>0</v>
      </c>
      <c r="U386">
        <v>0</v>
      </c>
      <c r="X386">
        <v>0</v>
      </c>
      <c r="AA386">
        <v>0</v>
      </c>
      <c r="AD386">
        <v>0</v>
      </c>
      <c r="AG386">
        <v>0</v>
      </c>
      <c r="AJ386">
        <v>0</v>
      </c>
      <c r="AK386">
        <v>100</v>
      </c>
      <c r="AL386" t="s">
        <v>1290</v>
      </c>
      <c r="AO386">
        <v>356</v>
      </c>
      <c r="AP386">
        <v>0</v>
      </c>
      <c r="AQ386">
        <v>1</v>
      </c>
      <c r="AR386">
        <v>2.5</v>
      </c>
      <c r="AS386" t="s">
        <v>1291</v>
      </c>
      <c r="AU386">
        <v>0</v>
      </c>
      <c r="AV386">
        <v>0</v>
      </c>
      <c r="AW386" t="s">
        <v>1292</v>
      </c>
      <c r="AX386">
        <v>7</v>
      </c>
      <c r="AY386">
        <v>0</v>
      </c>
      <c r="AZ386">
        <v>16</v>
      </c>
      <c r="BA386">
        <v>1</v>
      </c>
      <c r="BB386">
        <v>24</v>
      </c>
      <c r="BC386">
        <v>0</v>
      </c>
      <c r="BD386">
        <v>0</v>
      </c>
      <c r="BE386">
        <v>1</v>
      </c>
      <c r="BF386">
        <v>1</v>
      </c>
      <c r="BG386">
        <v>1</v>
      </c>
      <c r="BH386" t="s">
        <v>1285</v>
      </c>
      <c r="BI386">
        <v>800</v>
      </c>
      <c r="BJ386">
        <v>0</v>
      </c>
      <c r="BK386">
        <v>2</v>
      </c>
      <c r="BL386" t="s">
        <v>2410</v>
      </c>
      <c r="BM386">
        <v>80</v>
      </c>
      <c r="BN386">
        <v>300</v>
      </c>
      <c r="BO386">
        <v>0</v>
      </c>
      <c r="BS386">
        <v>0</v>
      </c>
      <c r="BT386">
        <v>0</v>
      </c>
      <c r="BU386">
        <v>0</v>
      </c>
    </row>
    <row r="387" spans="1:73">
      <c r="A387" s="1" t="str">
        <f t="shared" ref="A387:A401" si="23">D387&amp;IF(OR(E387="00",E387=0),"",IF(OR(E387="03",E387=3),3,IF(OR(E387="05",E387=5),5,IF(OR(E387="09",E387=9),9))))&amp;"-"&amp;F387&amp;IF(H387=1,"",IF(H387=2,"B"))</f>
        <v>山形庄内5-1B</v>
      </c>
      <c r="B387" t="s">
        <v>2392</v>
      </c>
      <c r="C387">
        <v>428</v>
      </c>
      <c r="D387" t="s">
        <v>421</v>
      </c>
      <c r="E387" t="s">
        <v>2407</v>
      </c>
      <c r="F387">
        <v>1</v>
      </c>
      <c r="G387" t="s">
        <v>2408</v>
      </c>
      <c r="H387">
        <v>2</v>
      </c>
      <c r="I387">
        <v>20200</v>
      </c>
      <c r="J387">
        <v>20200</v>
      </c>
      <c r="K387">
        <v>20200</v>
      </c>
      <c r="L387">
        <v>0</v>
      </c>
      <c r="M387">
        <v>0</v>
      </c>
      <c r="N387">
        <v>0</v>
      </c>
      <c r="O387">
        <v>0</v>
      </c>
      <c r="R387">
        <v>0</v>
      </c>
      <c r="U387">
        <v>0</v>
      </c>
      <c r="X387">
        <v>0</v>
      </c>
      <c r="AA387">
        <v>0</v>
      </c>
      <c r="AD387">
        <v>0</v>
      </c>
      <c r="AG387">
        <v>0</v>
      </c>
      <c r="AJ387">
        <v>0</v>
      </c>
      <c r="AK387">
        <v>100</v>
      </c>
      <c r="AL387" t="s">
        <v>1290</v>
      </c>
      <c r="AO387">
        <v>356</v>
      </c>
      <c r="AP387">
        <v>0</v>
      </c>
      <c r="AQ387">
        <v>1</v>
      </c>
      <c r="AR387">
        <v>2.5</v>
      </c>
      <c r="AS387" t="s">
        <v>1291</v>
      </c>
      <c r="AU387">
        <v>0</v>
      </c>
      <c r="AV387">
        <v>0</v>
      </c>
      <c r="AW387" t="s">
        <v>1292</v>
      </c>
      <c r="AX387">
        <v>7</v>
      </c>
      <c r="AY387">
        <v>0</v>
      </c>
      <c r="AZ387">
        <v>16</v>
      </c>
      <c r="BA387">
        <v>1</v>
      </c>
      <c r="BB387">
        <v>24</v>
      </c>
      <c r="BC387">
        <v>0</v>
      </c>
      <c r="BD387">
        <v>0</v>
      </c>
      <c r="BE387">
        <v>1</v>
      </c>
      <c r="BF387">
        <v>1</v>
      </c>
      <c r="BG387">
        <v>1</v>
      </c>
      <c r="BH387" t="s">
        <v>1285</v>
      </c>
      <c r="BI387">
        <v>800</v>
      </c>
      <c r="BJ387">
        <v>0</v>
      </c>
      <c r="BK387">
        <v>2</v>
      </c>
      <c r="BL387" t="s">
        <v>2410</v>
      </c>
      <c r="BM387">
        <v>80</v>
      </c>
      <c r="BN387">
        <v>300</v>
      </c>
      <c r="BO387">
        <v>0</v>
      </c>
      <c r="BS387">
        <v>2025</v>
      </c>
      <c r="BT387">
        <v>0</v>
      </c>
      <c r="BU387">
        <v>0</v>
      </c>
    </row>
    <row r="388" spans="1:73">
      <c r="A388" s="1" t="str">
        <f t="shared" si="23"/>
        <v>遊佐-1</v>
      </c>
      <c r="B388" t="s">
        <v>2392</v>
      </c>
      <c r="C388">
        <v>461</v>
      </c>
      <c r="D388" t="s">
        <v>425</v>
      </c>
      <c r="E388" t="s">
        <v>2393</v>
      </c>
      <c r="F388">
        <v>1</v>
      </c>
      <c r="G388" t="s">
        <v>2402</v>
      </c>
      <c r="H388">
        <v>1</v>
      </c>
      <c r="I388">
        <v>11400</v>
      </c>
      <c r="J388">
        <v>11400</v>
      </c>
      <c r="K388">
        <v>11400</v>
      </c>
      <c r="L388">
        <v>0</v>
      </c>
      <c r="M388">
        <v>0</v>
      </c>
      <c r="N388">
        <v>0</v>
      </c>
      <c r="O388">
        <v>0</v>
      </c>
      <c r="P388">
        <v>1144</v>
      </c>
      <c r="R388">
        <v>2</v>
      </c>
      <c r="S388">
        <v>1146</v>
      </c>
      <c r="U388">
        <v>0</v>
      </c>
      <c r="X388">
        <v>0</v>
      </c>
      <c r="AA388">
        <v>0</v>
      </c>
      <c r="AD388">
        <v>0</v>
      </c>
      <c r="AG388">
        <v>0</v>
      </c>
      <c r="AJ388">
        <v>0</v>
      </c>
      <c r="AK388">
        <v>102</v>
      </c>
      <c r="AL388" t="s">
        <v>1294</v>
      </c>
      <c r="AO388">
        <v>448</v>
      </c>
      <c r="AP388">
        <v>0</v>
      </c>
      <c r="AQ388">
        <v>1</v>
      </c>
      <c r="AR388">
        <v>1</v>
      </c>
      <c r="AS388" t="s">
        <v>500</v>
      </c>
      <c r="AT388">
        <v>4</v>
      </c>
      <c r="AU388">
        <v>2</v>
      </c>
      <c r="AV388">
        <v>0</v>
      </c>
      <c r="AW388" t="s">
        <v>1295</v>
      </c>
      <c r="AX388">
        <v>6</v>
      </c>
      <c r="AY388">
        <v>0</v>
      </c>
      <c r="AZ388">
        <v>6</v>
      </c>
      <c r="BA388">
        <v>1</v>
      </c>
      <c r="BB388">
        <v>33</v>
      </c>
      <c r="BC388">
        <v>7</v>
      </c>
      <c r="BD388">
        <v>1</v>
      </c>
      <c r="BE388">
        <v>1</v>
      </c>
      <c r="BF388">
        <v>0</v>
      </c>
      <c r="BG388">
        <v>1</v>
      </c>
      <c r="BH388" t="s">
        <v>425</v>
      </c>
      <c r="BI388">
        <v>600</v>
      </c>
      <c r="BJ388">
        <v>0</v>
      </c>
      <c r="BK388">
        <v>2</v>
      </c>
      <c r="BL388">
        <v>15</v>
      </c>
      <c r="BM388">
        <v>60</v>
      </c>
      <c r="BN388">
        <v>200</v>
      </c>
      <c r="BO388">
        <v>0</v>
      </c>
      <c r="BS388">
        <v>2025</v>
      </c>
      <c r="BT388">
        <v>0</v>
      </c>
      <c r="BU388">
        <v>0</v>
      </c>
    </row>
    <row r="389" spans="1:73">
      <c r="A389" s="1" t="str">
        <f t="shared" si="23"/>
        <v>遊佐-1B</v>
      </c>
      <c r="B389" t="s">
        <v>2392</v>
      </c>
      <c r="C389">
        <v>461</v>
      </c>
      <c r="D389" t="s">
        <v>425</v>
      </c>
      <c r="E389" t="s">
        <v>2393</v>
      </c>
      <c r="F389">
        <v>1</v>
      </c>
      <c r="G389" t="s">
        <v>2405</v>
      </c>
      <c r="H389">
        <v>2</v>
      </c>
      <c r="I389">
        <v>11400</v>
      </c>
      <c r="J389">
        <v>11400</v>
      </c>
      <c r="K389">
        <v>11400</v>
      </c>
      <c r="L389">
        <v>0</v>
      </c>
      <c r="M389">
        <v>0</v>
      </c>
      <c r="N389">
        <v>0</v>
      </c>
      <c r="O389">
        <v>0</v>
      </c>
      <c r="P389">
        <v>1144</v>
      </c>
      <c r="R389">
        <v>2</v>
      </c>
      <c r="S389">
        <v>1146</v>
      </c>
      <c r="U389">
        <v>0</v>
      </c>
      <c r="X389">
        <v>0</v>
      </c>
      <c r="AA389">
        <v>0</v>
      </c>
      <c r="AD389">
        <v>0</v>
      </c>
      <c r="AG389">
        <v>0</v>
      </c>
      <c r="AJ389">
        <v>0</v>
      </c>
      <c r="AK389">
        <v>102</v>
      </c>
      <c r="AL389" t="s">
        <v>1294</v>
      </c>
      <c r="AO389">
        <v>448</v>
      </c>
      <c r="AP389">
        <v>0</v>
      </c>
      <c r="AQ389">
        <v>1</v>
      </c>
      <c r="AR389">
        <v>1</v>
      </c>
      <c r="AS389" t="s">
        <v>500</v>
      </c>
      <c r="AT389">
        <v>4</v>
      </c>
      <c r="AU389">
        <v>2</v>
      </c>
      <c r="AV389">
        <v>0</v>
      </c>
      <c r="AW389" t="s">
        <v>1295</v>
      </c>
      <c r="AX389">
        <v>6</v>
      </c>
      <c r="AY389">
        <v>0</v>
      </c>
      <c r="AZ389">
        <v>6</v>
      </c>
      <c r="BA389">
        <v>1</v>
      </c>
      <c r="BB389">
        <v>33</v>
      </c>
      <c r="BC389">
        <v>7</v>
      </c>
      <c r="BD389">
        <v>1</v>
      </c>
      <c r="BE389">
        <v>1</v>
      </c>
      <c r="BF389">
        <v>0</v>
      </c>
      <c r="BG389">
        <v>1</v>
      </c>
      <c r="BH389" t="s">
        <v>425</v>
      </c>
      <c r="BI389">
        <v>600</v>
      </c>
      <c r="BJ389">
        <v>0</v>
      </c>
      <c r="BK389">
        <v>2</v>
      </c>
      <c r="BL389">
        <v>15</v>
      </c>
      <c r="BM389">
        <v>60</v>
      </c>
      <c r="BN389">
        <v>200</v>
      </c>
      <c r="BO389">
        <v>0</v>
      </c>
      <c r="BS389">
        <v>0</v>
      </c>
      <c r="BT389">
        <v>0</v>
      </c>
      <c r="BU389">
        <v>0</v>
      </c>
    </row>
    <row r="390" spans="1:73">
      <c r="A390" s="1" t="str">
        <f t="shared" si="23"/>
        <v>遊佐-2</v>
      </c>
      <c r="B390" t="s">
        <v>2392</v>
      </c>
      <c r="C390">
        <v>461</v>
      </c>
      <c r="D390" t="s">
        <v>425</v>
      </c>
      <c r="E390" t="s">
        <v>2393</v>
      </c>
      <c r="F390">
        <v>2</v>
      </c>
      <c r="G390" t="s">
        <v>2402</v>
      </c>
      <c r="H390">
        <v>1</v>
      </c>
      <c r="I390">
        <v>8330</v>
      </c>
      <c r="J390">
        <v>8330</v>
      </c>
      <c r="K390">
        <v>8330</v>
      </c>
      <c r="L390">
        <v>0</v>
      </c>
      <c r="M390">
        <v>0</v>
      </c>
      <c r="N390">
        <v>0</v>
      </c>
      <c r="O390">
        <v>0</v>
      </c>
      <c r="P390">
        <v>1144</v>
      </c>
      <c r="R390">
        <v>2</v>
      </c>
      <c r="U390">
        <v>0</v>
      </c>
      <c r="X390">
        <v>0</v>
      </c>
      <c r="AA390">
        <v>0</v>
      </c>
      <c r="AD390">
        <v>0</v>
      </c>
      <c r="AG390">
        <v>0</v>
      </c>
      <c r="AJ390">
        <v>0</v>
      </c>
      <c r="AK390">
        <v>102</v>
      </c>
      <c r="AL390" t="s">
        <v>1297</v>
      </c>
      <c r="AO390">
        <v>341</v>
      </c>
      <c r="AP390">
        <v>0</v>
      </c>
      <c r="AQ390">
        <v>1</v>
      </c>
      <c r="AR390">
        <v>1.5</v>
      </c>
      <c r="AS390" t="s">
        <v>500</v>
      </c>
      <c r="AT390">
        <v>4</v>
      </c>
      <c r="AU390">
        <v>2</v>
      </c>
      <c r="AV390">
        <v>0</v>
      </c>
      <c r="AW390" t="s">
        <v>571</v>
      </c>
      <c r="AX390">
        <v>1</v>
      </c>
      <c r="AY390">
        <v>0</v>
      </c>
      <c r="AZ390">
        <v>6</v>
      </c>
      <c r="BA390">
        <v>1</v>
      </c>
      <c r="BB390">
        <v>33</v>
      </c>
      <c r="BC390">
        <v>0</v>
      </c>
      <c r="BD390">
        <v>0</v>
      </c>
      <c r="BE390">
        <v>1</v>
      </c>
      <c r="BF390">
        <v>0</v>
      </c>
      <c r="BG390">
        <v>1</v>
      </c>
      <c r="BH390" t="s">
        <v>1298</v>
      </c>
      <c r="BI390">
        <v>1400</v>
      </c>
      <c r="BJ390">
        <v>0</v>
      </c>
      <c r="BK390">
        <v>2</v>
      </c>
      <c r="BL390" t="s">
        <v>2393</v>
      </c>
      <c r="BM390">
        <v>70</v>
      </c>
      <c r="BN390">
        <v>200</v>
      </c>
      <c r="BO390">
        <v>0</v>
      </c>
      <c r="BS390">
        <v>2025</v>
      </c>
      <c r="BT390">
        <v>0</v>
      </c>
      <c r="BU390">
        <v>0</v>
      </c>
    </row>
    <row r="391" spans="1:73">
      <c r="A391" s="1" t="str">
        <f t="shared" si="23"/>
        <v>遊佐-2B</v>
      </c>
      <c r="B391" t="s">
        <v>2392</v>
      </c>
      <c r="C391">
        <v>461</v>
      </c>
      <c r="D391" t="s">
        <v>425</v>
      </c>
      <c r="E391" t="s">
        <v>2393</v>
      </c>
      <c r="F391">
        <v>2</v>
      </c>
      <c r="G391" t="s">
        <v>2405</v>
      </c>
      <c r="H391">
        <v>2</v>
      </c>
      <c r="I391">
        <v>8360</v>
      </c>
      <c r="J391">
        <v>8360</v>
      </c>
      <c r="K391">
        <v>8360</v>
      </c>
      <c r="L391">
        <v>0</v>
      </c>
      <c r="M391">
        <v>0</v>
      </c>
      <c r="N391">
        <v>0</v>
      </c>
      <c r="O391">
        <v>0</v>
      </c>
      <c r="P391">
        <v>1144</v>
      </c>
      <c r="R391">
        <v>2</v>
      </c>
      <c r="U391">
        <v>0</v>
      </c>
      <c r="X391">
        <v>0</v>
      </c>
      <c r="AA391">
        <v>0</v>
      </c>
      <c r="AD391">
        <v>0</v>
      </c>
      <c r="AG391">
        <v>0</v>
      </c>
      <c r="AJ391">
        <v>0</v>
      </c>
      <c r="AK391">
        <v>102</v>
      </c>
      <c r="AL391" t="s">
        <v>1297</v>
      </c>
      <c r="AO391">
        <v>341</v>
      </c>
      <c r="AP391">
        <v>0</v>
      </c>
      <c r="AQ391">
        <v>1</v>
      </c>
      <c r="AR391">
        <v>1.5</v>
      </c>
      <c r="AS391" t="s">
        <v>500</v>
      </c>
      <c r="AT391">
        <v>4</v>
      </c>
      <c r="AU391">
        <v>2</v>
      </c>
      <c r="AV391">
        <v>0</v>
      </c>
      <c r="AW391" t="s">
        <v>571</v>
      </c>
      <c r="AX391">
        <v>1</v>
      </c>
      <c r="AY391">
        <v>0</v>
      </c>
      <c r="AZ391">
        <v>6</v>
      </c>
      <c r="BA391">
        <v>1</v>
      </c>
      <c r="BB391">
        <v>33</v>
      </c>
      <c r="BC391">
        <v>0</v>
      </c>
      <c r="BD391">
        <v>0</v>
      </c>
      <c r="BE391">
        <v>1</v>
      </c>
      <c r="BF391">
        <v>0</v>
      </c>
      <c r="BG391">
        <v>1</v>
      </c>
      <c r="BH391" t="s">
        <v>1298</v>
      </c>
      <c r="BI391">
        <v>1400</v>
      </c>
      <c r="BJ391">
        <v>0</v>
      </c>
      <c r="BK391">
        <v>2</v>
      </c>
      <c r="BL391" t="s">
        <v>2393</v>
      </c>
      <c r="BM391">
        <v>70</v>
      </c>
      <c r="BN391">
        <v>200</v>
      </c>
      <c r="BO391">
        <v>0</v>
      </c>
      <c r="BS391">
        <v>0</v>
      </c>
      <c r="BT391">
        <v>0</v>
      </c>
      <c r="BU391">
        <v>0</v>
      </c>
    </row>
    <row r="392" spans="1:73">
      <c r="A392" s="1" t="str">
        <f t="shared" si="23"/>
        <v>-FALSE</v>
      </c>
    </row>
    <row r="393" spans="1:73">
      <c r="A393" s="1" t="str">
        <f t="shared" si="23"/>
        <v>-FALSE</v>
      </c>
    </row>
    <row r="394" spans="1:73">
      <c r="A394" s="1" t="str">
        <f t="shared" si="23"/>
        <v>-FALSE</v>
      </c>
    </row>
    <row r="395" spans="1:73">
      <c r="A395" s="1" t="str">
        <f t="shared" si="23"/>
        <v>-FALSE</v>
      </c>
    </row>
    <row r="396" spans="1:73">
      <c r="A396" s="1" t="str">
        <f t="shared" si="23"/>
        <v>-FALSE</v>
      </c>
    </row>
    <row r="397" spans="1:73">
      <c r="A397" s="1" t="str">
        <f t="shared" si="23"/>
        <v>-FALSE</v>
      </c>
    </row>
    <row r="398" spans="1:73">
      <c r="A398" s="1" t="str">
        <f t="shared" si="23"/>
        <v>-FALSE</v>
      </c>
    </row>
    <row r="399" spans="1:73">
      <c r="A399" s="1" t="str">
        <f t="shared" si="23"/>
        <v>-FALSE</v>
      </c>
    </row>
    <row r="400" spans="1:73">
      <c r="A400" s="1" t="str">
        <f t="shared" si="23"/>
        <v>-FALSE</v>
      </c>
    </row>
    <row r="401" spans="1:1">
      <c r="A401" s="1" t="str">
        <f t="shared" si="23"/>
        <v>-FALSE</v>
      </c>
    </row>
  </sheetData>
  <autoFilter ref="A1:BU401" xr:uid="{8B0C4B2C-289A-4D61-AD83-92DCCA304C94}"/>
  <sortState xmlns:xlrd2="http://schemas.microsoft.com/office/spreadsheetml/2017/richdata2" ref="A2:BU401">
    <sortCondition ref="C2:C401"/>
    <sortCondition ref="E2:E401"/>
    <sortCondition ref="F2:F401"/>
    <sortCondition ref="H2:H401"/>
  </sortState>
  <phoneticPr fontId="5"/>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4BD1-69DA-4064-86E4-3C7006B99B93}">
  <sheetPr codeName="Sheet12">
    <tabColor theme="5" tint="0.39997558519241921"/>
  </sheetPr>
  <dimension ref="A1:L53"/>
  <sheetViews>
    <sheetView workbookViewId="0">
      <pane xSplit="3" ySplit="1" topLeftCell="D2" activePane="bottomRight" state="frozen"/>
      <selection pane="topRight" activeCell="D1" sqref="D1"/>
      <selection pane="bottomLeft" activeCell="A2" sqref="A2"/>
      <selection pane="bottomRight" activeCell="K24" sqref="K24"/>
    </sheetView>
  </sheetViews>
  <sheetFormatPr defaultRowHeight="18.75"/>
  <sheetData>
    <row r="1" spans="1:12">
      <c r="A1" s="1" t="s">
        <v>0</v>
      </c>
      <c r="B1" t="s">
        <v>239</v>
      </c>
      <c r="C1" t="s">
        <v>240</v>
      </c>
      <c r="D1" t="s">
        <v>241</v>
      </c>
      <c r="E1" t="s">
        <v>242</v>
      </c>
      <c r="F1" t="s">
        <v>243</v>
      </c>
      <c r="G1" t="s">
        <v>1347</v>
      </c>
      <c r="H1" t="s">
        <v>1348</v>
      </c>
      <c r="I1" t="s">
        <v>1349</v>
      </c>
      <c r="J1" t="s">
        <v>1350</v>
      </c>
      <c r="K1" t="s">
        <v>1351</v>
      </c>
      <c r="L1" t="s">
        <v>1352</v>
      </c>
    </row>
    <row r="2" spans="1:12">
      <c r="A2" s="1" t="str">
        <f>D2&amp;IF(OR(E2="00",E2=0),"",IF(OR(E2="03",E2=3),3,IF(OR(E2="05",E2=5),5,IF(OR(E2="09",E2=9),9))))&amp;"-"&amp;F2</f>
        <v>山形-6</v>
      </c>
      <c r="B2" t="s">
        <v>2392</v>
      </c>
      <c r="C2">
        <v>201</v>
      </c>
      <c r="D2" t="s">
        <v>279</v>
      </c>
      <c r="E2" t="s">
        <v>2393</v>
      </c>
      <c r="F2">
        <v>6</v>
      </c>
      <c r="G2" t="s">
        <v>2392</v>
      </c>
      <c r="H2">
        <v>201</v>
      </c>
      <c r="I2" t="s">
        <v>279</v>
      </c>
      <c r="J2" t="s">
        <v>2393</v>
      </c>
      <c r="K2">
        <v>15</v>
      </c>
      <c r="L2" t="s">
        <v>1353</v>
      </c>
    </row>
    <row r="3" spans="1:12">
      <c r="A3" s="1" t="str">
        <f t="shared" ref="A3:A53" si="0">D3&amp;IF(OR(E3="00",E3=0),"",IF(OR(E3="03",E3=3),3,IF(OR(E3="05",E3=5),5,IF(OR(E3="09",E3=9),9))))&amp;"-"&amp;F3</f>
        <v>山形-8</v>
      </c>
      <c r="B3" t="s">
        <v>2392</v>
      </c>
      <c r="C3">
        <v>201</v>
      </c>
      <c r="D3" t="s">
        <v>279</v>
      </c>
      <c r="E3" t="s">
        <v>2393</v>
      </c>
      <c r="F3">
        <v>8</v>
      </c>
      <c r="G3" t="s">
        <v>2392</v>
      </c>
      <c r="H3">
        <v>201</v>
      </c>
      <c r="I3" t="s">
        <v>279</v>
      </c>
      <c r="J3" t="s">
        <v>2393</v>
      </c>
      <c r="K3">
        <v>9</v>
      </c>
      <c r="L3" t="s">
        <v>1354</v>
      </c>
    </row>
    <row r="4" spans="1:12">
      <c r="A4" s="1" t="str">
        <f t="shared" si="0"/>
        <v>山形-12</v>
      </c>
      <c r="B4" t="s">
        <v>2392</v>
      </c>
      <c r="C4">
        <v>201</v>
      </c>
      <c r="D4" t="s">
        <v>279</v>
      </c>
      <c r="E4" t="s">
        <v>2393</v>
      </c>
      <c r="F4">
        <v>12</v>
      </c>
      <c r="G4" t="s">
        <v>2392</v>
      </c>
      <c r="H4">
        <v>201</v>
      </c>
      <c r="I4" t="s">
        <v>279</v>
      </c>
      <c r="J4" t="s">
        <v>2393</v>
      </c>
      <c r="K4">
        <v>10</v>
      </c>
      <c r="L4" t="s">
        <v>1355</v>
      </c>
    </row>
    <row r="5" spans="1:12">
      <c r="A5" s="1" t="str">
        <f t="shared" si="0"/>
        <v>山形-22</v>
      </c>
      <c r="B5" t="s">
        <v>2392</v>
      </c>
      <c r="C5">
        <v>201</v>
      </c>
      <c r="D5" t="s">
        <v>279</v>
      </c>
      <c r="E5" t="s">
        <v>2393</v>
      </c>
      <c r="F5">
        <v>22</v>
      </c>
      <c r="L5" t="s">
        <v>1356</v>
      </c>
    </row>
    <row r="6" spans="1:12">
      <c r="A6" s="1" t="str">
        <f t="shared" si="0"/>
        <v>山形5-1</v>
      </c>
      <c r="B6" t="s">
        <v>2392</v>
      </c>
      <c r="C6">
        <v>201</v>
      </c>
      <c r="D6" t="s">
        <v>279</v>
      </c>
      <c r="E6" t="s">
        <v>2407</v>
      </c>
      <c r="F6">
        <v>1</v>
      </c>
      <c r="G6" t="s">
        <v>2392</v>
      </c>
      <c r="H6">
        <v>201</v>
      </c>
      <c r="I6" t="s">
        <v>279</v>
      </c>
      <c r="J6" t="s">
        <v>2407</v>
      </c>
      <c r="K6">
        <v>6</v>
      </c>
      <c r="L6" t="s">
        <v>1357</v>
      </c>
    </row>
    <row r="7" spans="1:12">
      <c r="A7" s="1" t="str">
        <f t="shared" si="0"/>
        <v>山形5-7</v>
      </c>
      <c r="B7" t="s">
        <v>2392</v>
      </c>
      <c r="C7">
        <v>201</v>
      </c>
      <c r="D7" t="s">
        <v>279</v>
      </c>
      <c r="E7" t="s">
        <v>2407</v>
      </c>
      <c r="F7">
        <v>7</v>
      </c>
      <c r="G7" t="s">
        <v>2392</v>
      </c>
      <c r="H7">
        <v>201</v>
      </c>
      <c r="I7" t="s">
        <v>279</v>
      </c>
      <c r="J7" t="s">
        <v>2407</v>
      </c>
      <c r="K7">
        <v>7</v>
      </c>
      <c r="L7" t="s">
        <v>1358</v>
      </c>
    </row>
    <row r="8" spans="1:12">
      <c r="A8" s="1" t="str">
        <f t="shared" si="0"/>
        <v>山形5-12</v>
      </c>
      <c r="B8" t="s">
        <v>2392</v>
      </c>
      <c r="C8">
        <v>201</v>
      </c>
      <c r="D8" t="s">
        <v>279</v>
      </c>
      <c r="E8" t="s">
        <v>2407</v>
      </c>
      <c r="F8">
        <v>12</v>
      </c>
      <c r="L8" t="s">
        <v>1359</v>
      </c>
    </row>
    <row r="9" spans="1:12">
      <c r="A9" s="1" t="str">
        <f t="shared" si="0"/>
        <v>山形5-13</v>
      </c>
      <c r="B9" t="s">
        <v>2392</v>
      </c>
      <c r="C9">
        <v>201</v>
      </c>
      <c r="D9" t="s">
        <v>279</v>
      </c>
      <c r="E9" t="s">
        <v>2407</v>
      </c>
      <c r="F9">
        <v>13</v>
      </c>
      <c r="L9" t="s">
        <v>1360</v>
      </c>
    </row>
    <row r="10" spans="1:12">
      <c r="A10" s="1" t="str">
        <f t="shared" si="0"/>
        <v>米沢-1</v>
      </c>
      <c r="B10" t="s">
        <v>2392</v>
      </c>
      <c r="C10">
        <v>202</v>
      </c>
      <c r="D10" t="s">
        <v>296</v>
      </c>
      <c r="E10" t="s">
        <v>2393</v>
      </c>
      <c r="F10">
        <v>1</v>
      </c>
      <c r="L10" t="s">
        <v>1355</v>
      </c>
    </row>
    <row r="11" spans="1:12">
      <c r="A11" s="1" t="str">
        <f t="shared" si="0"/>
        <v>米沢5-2</v>
      </c>
      <c r="B11" t="s">
        <v>2392</v>
      </c>
      <c r="C11">
        <v>202</v>
      </c>
      <c r="D11" t="s">
        <v>296</v>
      </c>
      <c r="E11" t="s">
        <v>2407</v>
      </c>
      <c r="F11">
        <v>2</v>
      </c>
      <c r="L11" t="s">
        <v>1361</v>
      </c>
    </row>
    <row r="12" spans="1:12">
      <c r="A12" s="1" t="str">
        <f t="shared" si="0"/>
        <v>鶴岡-2</v>
      </c>
      <c r="B12" t="s">
        <v>2392</v>
      </c>
      <c r="C12">
        <v>203</v>
      </c>
      <c r="D12" t="s">
        <v>299</v>
      </c>
      <c r="E12" t="s">
        <v>2393</v>
      </c>
      <c r="F12">
        <v>2</v>
      </c>
      <c r="L12" t="s">
        <v>1362</v>
      </c>
    </row>
    <row r="13" spans="1:12">
      <c r="A13" s="1" t="str">
        <f t="shared" si="0"/>
        <v>鶴岡-4</v>
      </c>
      <c r="B13" t="s">
        <v>2392</v>
      </c>
      <c r="C13">
        <v>203</v>
      </c>
      <c r="D13" t="s">
        <v>299</v>
      </c>
      <c r="E13" t="s">
        <v>2393</v>
      </c>
      <c r="F13">
        <v>4</v>
      </c>
      <c r="L13" t="s">
        <v>1363</v>
      </c>
    </row>
    <row r="14" spans="1:12">
      <c r="A14" s="1" t="str">
        <f t="shared" si="0"/>
        <v>鶴岡-9</v>
      </c>
      <c r="B14" t="s">
        <v>2392</v>
      </c>
      <c r="C14">
        <v>203</v>
      </c>
      <c r="D14" t="s">
        <v>299</v>
      </c>
      <c r="E14" t="s">
        <v>2393</v>
      </c>
      <c r="F14">
        <v>9</v>
      </c>
      <c r="L14" t="s">
        <v>1364</v>
      </c>
    </row>
    <row r="15" spans="1:12">
      <c r="A15" s="1" t="str">
        <f t="shared" si="0"/>
        <v>鶴岡5-1</v>
      </c>
      <c r="B15" t="s">
        <v>2392</v>
      </c>
      <c r="C15">
        <v>203</v>
      </c>
      <c r="D15" t="s">
        <v>299</v>
      </c>
      <c r="E15" t="s">
        <v>2407</v>
      </c>
      <c r="F15">
        <v>1</v>
      </c>
      <c r="L15" t="s">
        <v>1365</v>
      </c>
    </row>
    <row r="16" spans="1:12">
      <c r="A16" s="1" t="str">
        <f t="shared" si="0"/>
        <v>鶴岡5-4</v>
      </c>
      <c r="B16" t="s">
        <v>2392</v>
      </c>
      <c r="C16">
        <v>203</v>
      </c>
      <c r="D16" t="s">
        <v>299</v>
      </c>
      <c r="E16" t="s">
        <v>2407</v>
      </c>
      <c r="F16">
        <v>4</v>
      </c>
      <c r="L16" t="s">
        <v>1366</v>
      </c>
    </row>
    <row r="17" spans="1:12">
      <c r="A17" s="1" t="str">
        <f t="shared" si="0"/>
        <v>酒田-1</v>
      </c>
      <c r="B17" t="s">
        <v>2392</v>
      </c>
      <c r="C17">
        <v>204</v>
      </c>
      <c r="D17" t="s">
        <v>309</v>
      </c>
      <c r="E17" t="s">
        <v>2393</v>
      </c>
      <c r="F17">
        <v>1</v>
      </c>
      <c r="G17" t="s">
        <v>2392</v>
      </c>
      <c r="H17">
        <v>204</v>
      </c>
      <c r="I17" t="s">
        <v>309</v>
      </c>
      <c r="J17" t="s">
        <v>2393</v>
      </c>
      <c r="K17">
        <v>7</v>
      </c>
      <c r="L17" t="s">
        <v>1367</v>
      </c>
    </row>
    <row r="18" spans="1:12">
      <c r="A18" s="1" t="str">
        <f t="shared" si="0"/>
        <v>酒田-6</v>
      </c>
      <c r="B18" t="s">
        <v>2392</v>
      </c>
      <c r="C18">
        <v>204</v>
      </c>
      <c r="D18" t="s">
        <v>309</v>
      </c>
      <c r="E18" t="s">
        <v>2393</v>
      </c>
      <c r="F18">
        <v>6</v>
      </c>
      <c r="L18" t="s">
        <v>1368</v>
      </c>
    </row>
    <row r="19" spans="1:12">
      <c r="A19" s="1" t="str">
        <f t="shared" si="0"/>
        <v>酒田-14</v>
      </c>
      <c r="B19" t="s">
        <v>2392</v>
      </c>
      <c r="C19">
        <v>204</v>
      </c>
      <c r="D19" t="s">
        <v>309</v>
      </c>
      <c r="E19" t="s">
        <v>2393</v>
      </c>
      <c r="F19">
        <v>14</v>
      </c>
      <c r="L19" t="s">
        <v>1369</v>
      </c>
    </row>
    <row r="20" spans="1:12">
      <c r="A20" s="1" t="str">
        <f t="shared" si="0"/>
        <v>酒田5-3</v>
      </c>
      <c r="B20" t="s">
        <v>2392</v>
      </c>
      <c r="C20">
        <v>204</v>
      </c>
      <c r="D20" t="s">
        <v>309</v>
      </c>
      <c r="E20" t="s">
        <v>2407</v>
      </c>
      <c r="F20">
        <v>3</v>
      </c>
      <c r="L20" t="s">
        <v>1370</v>
      </c>
    </row>
    <row r="21" spans="1:12">
      <c r="A21" s="1" t="str">
        <f t="shared" si="0"/>
        <v>新庄-1</v>
      </c>
      <c r="B21" t="s">
        <v>2392</v>
      </c>
      <c r="C21">
        <v>205</v>
      </c>
      <c r="D21" t="s">
        <v>327</v>
      </c>
      <c r="E21" t="s">
        <v>2393</v>
      </c>
      <c r="F21">
        <v>1</v>
      </c>
      <c r="L21" t="s">
        <v>1371</v>
      </c>
    </row>
    <row r="22" spans="1:12">
      <c r="A22" s="1" t="str">
        <f t="shared" si="0"/>
        <v>新庄5-2</v>
      </c>
      <c r="B22" t="s">
        <v>2392</v>
      </c>
      <c r="C22">
        <v>205</v>
      </c>
      <c r="D22" t="s">
        <v>327</v>
      </c>
      <c r="E22" t="s">
        <v>2407</v>
      </c>
      <c r="F22">
        <v>2</v>
      </c>
      <c r="L22" t="s">
        <v>1372</v>
      </c>
    </row>
    <row r="23" spans="1:12">
      <c r="A23" s="1" t="str">
        <f t="shared" si="0"/>
        <v>寒河江-3</v>
      </c>
      <c r="B23" t="s">
        <v>2392</v>
      </c>
      <c r="C23">
        <v>206</v>
      </c>
      <c r="D23" t="s">
        <v>335</v>
      </c>
      <c r="E23" t="s">
        <v>2393</v>
      </c>
      <c r="F23">
        <v>3</v>
      </c>
      <c r="L23" t="s">
        <v>1355</v>
      </c>
    </row>
    <row r="24" spans="1:12">
      <c r="A24" s="1" t="str">
        <f t="shared" si="0"/>
        <v>上山-3</v>
      </c>
      <c r="B24" t="s">
        <v>2392</v>
      </c>
      <c r="C24">
        <v>207</v>
      </c>
      <c r="D24" t="s">
        <v>280</v>
      </c>
      <c r="E24" t="s">
        <v>2393</v>
      </c>
      <c r="F24">
        <v>3</v>
      </c>
      <c r="L24" t="s">
        <v>1371</v>
      </c>
    </row>
    <row r="25" spans="1:12">
      <c r="A25" s="1" t="str">
        <f t="shared" si="0"/>
        <v>上山5-1</v>
      </c>
      <c r="B25" t="s">
        <v>2392</v>
      </c>
      <c r="C25">
        <v>207</v>
      </c>
      <c r="D25" t="s">
        <v>280</v>
      </c>
      <c r="E25" t="s">
        <v>2407</v>
      </c>
      <c r="F25">
        <v>1</v>
      </c>
      <c r="L25" t="s">
        <v>1373</v>
      </c>
    </row>
    <row r="26" spans="1:12">
      <c r="A26" s="1" t="str">
        <f t="shared" si="0"/>
        <v>上山5-3</v>
      </c>
      <c r="B26" t="s">
        <v>2392</v>
      </c>
      <c r="C26">
        <v>207</v>
      </c>
      <c r="D26" t="s">
        <v>280</v>
      </c>
      <c r="E26" t="s">
        <v>2407</v>
      </c>
      <c r="F26">
        <v>3</v>
      </c>
      <c r="L26" t="s">
        <v>1374</v>
      </c>
    </row>
    <row r="27" spans="1:12">
      <c r="A27" s="1" t="str">
        <f t="shared" si="0"/>
        <v>村山-2</v>
      </c>
      <c r="B27" t="s">
        <v>2392</v>
      </c>
      <c r="C27">
        <v>208</v>
      </c>
      <c r="D27" t="s">
        <v>341</v>
      </c>
      <c r="E27" t="s">
        <v>2393</v>
      </c>
      <c r="F27">
        <v>2</v>
      </c>
      <c r="L27" t="s">
        <v>1375</v>
      </c>
    </row>
    <row r="28" spans="1:12">
      <c r="A28" s="1" t="str">
        <f t="shared" si="0"/>
        <v>村山5-1</v>
      </c>
      <c r="B28" t="s">
        <v>2392</v>
      </c>
      <c r="C28">
        <v>208</v>
      </c>
      <c r="D28" t="s">
        <v>341</v>
      </c>
      <c r="E28" t="s">
        <v>2407</v>
      </c>
      <c r="F28">
        <v>1</v>
      </c>
      <c r="L28" t="s">
        <v>1376</v>
      </c>
    </row>
    <row r="29" spans="1:12">
      <c r="A29" s="1" t="str">
        <f t="shared" si="0"/>
        <v>長井-2</v>
      </c>
      <c r="B29" t="s">
        <v>2392</v>
      </c>
      <c r="C29">
        <v>209</v>
      </c>
      <c r="D29" t="s">
        <v>342</v>
      </c>
      <c r="E29" t="s">
        <v>2393</v>
      </c>
      <c r="F29">
        <v>2</v>
      </c>
      <c r="L29" t="s">
        <v>1355</v>
      </c>
    </row>
    <row r="30" spans="1:12">
      <c r="A30" s="1" t="str">
        <f t="shared" si="0"/>
        <v>天童-5</v>
      </c>
      <c r="B30" t="s">
        <v>2392</v>
      </c>
      <c r="C30">
        <v>210</v>
      </c>
      <c r="D30" t="s">
        <v>338</v>
      </c>
      <c r="E30" t="s">
        <v>2393</v>
      </c>
      <c r="F30">
        <v>5</v>
      </c>
      <c r="G30" t="s">
        <v>2392</v>
      </c>
      <c r="H30">
        <v>210</v>
      </c>
      <c r="I30" t="s">
        <v>338</v>
      </c>
      <c r="J30" t="s">
        <v>2393</v>
      </c>
      <c r="K30">
        <v>1</v>
      </c>
      <c r="L30" t="s">
        <v>1377</v>
      </c>
    </row>
    <row r="31" spans="1:12">
      <c r="A31" s="1" t="str">
        <f t="shared" si="0"/>
        <v>天童-8</v>
      </c>
      <c r="B31" t="s">
        <v>2392</v>
      </c>
      <c r="C31">
        <v>210</v>
      </c>
      <c r="D31" t="s">
        <v>338</v>
      </c>
      <c r="E31" t="s">
        <v>2393</v>
      </c>
      <c r="F31">
        <v>8</v>
      </c>
      <c r="L31" t="s">
        <v>1356</v>
      </c>
    </row>
    <row r="32" spans="1:12">
      <c r="A32" s="1" t="str">
        <f t="shared" si="0"/>
        <v>天童5-3</v>
      </c>
      <c r="B32" t="s">
        <v>2392</v>
      </c>
      <c r="C32">
        <v>210</v>
      </c>
      <c r="D32" t="s">
        <v>338</v>
      </c>
      <c r="E32" t="s">
        <v>2407</v>
      </c>
      <c r="F32">
        <v>3</v>
      </c>
      <c r="L32" t="s">
        <v>1378</v>
      </c>
    </row>
    <row r="33" spans="1:12">
      <c r="A33" s="1" t="str">
        <f t="shared" si="0"/>
        <v>東根-3</v>
      </c>
      <c r="B33" t="s">
        <v>2392</v>
      </c>
      <c r="C33">
        <v>211</v>
      </c>
      <c r="D33" t="s">
        <v>354</v>
      </c>
      <c r="E33" t="s">
        <v>2393</v>
      </c>
      <c r="F33">
        <v>3</v>
      </c>
      <c r="L33" t="s">
        <v>1371</v>
      </c>
    </row>
    <row r="34" spans="1:12">
      <c r="A34" s="1" t="str">
        <f t="shared" si="0"/>
        <v>尾花沢-2</v>
      </c>
      <c r="B34" t="s">
        <v>2392</v>
      </c>
      <c r="C34">
        <v>212</v>
      </c>
      <c r="D34" t="s">
        <v>359</v>
      </c>
      <c r="E34" t="s">
        <v>2393</v>
      </c>
      <c r="F34">
        <v>2</v>
      </c>
      <c r="L34" t="s">
        <v>1355</v>
      </c>
    </row>
    <row r="35" spans="1:12">
      <c r="A35" s="1" t="str">
        <f t="shared" si="0"/>
        <v>南陽-3</v>
      </c>
      <c r="B35" t="s">
        <v>2392</v>
      </c>
      <c r="C35">
        <v>213</v>
      </c>
      <c r="D35" t="s">
        <v>361</v>
      </c>
      <c r="E35" t="s">
        <v>2393</v>
      </c>
      <c r="F35">
        <v>3</v>
      </c>
      <c r="L35" t="s">
        <v>1355</v>
      </c>
    </row>
    <row r="36" spans="1:12">
      <c r="A36" s="1" t="str">
        <f t="shared" si="0"/>
        <v>山辺-2</v>
      </c>
      <c r="B36" t="s">
        <v>2392</v>
      </c>
      <c r="C36">
        <v>301</v>
      </c>
      <c r="D36" t="s">
        <v>362</v>
      </c>
      <c r="E36" t="s">
        <v>2393</v>
      </c>
      <c r="F36">
        <v>2</v>
      </c>
      <c r="L36" t="s">
        <v>1379</v>
      </c>
    </row>
    <row r="37" spans="1:12">
      <c r="A37" s="1" t="str">
        <f t="shared" si="0"/>
        <v>山辺-3</v>
      </c>
      <c r="B37" t="s">
        <v>2392</v>
      </c>
      <c r="C37">
        <v>301</v>
      </c>
      <c r="D37" t="s">
        <v>362</v>
      </c>
      <c r="E37" t="s">
        <v>2393</v>
      </c>
      <c r="F37">
        <v>3</v>
      </c>
      <c r="L37" t="s">
        <v>1380</v>
      </c>
    </row>
    <row r="38" spans="1:12">
      <c r="A38" s="1" t="str">
        <f t="shared" si="0"/>
        <v>中山-1</v>
      </c>
      <c r="B38" t="s">
        <v>2392</v>
      </c>
      <c r="C38">
        <v>302</v>
      </c>
      <c r="D38" t="s">
        <v>367</v>
      </c>
      <c r="E38" t="s">
        <v>2393</v>
      </c>
      <c r="F38">
        <v>1</v>
      </c>
      <c r="L38" t="s">
        <v>1381</v>
      </c>
    </row>
    <row r="39" spans="1:12">
      <c r="A39" s="1" t="str">
        <f t="shared" si="0"/>
        <v>山形河北-1</v>
      </c>
      <c r="B39" t="s">
        <v>2392</v>
      </c>
      <c r="C39">
        <v>321</v>
      </c>
      <c r="D39" t="s">
        <v>371</v>
      </c>
      <c r="E39" t="s">
        <v>2393</v>
      </c>
      <c r="F39">
        <v>1</v>
      </c>
      <c r="L39" t="s">
        <v>1382</v>
      </c>
    </row>
    <row r="40" spans="1:12">
      <c r="A40" s="1" t="str">
        <f t="shared" si="0"/>
        <v>山形朝日-1</v>
      </c>
      <c r="B40" t="s">
        <v>2392</v>
      </c>
      <c r="C40">
        <v>323</v>
      </c>
      <c r="D40" t="s">
        <v>377</v>
      </c>
      <c r="E40" t="s">
        <v>2393</v>
      </c>
      <c r="F40">
        <v>1</v>
      </c>
      <c r="L40" t="s">
        <v>1383</v>
      </c>
    </row>
    <row r="41" spans="1:12">
      <c r="A41" s="1" t="str">
        <f t="shared" si="0"/>
        <v>山形朝日5-1</v>
      </c>
      <c r="B41" t="s">
        <v>2392</v>
      </c>
      <c r="C41">
        <v>323</v>
      </c>
      <c r="D41" t="s">
        <v>377</v>
      </c>
      <c r="E41" t="s">
        <v>2407</v>
      </c>
      <c r="F41">
        <v>1</v>
      </c>
      <c r="L41" t="s">
        <v>1384</v>
      </c>
    </row>
    <row r="42" spans="1:12">
      <c r="A42" s="1" t="str">
        <f t="shared" si="0"/>
        <v>山形大江-1</v>
      </c>
      <c r="B42" t="s">
        <v>2392</v>
      </c>
      <c r="C42">
        <v>324</v>
      </c>
      <c r="D42" t="s">
        <v>386</v>
      </c>
      <c r="E42" t="s">
        <v>2393</v>
      </c>
      <c r="F42">
        <v>1</v>
      </c>
      <c r="L42" t="s">
        <v>1385</v>
      </c>
    </row>
    <row r="43" spans="1:12">
      <c r="A43" s="1" t="str">
        <f t="shared" si="0"/>
        <v>大石田-1</v>
      </c>
      <c r="B43" t="s">
        <v>2392</v>
      </c>
      <c r="C43">
        <v>341</v>
      </c>
      <c r="D43" t="s">
        <v>390</v>
      </c>
      <c r="E43" t="s">
        <v>2393</v>
      </c>
      <c r="F43">
        <v>1</v>
      </c>
      <c r="L43" t="s">
        <v>1385</v>
      </c>
    </row>
    <row r="44" spans="1:12">
      <c r="A44" s="1" t="str">
        <f t="shared" si="0"/>
        <v>金山-1</v>
      </c>
      <c r="B44" t="s">
        <v>2392</v>
      </c>
      <c r="C44">
        <v>361</v>
      </c>
      <c r="D44" t="s">
        <v>394</v>
      </c>
      <c r="E44" t="s">
        <v>2393</v>
      </c>
      <c r="F44">
        <v>1</v>
      </c>
      <c r="L44" t="s">
        <v>1385</v>
      </c>
    </row>
    <row r="45" spans="1:12">
      <c r="A45" s="1" t="str">
        <f t="shared" si="0"/>
        <v>金山5-1</v>
      </c>
      <c r="B45" t="s">
        <v>2392</v>
      </c>
      <c r="C45">
        <v>361</v>
      </c>
      <c r="D45" t="s">
        <v>394</v>
      </c>
      <c r="E45" t="s">
        <v>2407</v>
      </c>
      <c r="F45">
        <v>1</v>
      </c>
      <c r="L45" t="s">
        <v>1386</v>
      </c>
    </row>
    <row r="46" spans="1:12">
      <c r="A46" s="1" t="str">
        <f t="shared" si="0"/>
        <v>最上-1</v>
      </c>
      <c r="B46" t="s">
        <v>2392</v>
      </c>
      <c r="C46">
        <v>362</v>
      </c>
      <c r="D46" t="s">
        <v>397</v>
      </c>
      <c r="E46" t="s">
        <v>2393</v>
      </c>
      <c r="F46">
        <v>1</v>
      </c>
      <c r="L46" t="s">
        <v>1387</v>
      </c>
    </row>
    <row r="47" spans="1:12">
      <c r="A47" s="1" t="str">
        <f t="shared" si="0"/>
        <v>真室川-1</v>
      </c>
      <c r="B47" t="s">
        <v>2392</v>
      </c>
      <c r="C47">
        <v>364</v>
      </c>
      <c r="D47" t="s">
        <v>400</v>
      </c>
      <c r="E47" t="s">
        <v>2393</v>
      </c>
      <c r="F47">
        <v>1</v>
      </c>
      <c r="L47" t="s">
        <v>1388</v>
      </c>
    </row>
    <row r="48" spans="1:12">
      <c r="A48" s="1" t="str">
        <f t="shared" si="0"/>
        <v>山形川西-1</v>
      </c>
      <c r="B48" t="s">
        <v>2392</v>
      </c>
      <c r="C48">
        <v>382</v>
      </c>
      <c r="D48" t="s">
        <v>345</v>
      </c>
      <c r="E48" t="s">
        <v>2393</v>
      </c>
      <c r="F48">
        <v>1</v>
      </c>
      <c r="L48" t="s">
        <v>1389</v>
      </c>
    </row>
    <row r="49" spans="1:12">
      <c r="A49" s="1" t="str">
        <f t="shared" si="0"/>
        <v>山形川西5-1</v>
      </c>
      <c r="B49" t="s">
        <v>2392</v>
      </c>
      <c r="C49">
        <v>382</v>
      </c>
      <c r="D49" t="s">
        <v>345</v>
      </c>
      <c r="E49" t="s">
        <v>2407</v>
      </c>
      <c r="F49">
        <v>1</v>
      </c>
      <c r="L49" t="s">
        <v>1390</v>
      </c>
    </row>
    <row r="50" spans="1:12">
      <c r="A50" s="1" t="str">
        <f t="shared" si="0"/>
        <v>小国-1</v>
      </c>
      <c r="B50" t="s">
        <v>2392</v>
      </c>
      <c r="C50">
        <v>401</v>
      </c>
      <c r="D50" t="s">
        <v>407</v>
      </c>
      <c r="E50" t="s">
        <v>2393</v>
      </c>
      <c r="F50">
        <v>1</v>
      </c>
      <c r="L50" t="s">
        <v>1391</v>
      </c>
    </row>
    <row r="51" spans="1:12">
      <c r="A51" s="1" t="str">
        <f t="shared" si="0"/>
        <v>白鷹-1</v>
      </c>
      <c r="B51" t="s">
        <v>2392</v>
      </c>
      <c r="C51">
        <v>402</v>
      </c>
      <c r="D51" t="s">
        <v>410</v>
      </c>
      <c r="E51" t="s">
        <v>2393</v>
      </c>
      <c r="F51">
        <v>1</v>
      </c>
      <c r="L51" t="s">
        <v>1392</v>
      </c>
    </row>
    <row r="52" spans="1:12">
      <c r="A52" s="1" t="str">
        <f t="shared" si="0"/>
        <v>山形庄内-1</v>
      </c>
      <c r="B52" t="s">
        <v>2392</v>
      </c>
      <c r="C52">
        <v>428</v>
      </c>
      <c r="D52" t="s">
        <v>421</v>
      </c>
      <c r="E52" t="s">
        <v>2393</v>
      </c>
      <c r="F52">
        <v>1</v>
      </c>
      <c r="L52" t="s">
        <v>1393</v>
      </c>
    </row>
    <row r="53" spans="1:12">
      <c r="A53" s="1" t="str">
        <f t="shared" si="0"/>
        <v>遊佐-1</v>
      </c>
      <c r="B53" t="s">
        <v>2392</v>
      </c>
      <c r="C53">
        <v>461</v>
      </c>
      <c r="D53" t="s">
        <v>425</v>
      </c>
      <c r="E53" t="s">
        <v>2393</v>
      </c>
      <c r="F53">
        <v>1</v>
      </c>
      <c r="L53" t="s">
        <v>1385</v>
      </c>
    </row>
  </sheetData>
  <autoFilter ref="A1:L1" xr:uid="{D5984BD1-69DA-4064-86E4-3C7006B99B93}"/>
  <phoneticPr fontId="5"/>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76</vt:i4>
      </vt:variant>
    </vt:vector>
  </HeadingPairs>
  <TitlesOfParts>
    <vt:vector size="89" baseType="lpstr">
      <vt:lpstr>地価公示変動率推移表</vt:lpstr>
      <vt:lpstr>地価調査変動率推移表</vt:lpstr>
      <vt:lpstr>４　標準地公示価格一覧</vt:lpstr>
      <vt:lpstr>価格一覧表【税務署用】</vt:lpstr>
      <vt:lpstr>基礎データ</vt:lpstr>
      <vt:lpstr>kanji001データ</vt:lpstr>
      <vt:lpstr>kanji002データ</vt:lpstr>
      <vt:lpstr>kanji003データ</vt:lpstr>
      <vt:lpstr>kanji007データ</vt:lpstr>
      <vt:lpstr>前年基礎データ</vt:lpstr>
      <vt:lpstr>kanji001前年データ(R7K)</vt:lpstr>
      <vt:lpstr>kanji002前年データ(R7K)</vt:lpstr>
      <vt:lpstr>データ</vt:lpstr>
      <vt:lpstr>kanji001データ</vt:lpstr>
      <vt:lpstr>kanji001前年データ</vt:lpstr>
      <vt:lpstr>kanji002データ</vt:lpstr>
      <vt:lpstr>kanji002前年データ</vt:lpstr>
      <vt:lpstr>kanji003データ</vt:lpstr>
      <vt:lpstr>kanji007データ</vt:lpstr>
      <vt:lpstr>'４　標準地公示価格一覧'!Print_Area</vt:lpstr>
      <vt:lpstr>価格一覧表【税務署用】!Print_Area</vt:lpstr>
      <vt:lpstr>'４　標準地公示価格一覧'!Print_Titles</vt:lpstr>
      <vt:lpstr>価格一覧表【税務署用】!Print_Titles</vt:lpstr>
      <vt:lpstr>価格降順順位全用途確定</vt:lpstr>
      <vt:lpstr>価格時点</vt:lpstr>
      <vt:lpstr>価格順位全用途確定</vt:lpstr>
      <vt:lpstr>幹事意見価格</vt:lpstr>
      <vt:lpstr>基礎データ</vt:lpstr>
      <vt:lpstr>供給処理</vt:lpstr>
      <vt:lpstr>区域区分</vt:lpstr>
      <vt:lpstr>形状</vt:lpstr>
      <vt:lpstr>県平均変動率</vt:lpstr>
      <vt:lpstr>県用途</vt:lpstr>
      <vt:lpstr>個性率</vt:lpstr>
      <vt:lpstr>構造</vt:lpstr>
      <vt:lpstr>最高価格地等</vt:lpstr>
      <vt:lpstr>市町村</vt:lpstr>
      <vt:lpstr>市町村名</vt:lpstr>
      <vt:lpstr>選定区分</vt:lpstr>
      <vt:lpstr>前年価格</vt:lpstr>
      <vt:lpstr>前年価格1</vt:lpstr>
      <vt:lpstr>前年価格集計用</vt:lpstr>
      <vt:lpstr>前年価格順位</vt:lpstr>
      <vt:lpstr>前年基礎データ</vt:lpstr>
      <vt:lpstr>前年市町村名</vt:lpstr>
      <vt:lpstr>前年地域名</vt:lpstr>
      <vt:lpstr>前年同一市町内価格順位</vt:lpstr>
      <vt:lpstr>前年平均変動率計算</vt:lpstr>
      <vt:lpstr>前年変動率</vt:lpstr>
      <vt:lpstr>前年変動率四捨五入無</vt:lpstr>
      <vt:lpstr>前年変動率順位</vt:lpstr>
      <vt:lpstr>前年用途</vt:lpstr>
      <vt:lpstr>前年用途区分</vt:lpstr>
      <vt:lpstr>側道等接面状況</vt:lpstr>
      <vt:lpstr>代表標準地</vt:lpstr>
      <vt:lpstr>地域名</vt:lpstr>
      <vt:lpstr>道路の種類</vt:lpstr>
      <vt:lpstr>標準化補正</vt:lpstr>
      <vt:lpstr>標準地番号</vt:lpstr>
      <vt:lpstr>評価員</vt:lpstr>
      <vt:lpstr>評価員名</vt:lpstr>
      <vt:lpstr>舗装</vt:lpstr>
      <vt:lpstr>方位</vt:lpstr>
      <vt:lpstr>防火地域</vt:lpstr>
      <vt:lpstr>本年価格降順順位コード</vt:lpstr>
      <vt:lpstr>本年価格降順順位コード全用途</vt:lpstr>
      <vt:lpstr>本年価格順位</vt:lpstr>
      <vt:lpstr>本年価格順位コード</vt:lpstr>
      <vt:lpstr>本年価格順位コード全用途</vt:lpstr>
      <vt:lpstr>本年価格順位確定</vt:lpstr>
      <vt:lpstr>本年価格順位降順確定</vt:lpstr>
      <vt:lpstr>本年価格順位全用途</vt:lpstr>
      <vt:lpstr>本年度変動率順位コード全用途</vt:lpstr>
      <vt:lpstr>本年度変動率順位全用途</vt:lpstr>
      <vt:lpstr>本年同一市町内価格順位</vt:lpstr>
      <vt:lpstr>本年変動率</vt:lpstr>
      <vt:lpstr>本年変動率四捨五入無</vt:lpstr>
      <vt:lpstr>本年変動率順位</vt:lpstr>
      <vt:lpstr>本年変動率順位コード</vt:lpstr>
      <vt:lpstr>本年変動率順位確定</vt:lpstr>
      <vt:lpstr>本年変動率順位確定全用途</vt:lpstr>
      <vt:lpstr>本年変動率順位降順コード</vt:lpstr>
      <vt:lpstr>本年変動率順位降順コード全用途</vt:lpstr>
      <vt:lpstr>本年変動率順位降順確定</vt:lpstr>
      <vt:lpstr>本年変動率順位降順確定全用途</vt:lpstr>
      <vt:lpstr>用途</vt:lpstr>
      <vt:lpstr>用途区分</vt:lpstr>
      <vt:lpstr>用途地域</vt:lpstr>
      <vt:lpstr>用途分類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西塚隆</cp:lastModifiedBy>
  <cp:lastPrinted>2026-02-20T05:35:38Z</cp:lastPrinted>
  <dcterms:created xsi:type="dcterms:W3CDTF">2024-07-04T23:57:32Z</dcterms:created>
  <dcterms:modified xsi:type="dcterms:W3CDTF">2026-03-09T02:42:15Z</dcterms:modified>
</cp:coreProperties>
</file>