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010265\f\★common（20191115～）\選挙係\政治資金担当主事 ￥\02_選挙事務等報告例\R7\05_選挙人名簿登録者数（9月定時登録）★\05_公開・プレスリリース\"/>
    </mc:Choice>
  </mc:AlternateContent>
  <xr:revisionPtr revIDLastSave="0" documentId="8_{A23967CB-B261-420A-9311-53866020B9CF}" xr6:coauthVersionLast="47" xr6:coauthVersionMax="47" xr10:uidLastSave="{00000000-0000-0000-0000-000000000000}"/>
  <bookViews>
    <workbookView xWindow="-120" yWindow="-120" windowWidth="20730" windowHeight="11040" xr2:uid="{E51A2A18-8912-4365-BCBB-99A53AE3AC94}"/>
  </bookViews>
  <sheets>
    <sheet name="公表用" sheetId="1" r:id="rId1"/>
  </sheets>
  <externalReferences>
    <externalReference r:id="rId2"/>
  </externalReferences>
  <definedNames>
    <definedName name="_xlnm._FilterDatabase" localSheetId="0" hidden="1">公表用!$A$3:$J$49</definedName>
    <definedName name="_xlnm.Print_Area" localSheetId="0">公表用!$A$1:$I$57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  <c r="G56" i="1" s="1"/>
  <c r="F55" i="1"/>
  <c r="E55" i="1"/>
  <c r="G55" i="1" s="1"/>
  <c r="F54" i="1"/>
  <c r="F57" i="1" s="1"/>
  <c r="E54" i="1"/>
  <c r="G54" i="1" s="1"/>
  <c r="G57" i="1" s="1"/>
  <c r="E52" i="1"/>
  <c r="B52" i="1"/>
  <c r="C46" i="1"/>
  <c r="C47" i="1" s="1"/>
  <c r="B46" i="1"/>
  <c r="B47" i="1" s="1"/>
  <c r="C44" i="1"/>
  <c r="B44" i="1"/>
  <c r="D44" i="1" s="1"/>
  <c r="C43" i="1"/>
  <c r="C45" i="1" s="1"/>
  <c r="B43" i="1"/>
  <c r="B45" i="1" s="1"/>
  <c r="D45" i="1" s="1"/>
  <c r="C41" i="1"/>
  <c r="B41" i="1"/>
  <c r="D41" i="1" s="1"/>
  <c r="C40" i="1"/>
  <c r="B40" i="1"/>
  <c r="D40" i="1" s="1"/>
  <c r="C39" i="1"/>
  <c r="C42" i="1" s="1"/>
  <c r="B39" i="1"/>
  <c r="C37" i="1"/>
  <c r="B37" i="1"/>
  <c r="D37" i="1" s="1"/>
  <c r="C36" i="1"/>
  <c r="B36" i="1"/>
  <c r="B38" i="1" s="1"/>
  <c r="C34" i="1"/>
  <c r="B34" i="1"/>
  <c r="D34" i="1" s="1"/>
  <c r="C33" i="1"/>
  <c r="B33" i="1"/>
  <c r="D33" i="1" s="1"/>
  <c r="C32" i="1"/>
  <c r="B32" i="1"/>
  <c r="D32" i="1" s="1"/>
  <c r="H32" i="1" s="1"/>
  <c r="C31" i="1"/>
  <c r="D31" i="1" s="1"/>
  <c r="B31" i="1"/>
  <c r="C30" i="1"/>
  <c r="B30" i="1"/>
  <c r="D30" i="1" s="1"/>
  <c r="C29" i="1"/>
  <c r="B29" i="1"/>
  <c r="C28" i="1"/>
  <c r="B28" i="1"/>
  <c r="B35" i="1" s="1"/>
  <c r="C26" i="1"/>
  <c r="C27" i="1" s="1"/>
  <c r="B26" i="1"/>
  <c r="B27" i="1" s="1"/>
  <c r="C24" i="1"/>
  <c r="B24" i="1"/>
  <c r="D24" i="1" s="1"/>
  <c r="H24" i="1" s="1"/>
  <c r="C23" i="1"/>
  <c r="B23" i="1"/>
  <c r="C22" i="1"/>
  <c r="B22" i="1"/>
  <c r="D22" i="1" s="1"/>
  <c r="C21" i="1"/>
  <c r="B21" i="1"/>
  <c r="D21" i="1" s="1"/>
  <c r="C19" i="1"/>
  <c r="B19" i="1"/>
  <c r="C18" i="1"/>
  <c r="B18" i="1"/>
  <c r="D18" i="1" s="1"/>
  <c r="C16" i="1"/>
  <c r="B16" i="1"/>
  <c r="D16" i="1" s="1"/>
  <c r="H16" i="1" s="1"/>
  <c r="C15" i="1"/>
  <c r="B15" i="1"/>
  <c r="D15" i="1" s="1"/>
  <c r="C14" i="1"/>
  <c r="B14" i="1"/>
  <c r="D14" i="1" s="1"/>
  <c r="C13" i="1"/>
  <c r="B13" i="1"/>
  <c r="C12" i="1"/>
  <c r="B12" i="1"/>
  <c r="C11" i="1"/>
  <c r="B11" i="1"/>
  <c r="D11" i="1" s="1"/>
  <c r="C10" i="1"/>
  <c r="B10" i="1"/>
  <c r="D10" i="1" s="1"/>
  <c r="C9" i="1"/>
  <c r="B9" i="1"/>
  <c r="D8" i="1"/>
  <c r="H8" i="1" s="1"/>
  <c r="C8" i="1"/>
  <c r="B8" i="1"/>
  <c r="C7" i="1"/>
  <c r="B7" i="1"/>
  <c r="C6" i="1"/>
  <c r="B6" i="1"/>
  <c r="C5" i="1"/>
  <c r="B5" i="1"/>
  <c r="D5" i="1" s="1"/>
  <c r="C4" i="1"/>
  <c r="B4" i="1"/>
  <c r="D9" i="1" l="1"/>
  <c r="D13" i="1"/>
  <c r="C38" i="1"/>
  <c r="C55" i="1" s="1"/>
  <c r="C35" i="1"/>
  <c r="C56" i="1" s="1"/>
  <c r="D6" i="1"/>
  <c r="H6" i="1" s="1"/>
  <c r="C20" i="1"/>
  <c r="C48" i="1" s="1"/>
  <c r="C49" i="1" s="1"/>
  <c r="D23" i="1"/>
  <c r="D29" i="1"/>
  <c r="D7" i="1"/>
  <c r="D19" i="1"/>
  <c r="B42" i="1"/>
  <c r="D42" i="1" s="1"/>
  <c r="D38" i="1"/>
  <c r="I38" i="1" s="1"/>
  <c r="D4" i="1"/>
  <c r="I4" i="1" s="1"/>
  <c r="C17" i="1"/>
  <c r="D12" i="1"/>
  <c r="C25" i="1"/>
  <c r="I45" i="1"/>
  <c r="H45" i="1"/>
  <c r="I10" i="1"/>
  <c r="H10" i="1"/>
  <c r="H29" i="1"/>
  <c r="I29" i="1"/>
  <c r="I9" i="1"/>
  <c r="H9" i="1"/>
  <c r="H13" i="1"/>
  <c r="I13" i="1"/>
  <c r="H14" i="1"/>
  <c r="I14" i="1"/>
  <c r="H5" i="1"/>
  <c r="I5" i="1"/>
  <c r="H22" i="1"/>
  <c r="I22" i="1"/>
  <c r="I31" i="1"/>
  <c r="H31" i="1"/>
  <c r="I41" i="1"/>
  <c r="H41" i="1"/>
  <c r="H37" i="1"/>
  <c r="I37" i="1"/>
  <c r="I42" i="1"/>
  <c r="H42" i="1"/>
  <c r="I44" i="1"/>
  <c r="H44" i="1"/>
  <c r="I11" i="1"/>
  <c r="H11" i="1"/>
  <c r="I15" i="1"/>
  <c r="H15" i="1"/>
  <c r="I30" i="1"/>
  <c r="H30" i="1"/>
  <c r="I21" i="1"/>
  <c r="H21" i="1"/>
  <c r="I34" i="1"/>
  <c r="H34" i="1"/>
  <c r="H40" i="1"/>
  <c r="I40" i="1"/>
  <c r="D47" i="1"/>
  <c r="B56" i="1"/>
  <c r="I18" i="1"/>
  <c r="H18" i="1"/>
  <c r="I23" i="1"/>
  <c r="H23" i="1"/>
  <c r="I7" i="1"/>
  <c r="H7" i="1"/>
  <c r="I19" i="1"/>
  <c r="H19" i="1"/>
  <c r="I33" i="1"/>
  <c r="H33" i="1"/>
  <c r="I12" i="1"/>
  <c r="H12" i="1"/>
  <c r="D27" i="1"/>
  <c r="B54" i="1"/>
  <c r="I16" i="1"/>
  <c r="B17" i="1"/>
  <c r="B25" i="1"/>
  <c r="D25" i="1" s="1"/>
  <c r="D39" i="1"/>
  <c r="C54" i="1"/>
  <c r="B20" i="1"/>
  <c r="D28" i="1"/>
  <c r="D36" i="1"/>
  <c r="I24" i="1"/>
  <c r="D26" i="1"/>
  <c r="E57" i="1"/>
  <c r="I8" i="1"/>
  <c r="D46" i="1"/>
  <c r="I32" i="1"/>
  <c r="D43" i="1"/>
  <c r="I6" i="1" l="1"/>
  <c r="H38" i="1"/>
  <c r="D35" i="1"/>
  <c r="H4" i="1"/>
  <c r="I47" i="1"/>
  <c r="H47" i="1"/>
  <c r="D56" i="1"/>
  <c r="I39" i="1"/>
  <c r="H39" i="1"/>
  <c r="C57" i="1"/>
  <c r="D17" i="1"/>
  <c r="B55" i="1"/>
  <c r="D55" i="1" s="1"/>
  <c r="B48" i="1"/>
  <c r="D48" i="1" s="1"/>
  <c r="D20" i="1"/>
  <c r="I46" i="1"/>
  <c r="H46" i="1"/>
  <c r="I27" i="1"/>
  <c r="H27" i="1"/>
  <c r="I25" i="1"/>
  <c r="H25" i="1"/>
  <c r="I26" i="1"/>
  <c r="H26" i="1"/>
  <c r="I36" i="1"/>
  <c r="H36" i="1"/>
  <c r="I43" i="1"/>
  <c r="H43" i="1"/>
  <c r="I28" i="1"/>
  <c r="H28" i="1"/>
  <c r="D54" i="1"/>
  <c r="B57" i="1"/>
  <c r="B49" i="1" l="1"/>
  <c r="D49" i="1" s="1"/>
  <c r="I35" i="1"/>
  <c r="H35" i="1"/>
  <c r="I49" i="1"/>
  <c r="H49" i="1"/>
  <c r="H48" i="1"/>
  <c r="I48" i="1"/>
  <c r="I17" i="1"/>
  <c r="H17" i="1"/>
  <c r="I20" i="1"/>
  <c r="H20" i="1"/>
  <c r="I56" i="1"/>
  <c r="H56" i="1"/>
  <c r="I54" i="1"/>
  <c r="H54" i="1"/>
  <c r="D57" i="1"/>
  <c r="I57" i="1" s="1"/>
  <c r="I55" i="1"/>
  <c r="H55" i="1"/>
  <c r="H57" i="1" l="1"/>
</calcChain>
</file>

<file path=xl/sharedStrings.xml><?xml version="1.0" encoding="utf-8"?>
<sst xmlns="http://schemas.openxmlformats.org/spreadsheetml/2006/main" count="122" uniqueCount="64">
  <si>
    <t>選挙人名簿登録者数（令和７年９月１日現在）</t>
    <phoneticPr fontId="4"/>
  </si>
  <si>
    <t>山形県選挙管理委員会事務局</t>
    <rPh sb="10" eb="13">
      <t>ジムキョク</t>
    </rPh>
    <phoneticPr fontId="4"/>
  </si>
  <si>
    <t>市町村名</t>
  </si>
  <si>
    <t>令和7.9.1</t>
    <rPh sb="0" eb="1">
      <t>レイ</t>
    </rPh>
    <rPh sb="1" eb="2">
      <t>ワ</t>
    </rPh>
    <phoneticPr fontId="4"/>
  </si>
  <si>
    <t>令和7.6.1</t>
    <rPh sb="0" eb="1">
      <t>レイ</t>
    </rPh>
    <rPh sb="1" eb="2">
      <t>ワ</t>
    </rPh>
    <phoneticPr fontId="4"/>
  </si>
  <si>
    <t>対前回比</t>
    <phoneticPr fontId="4"/>
  </si>
  <si>
    <t>男</t>
  </si>
  <si>
    <t>女</t>
  </si>
  <si>
    <t>計</t>
  </si>
  <si>
    <t>増減数</t>
  </si>
  <si>
    <t>増減率％</t>
  </si>
  <si>
    <t>選挙区</t>
    <rPh sb="0" eb="3">
      <t>センキョク</t>
    </rPh>
    <phoneticPr fontId="4"/>
  </si>
  <si>
    <t>山形市</t>
  </si>
  <si>
    <t>第１区</t>
  </si>
  <si>
    <t>米沢市</t>
  </si>
  <si>
    <t>第２区</t>
  </si>
  <si>
    <t>鶴岡市</t>
    <phoneticPr fontId="4"/>
  </si>
  <si>
    <t>第３区</t>
  </si>
  <si>
    <t>酒田市</t>
    <phoneticPr fontId="4"/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</si>
  <si>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</si>
  <si>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</si>
  <si>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</si>
  <si>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</si>
  <si>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</si>
  <si>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</si>
  <si>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</si>
  <si>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</si>
  <si>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</si>
  <si>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市計</t>
  </si>
  <si>
    <t>－</t>
    <phoneticPr fontId="4"/>
  </si>
  <si>
    <t>山辺町</t>
  </si>
  <si>
    <t>中山町</t>
  </si>
  <si>
    <t>東村山郡計</t>
    <rPh sb="3" eb="4">
      <t>グン</t>
    </rPh>
    <phoneticPr fontId="4"/>
  </si>
  <si>
    <t>－</t>
  </si>
  <si>
    <t>河北町</t>
  </si>
  <si>
    <t>西川町</t>
  </si>
  <si>
    <t>朝日町</t>
  </si>
  <si>
    <t>大江町</t>
  </si>
  <si>
    <t>西村山郡計</t>
    <rPh sb="3" eb="4">
      <t>グン</t>
    </rPh>
    <phoneticPr fontId="4"/>
  </si>
  <si>
    <t>大石田町</t>
  </si>
  <si>
    <t>北村山郡計</t>
    <rPh sb="3" eb="4">
      <t>グン</t>
    </rPh>
    <phoneticPr fontId="4"/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</si>
  <si>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</si>
  <si>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</si>
  <si>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</si>
  <si>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</si>
  <si>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</si>
  <si>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</si>
  <si>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</si>
  <si>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最上郡計</t>
    <rPh sb="2" eb="3">
      <t>グン</t>
    </rPh>
    <phoneticPr fontId="4"/>
  </si>
  <si>
    <t>高畠町</t>
  </si>
  <si>
    <t>川西町</t>
  </si>
  <si>
    <t>東置賜郡計</t>
    <rPh sb="3" eb="4">
      <t>グン</t>
    </rPh>
    <phoneticPr fontId="4"/>
  </si>
  <si>
    <t>小国町</t>
  </si>
  <si>
    <t>白鷹町</t>
  </si>
  <si>
    <t>飯豊町</t>
  </si>
  <si>
    <t>西置賜郡計</t>
    <rPh sb="1" eb="2">
      <t>オ</t>
    </rPh>
    <rPh sb="2" eb="3">
      <t>タマワ</t>
    </rPh>
    <rPh sb="3" eb="4">
      <t>グン</t>
    </rPh>
    <rPh sb="4" eb="5">
      <t>ケイ</t>
    </rPh>
    <phoneticPr fontId="4"/>
  </si>
  <si>
    <t>三川町</t>
  </si>
  <si>
    <t>庄内町</t>
    <rPh sb="0" eb="3">
      <t>ショウナイマチ</t>
    </rPh>
    <phoneticPr fontId="4"/>
  </si>
  <si>
    <t>東田川郡計</t>
    <rPh sb="3" eb="4">
      <t>グン</t>
    </rPh>
    <phoneticPr fontId="4"/>
  </si>
  <si>
    <t>遊佐町</t>
  </si>
  <si>
    <t>飽海郡計</t>
    <rPh sb="2" eb="3">
      <t>グン</t>
    </rPh>
    <phoneticPr fontId="4"/>
  </si>
  <si>
    <t>郡計</t>
  </si>
  <si>
    <t>県計</t>
  </si>
  <si>
    <t>衆議院議員選挙小選挙区別登録者数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</si>
</sst>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double">
        <color theme="1"/>
      </top>
      <bottom style="medium">
        <color theme="1"/>
      </bottom>
      <diagonal/>
    </border>
  </borders>
  <cellStyleXfs count="1">
    <xf numFmtId="37" fontId="0" fillId="0" borderId="0"/>
  </cellStyleXfs>
  <cellXfs count="102">
    <xf numFmtId="37" fontId="0" fillId="0" borderId="0" xfId="0"/>
    <xf numFmtId="38" fontId="2" fillId="0" borderId="0" xfId="0" applyNumberFormat="1" applyFont="1" applyAlignment="1">
      <alignment vertical="center"/>
    </xf>
    <xf numFmtId="38" fontId="2" fillId="0" borderId="0" xfId="0" applyNumberFormat="1" applyFont="1" applyAlignment="1" applyProtection="1">
      <alignment vertical="center"/>
      <protection locked="0"/>
    </xf>
    <xf numFmtId="40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8" fontId="1" fillId="2" borderId="0" xfId="0" applyNumberFormat="1" applyFont="1" applyFill="1" applyAlignment="1">
      <alignment vertical="center"/>
    </xf>
    <xf numFmtId="38" fontId="2" fillId="2" borderId="8" xfId="0" applyNumberFormat="1" applyFont="1" applyFill="1" applyBorder="1" applyAlignment="1">
      <alignment horizontal="center" vertical="center"/>
    </xf>
    <xf numFmtId="38" fontId="2" fillId="2" borderId="9" xfId="0" applyNumberFormat="1" applyFont="1" applyFill="1" applyBorder="1" applyAlignment="1">
      <alignment horizontal="center" vertical="center"/>
    </xf>
    <xf numFmtId="38" fontId="2" fillId="2" borderId="10" xfId="0" applyNumberFormat="1" applyFont="1" applyFill="1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center" vertical="center"/>
    </xf>
    <xf numFmtId="38" fontId="2" fillId="2" borderId="12" xfId="0" applyNumberFormat="1" applyFont="1" applyFill="1" applyBorder="1" applyAlignment="1">
      <alignment horizontal="center" vertical="center"/>
    </xf>
    <xf numFmtId="40" fontId="2" fillId="2" borderId="12" xfId="0" applyNumberFormat="1" applyFont="1" applyFill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38" fontId="5" fillId="0" borderId="2" xfId="0" applyNumberFormat="1" applyFont="1" applyBorder="1" applyAlignment="1" applyProtection="1">
      <alignment vertical="center"/>
      <protection locked="0"/>
    </xf>
    <xf numFmtId="38" fontId="5" fillId="0" borderId="3" xfId="0" applyNumberFormat="1" applyFont="1" applyBorder="1" applyAlignment="1" applyProtection="1">
      <alignment vertical="center"/>
      <protection locked="0"/>
    </xf>
    <xf numFmtId="38" fontId="2" fillId="0" borderId="4" xfId="0" applyNumberFormat="1" applyFont="1" applyBorder="1" applyAlignment="1">
      <alignment vertical="center"/>
    </xf>
    <xf numFmtId="38" fontId="5" fillId="0" borderId="5" xfId="0" applyNumberFormat="1" applyFont="1" applyBorder="1" applyAlignment="1" applyProtection="1">
      <alignment vertical="center"/>
      <protection locked="0"/>
    </xf>
    <xf numFmtId="38" fontId="2" fillId="0" borderId="6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40" fontId="2" fillId="0" borderId="6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vertical="center"/>
    </xf>
    <xf numFmtId="38" fontId="5" fillId="0" borderId="14" xfId="0" applyNumberFormat="1" applyFont="1" applyBorder="1" applyAlignment="1" applyProtection="1">
      <alignment vertical="center"/>
      <protection locked="0"/>
    </xf>
    <xf numFmtId="38" fontId="5" fillId="0" borderId="15" xfId="0" applyNumberFormat="1" applyFont="1" applyBorder="1" applyAlignment="1" applyProtection="1">
      <alignment vertical="center"/>
      <protection locked="0"/>
    </xf>
    <xf numFmtId="38" fontId="2" fillId="0" borderId="16" xfId="0" applyNumberFormat="1" applyFont="1" applyBorder="1" applyAlignment="1">
      <alignment vertical="center"/>
    </xf>
    <xf numFmtId="38" fontId="5" fillId="0" borderId="17" xfId="0" applyNumberFormat="1" applyFont="1" applyBorder="1" applyAlignment="1" applyProtection="1">
      <alignment vertical="center"/>
      <protection locked="0"/>
    </xf>
    <xf numFmtId="38" fontId="2" fillId="0" borderId="18" xfId="0" applyNumberFormat="1" applyFont="1" applyBorder="1" applyAlignment="1">
      <alignment vertical="center"/>
    </xf>
    <xf numFmtId="38" fontId="2" fillId="0" borderId="14" xfId="0" applyNumberFormat="1" applyFont="1" applyBorder="1" applyAlignment="1">
      <alignment vertical="center"/>
    </xf>
    <xf numFmtId="40" fontId="2" fillId="0" borderId="18" xfId="0" applyNumberFormat="1" applyFont="1" applyBorder="1" applyAlignment="1">
      <alignment vertical="center"/>
    </xf>
    <xf numFmtId="38" fontId="2" fillId="3" borderId="0" xfId="0" applyNumberFormat="1" applyFont="1" applyFill="1" applyAlignment="1">
      <alignment horizontal="center" vertical="center"/>
    </xf>
    <xf numFmtId="38" fontId="1" fillId="3" borderId="0" xfId="0" applyNumberFormat="1" applyFont="1" applyFill="1" applyAlignment="1">
      <alignment vertical="center"/>
    </xf>
    <xf numFmtId="38" fontId="2" fillId="0" borderId="25" xfId="0" applyNumberFormat="1" applyFont="1" applyBorder="1" applyAlignment="1">
      <alignment vertical="center"/>
    </xf>
    <xf numFmtId="38" fontId="5" fillId="0" borderId="26" xfId="0" applyNumberFormat="1" applyFont="1" applyBorder="1" applyAlignment="1" applyProtection="1">
      <alignment vertical="center"/>
      <protection locked="0"/>
    </xf>
    <xf numFmtId="38" fontId="5" fillId="0" borderId="27" xfId="0" applyNumberFormat="1" applyFont="1" applyBorder="1" applyAlignment="1" applyProtection="1">
      <alignment vertical="center"/>
      <protection locked="0"/>
    </xf>
    <xf numFmtId="38" fontId="2" fillId="0" borderId="28" xfId="0" applyNumberFormat="1" applyFont="1" applyBorder="1" applyAlignment="1">
      <alignment vertical="center"/>
    </xf>
    <xf numFmtId="38" fontId="5" fillId="0" borderId="29" xfId="0" applyNumberFormat="1" applyFont="1" applyBorder="1" applyAlignment="1" applyProtection="1">
      <alignment vertical="center"/>
      <protection locked="0"/>
    </xf>
    <xf numFmtId="38" fontId="2" fillId="0" borderId="30" xfId="0" applyNumberFormat="1" applyFont="1" applyBorder="1" applyAlignment="1">
      <alignment vertical="center"/>
    </xf>
    <xf numFmtId="38" fontId="2" fillId="0" borderId="26" xfId="0" applyNumberFormat="1" applyFont="1" applyBorder="1" applyAlignment="1">
      <alignment vertical="center"/>
    </xf>
    <xf numFmtId="40" fontId="2" fillId="0" borderId="30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right" vertical="center"/>
    </xf>
    <xf numFmtId="38" fontId="2" fillId="2" borderId="38" xfId="0" applyNumberFormat="1" applyFont="1" applyFill="1" applyBorder="1" applyAlignment="1">
      <alignment vertical="center"/>
    </xf>
    <xf numFmtId="38" fontId="2" fillId="2" borderId="39" xfId="0" applyNumberFormat="1" applyFont="1" applyFill="1" applyBorder="1" applyAlignment="1">
      <alignment vertical="center"/>
    </xf>
    <xf numFmtId="38" fontId="2" fillId="2" borderId="40" xfId="0" applyNumberFormat="1" applyFont="1" applyFill="1" applyBorder="1" applyAlignment="1">
      <alignment vertical="center"/>
    </xf>
    <xf numFmtId="38" fontId="2" fillId="2" borderId="41" xfId="0" applyNumberFormat="1" applyFont="1" applyFill="1" applyBorder="1" applyAlignment="1">
      <alignment vertical="center"/>
    </xf>
    <xf numFmtId="38" fontId="2" fillId="2" borderId="42" xfId="0" applyNumberFormat="1" applyFont="1" applyFill="1" applyBorder="1" applyAlignment="1">
      <alignment vertical="center"/>
    </xf>
    <xf numFmtId="40" fontId="2" fillId="2" borderId="43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40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vertical="center"/>
    </xf>
    <xf numFmtId="38" fontId="2" fillId="2" borderId="20" xfId="0" applyNumberFormat="1" applyFont="1" applyFill="1" applyBorder="1" applyAlignment="1">
      <alignment horizontal="center" vertical="center"/>
    </xf>
    <xf numFmtId="38" fontId="2" fillId="2" borderId="21" xfId="0" applyNumberFormat="1" applyFont="1" applyFill="1" applyBorder="1" applyAlignment="1">
      <alignment horizontal="center" vertical="center"/>
    </xf>
    <xf numFmtId="38" fontId="2" fillId="2" borderId="22" xfId="0" applyNumberFormat="1" applyFont="1" applyFill="1" applyBorder="1" applyAlignment="1">
      <alignment horizontal="center" vertical="center"/>
    </xf>
    <xf numFmtId="38" fontId="2" fillId="2" borderId="23" xfId="0" applyNumberFormat="1" applyFont="1" applyFill="1" applyBorder="1" applyAlignment="1">
      <alignment horizontal="center" vertical="center"/>
    </xf>
    <xf numFmtId="38" fontId="2" fillId="2" borderId="24" xfId="0" applyNumberFormat="1" applyFont="1" applyFill="1" applyBorder="1" applyAlignment="1">
      <alignment horizontal="center" vertical="center"/>
    </xf>
    <xf numFmtId="40" fontId="2" fillId="2" borderId="24" xfId="0" applyNumberFormat="1" applyFont="1" applyFill="1" applyBorder="1" applyAlignment="1">
      <alignment horizontal="center" vertical="center"/>
    </xf>
    <xf numFmtId="38" fontId="2" fillId="0" borderId="25" xfId="0" applyNumberFormat="1" applyFont="1" applyBorder="1" applyAlignment="1">
      <alignment horizontal="center" vertical="center"/>
    </xf>
    <xf numFmtId="38" fontId="2" fillId="0" borderId="27" xfId="0" applyNumberFormat="1" applyFont="1" applyBorder="1" applyAlignment="1">
      <alignment vertical="center"/>
    </xf>
    <xf numFmtId="38" fontId="2" fillId="0" borderId="29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15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38" fontId="2" fillId="0" borderId="31" xfId="0" applyNumberFormat="1" applyFont="1" applyBorder="1" applyAlignment="1">
      <alignment horizontal="center" vertical="center"/>
    </xf>
    <xf numFmtId="38" fontId="2" fillId="0" borderId="32" xfId="0" applyNumberFormat="1" applyFont="1" applyBorder="1" applyAlignment="1">
      <alignment vertical="center"/>
    </xf>
    <xf numFmtId="38" fontId="2" fillId="0" borderId="33" xfId="0" applyNumberFormat="1" applyFont="1" applyBorder="1" applyAlignment="1">
      <alignment vertical="center"/>
    </xf>
    <xf numFmtId="38" fontId="2" fillId="0" borderId="34" xfId="0" applyNumberFormat="1" applyFont="1" applyBorder="1" applyAlignment="1">
      <alignment vertical="center"/>
    </xf>
    <xf numFmtId="38" fontId="2" fillId="0" borderId="35" xfId="0" applyNumberFormat="1" applyFont="1" applyBorder="1" applyAlignment="1">
      <alignment vertical="center"/>
    </xf>
    <xf numFmtId="38" fontId="2" fillId="0" borderId="36" xfId="0" applyNumberFormat="1" applyFont="1" applyBorder="1" applyAlignment="1">
      <alignment vertical="center"/>
    </xf>
    <xf numFmtId="40" fontId="2" fillId="0" borderId="36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center" vertical="center"/>
    </xf>
    <xf numFmtId="40" fontId="2" fillId="2" borderId="42" xfId="0" applyNumberFormat="1" applyFont="1" applyFill="1" applyBorder="1" applyAlignment="1">
      <alignment vertical="center"/>
    </xf>
    <xf numFmtId="38" fontId="2" fillId="0" borderId="0" xfId="0" applyNumberFormat="1" applyFont="1" applyAlignment="1">
      <alignment horizontal="left" vertical="center"/>
    </xf>
    <xf numFmtId="38" fontId="2" fillId="4" borderId="13" xfId="0" applyNumberFormat="1" applyFont="1" applyFill="1" applyBorder="1" applyAlignment="1">
      <alignment horizontal="right" vertical="center"/>
    </xf>
    <xf numFmtId="38" fontId="2" fillId="4" borderId="14" xfId="0" applyNumberFormat="1" applyFont="1" applyFill="1" applyBorder="1" applyAlignment="1">
      <alignment vertical="center"/>
    </xf>
    <xf numFmtId="38" fontId="2" fillId="4" borderId="15" xfId="0" applyNumberFormat="1" applyFont="1" applyFill="1" applyBorder="1" applyAlignment="1">
      <alignment vertical="center"/>
    </xf>
    <xf numFmtId="38" fontId="2" fillId="4" borderId="16" xfId="0" applyNumberFormat="1" applyFont="1" applyFill="1" applyBorder="1" applyAlignment="1">
      <alignment vertical="center"/>
    </xf>
    <xf numFmtId="38" fontId="2" fillId="4" borderId="17" xfId="0" applyNumberFormat="1" applyFont="1" applyFill="1" applyBorder="1" applyAlignment="1">
      <alignment vertical="center"/>
    </xf>
    <xf numFmtId="38" fontId="2" fillId="4" borderId="18" xfId="0" applyNumberFormat="1" applyFont="1" applyFill="1" applyBorder="1" applyAlignment="1">
      <alignment vertical="center"/>
    </xf>
    <xf numFmtId="40" fontId="2" fillId="4" borderId="18" xfId="0" applyNumberFormat="1" applyFont="1" applyFill="1" applyBorder="1" applyAlignment="1">
      <alignment vertical="center"/>
    </xf>
    <xf numFmtId="38" fontId="2" fillId="4" borderId="19" xfId="0" applyNumberFormat="1" applyFont="1" applyFill="1" applyBorder="1" applyAlignment="1">
      <alignment horizontal="right" vertical="center"/>
    </xf>
    <xf numFmtId="38" fontId="2" fillId="4" borderId="20" xfId="0" applyNumberFormat="1" applyFont="1" applyFill="1" applyBorder="1" applyAlignment="1">
      <alignment vertical="center"/>
    </xf>
    <xf numFmtId="38" fontId="2" fillId="4" borderId="21" xfId="0" applyNumberFormat="1" applyFont="1" applyFill="1" applyBorder="1" applyAlignment="1">
      <alignment vertical="center"/>
    </xf>
    <xf numFmtId="38" fontId="2" fillId="4" borderId="22" xfId="0" applyNumberFormat="1" applyFont="1" applyFill="1" applyBorder="1" applyAlignment="1">
      <alignment vertical="center"/>
    </xf>
    <xf numFmtId="38" fontId="2" fillId="4" borderId="23" xfId="0" applyNumberFormat="1" applyFont="1" applyFill="1" applyBorder="1" applyAlignment="1">
      <alignment vertical="center"/>
    </xf>
    <xf numFmtId="38" fontId="2" fillId="4" borderId="24" xfId="0" applyNumberFormat="1" applyFont="1" applyFill="1" applyBorder="1" applyAlignment="1">
      <alignment vertical="center"/>
    </xf>
    <xf numFmtId="40" fontId="2" fillId="4" borderId="24" xfId="0" applyNumberFormat="1" applyFont="1" applyFill="1" applyBorder="1" applyAlignment="1">
      <alignment vertical="center"/>
    </xf>
    <xf numFmtId="38" fontId="2" fillId="4" borderId="31" xfId="0" applyNumberFormat="1" applyFont="1" applyFill="1" applyBorder="1" applyAlignment="1">
      <alignment horizontal="right" vertical="center"/>
    </xf>
    <xf numFmtId="38" fontId="2" fillId="4" borderId="32" xfId="0" applyNumberFormat="1" applyFont="1" applyFill="1" applyBorder="1" applyAlignment="1">
      <alignment vertical="center"/>
    </xf>
    <xf numFmtId="38" fontId="2" fillId="4" borderId="33" xfId="0" applyNumberFormat="1" applyFont="1" applyFill="1" applyBorder="1" applyAlignment="1">
      <alignment vertical="center"/>
    </xf>
    <xf numFmtId="38" fontId="2" fillId="4" borderId="34" xfId="0" applyNumberFormat="1" applyFont="1" applyFill="1" applyBorder="1" applyAlignment="1">
      <alignment vertical="center"/>
    </xf>
    <xf numFmtId="38" fontId="2" fillId="4" borderId="35" xfId="0" applyNumberFormat="1" applyFont="1" applyFill="1" applyBorder="1" applyAlignment="1">
      <alignment vertical="center"/>
    </xf>
    <xf numFmtId="38" fontId="2" fillId="4" borderId="36" xfId="0" applyNumberFormat="1" applyFont="1" applyFill="1" applyBorder="1" applyAlignment="1">
      <alignment vertical="center"/>
    </xf>
    <xf numFmtId="40" fontId="2" fillId="4" borderId="36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2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v010265\f\&#9733;common&#65288;20191115&#65374;&#65289;\&#36984;&#25369;&#20418;\&#25919;&#27835;&#36039;&#37329;&#25285;&#24403;&#20027;&#20107;%20&#65509;\02_&#36984;&#25369;&#20107;&#21209;&#31561;&#22577;&#21578;&#20363;\R7\05_&#36984;&#25369;&#20154;&#21517;&#31807;&#30331;&#37682;&#32773;&#25968;&#65288;9&#26376;&#23450;&#26178;&#30331;&#37682;&#65289;&#9733;\03_&#38598;&#35336;\01R07_06&#36984;&#25369;&#20154;&#21517;&#31807;&#30331;&#37682;&#32773;&#25968;%20&#38598;&#35336;.xlsm" TargetMode="External"/><Relationship Id="rId1" Type="http://schemas.openxmlformats.org/officeDocument/2006/relationships/externalLinkPath" Target="/&#9733;common&#65288;20191115&#65374;&#65289;/&#36984;&#25369;&#20418;/&#25919;&#27835;&#36039;&#37329;&#25285;&#24403;&#20027;&#20107;%20&#65509;/02_&#36984;&#25369;&#20107;&#21209;&#31561;&#22577;&#21578;&#20363;/R7/05_&#36984;&#25369;&#20154;&#21517;&#31807;&#30331;&#37682;&#32773;&#25968;&#65288;9&#26376;&#23450;&#26178;&#30331;&#37682;&#65289;&#9733;/03_&#38598;&#35336;/01R07_06&#36984;&#25369;&#20154;&#21517;&#31807;&#30331;&#37682;&#32773;&#25968;%20&#38598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集計用"/>
      <sheetName val="公表用"/>
      <sheetName val="総務省報告用"/>
      <sheetName val="直請告示用"/>
    </sheetNames>
    <sheetDataSet>
      <sheetData sheetId="0"/>
      <sheetData sheetId="1">
        <row r="2">
          <cell r="A2" t="str">
            <v>山形市</v>
          </cell>
          <cell r="B2">
            <v>94669</v>
          </cell>
          <cell r="C2">
            <v>105448</v>
          </cell>
          <cell r="D2">
            <v>200117</v>
          </cell>
        </row>
        <row r="3">
          <cell r="A3" t="str">
            <v>米沢市</v>
          </cell>
          <cell r="B3">
            <v>30963</v>
          </cell>
          <cell r="C3">
            <v>32397</v>
          </cell>
          <cell r="D3">
            <v>63360</v>
          </cell>
        </row>
        <row r="4">
          <cell r="A4" t="str">
            <v>鶴岡市</v>
          </cell>
          <cell r="B4">
            <v>47727</v>
          </cell>
          <cell r="C4">
            <v>52026</v>
          </cell>
          <cell r="D4">
            <v>99753</v>
          </cell>
        </row>
        <row r="5">
          <cell r="A5" t="str">
            <v>酒田市</v>
          </cell>
          <cell r="B5">
            <v>38892</v>
          </cell>
          <cell r="C5">
            <v>42473</v>
          </cell>
          <cell r="D5">
            <v>81365</v>
          </cell>
        </row>
        <row r="6">
          <cell r="A6" t="str">
            <v>新庄市</v>
          </cell>
          <cell r="B6">
            <v>13128</v>
          </cell>
          <cell r="C6">
            <v>14356</v>
          </cell>
          <cell r="D6">
            <v>27484</v>
          </cell>
        </row>
        <row r="7">
          <cell r="A7" t="str">
            <v>寒河江市</v>
          </cell>
          <cell r="B7">
            <v>16015</v>
          </cell>
          <cell r="C7">
            <v>16838</v>
          </cell>
          <cell r="D7">
            <v>32853</v>
          </cell>
        </row>
        <row r="8">
          <cell r="A8" t="str">
            <v>上山市</v>
          </cell>
          <cell r="B8">
            <v>11539</v>
          </cell>
          <cell r="C8">
            <v>12558</v>
          </cell>
          <cell r="D8">
            <v>24097</v>
          </cell>
        </row>
        <row r="9">
          <cell r="A9" t="str">
            <v>村山市</v>
          </cell>
          <cell r="B9">
            <v>9106</v>
          </cell>
          <cell r="C9">
            <v>9388</v>
          </cell>
          <cell r="D9">
            <v>18494</v>
          </cell>
        </row>
        <row r="10">
          <cell r="A10" t="str">
            <v>長井市</v>
          </cell>
          <cell r="B10">
            <v>10040</v>
          </cell>
          <cell r="C10">
            <v>10640</v>
          </cell>
          <cell r="D10">
            <v>20680</v>
          </cell>
        </row>
        <row r="11">
          <cell r="A11" t="str">
            <v>天童市</v>
          </cell>
          <cell r="B11">
            <v>24263</v>
          </cell>
          <cell r="C11">
            <v>25888</v>
          </cell>
          <cell r="D11">
            <v>50151</v>
          </cell>
        </row>
        <row r="12">
          <cell r="A12" t="str">
            <v>東根市</v>
          </cell>
          <cell r="B12">
            <v>19429</v>
          </cell>
          <cell r="C12">
            <v>20047</v>
          </cell>
          <cell r="D12">
            <v>39476</v>
          </cell>
        </row>
        <row r="13">
          <cell r="A13" t="str">
            <v>尾花沢市</v>
          </cell>
          <cell r="B13">
            <v>5883</v>
          </cell>
          <cell r="C13">
            <v>5924</v>
          </cell>
          <cell r="D13">
            <v>11807</v>
          </cell>
        </row>
        <row r="14">
          <cell r="A14" t="str">
            <v>南陽市</v>
          </cell>
          <cell r="B14">
            <v>11924</v>
          </cell>
          <cell r="C14">
            <v>12805</v>
          </cell>
          <cell r="D14">
            <v>24729</v>
          </cell>
        </row>
        <row r="15">
          <cell r="A15" t="str">
            <v>山辺町</v>
          </cell>
          <cell r="B15">
            <v>5522</v>
          </cell>
          <cell r="C15">
            <v>5826</v>
          </cell>
          <cell r="D15">
            <v>11348</v>
          </cell>
        </row>
        <row r="16">
          <cell r="A16" t="str">
            <v>中山町</v>
          </cell>
          <cell r="B16">
            <v>4384</v>
          </cell>
          <cell r="C16">
            <v>4614</v>
          </cell>
          <cell r="D16">
            <v>8998</v>
          </cell>
        </row>
        <row r="17">
          <cell r="A17" t="str">
            <v>河北町</v>
          </cell>
          <cell r="B17">
            <v>7028</v>
          </cell>
          <cell r="C17">
            <v>7337</v>
          </cell>
          <cell r="D17">
            <v>14365</v>
          </cell>
        </row>
        <row r="18">
          <cell r="A18" t="str">
            <v>西川町</v>
          </cell>
          <cell r="B18">
            <v>1962</v>
          </cell>
          <cell r="C18">
            <v>2010</v>
          </cell>
          <cell r="D18">
            <v>3972</v>
          </cell>
        </row>
        <row r="19">
          <cell r="A19" t="str">
            <v>朝日町</v>
          </cell>
          <cell r="B19">
            <v>2549</v>
          </cell>
          <cell r="C19">
            <v>2534</v>
          </cell>
          <cell r="D19">
            <v>5083</v>
          </cell>
        </row>
        <row r="20">
          <cell r="A20" t="str">
            <v>大江町</v>
          </cell>
          <cell r="B20">
            <v>3019</v>
          </cell>
          <cell r="C20">
            <v>3068</v>
          </cell>
          <cell r="D20">
            <v>6087</v>
          </cell>
        </row>
        <row r="21">
          <cell r="A21" t="str">
            <v>大石田町</v>
          </cell>
          <cell r="B21">
            <v>2606</v>
          </cell>
          <cell r="C21">
            <v>2603</v>
          </cell>
          <cell r="D21">
            <v>5209</v>
          </cell>
        </row>
        <row r="22">
          <cell r="A22" t="str">
            <v>金山町</v>
          </cell>
          <cell r="B22">
            <v>2002</v>
          </cell>
          <cell r="C22">
            <v>2019</v>
          </cell>
          <cell r="D22">
            <v>4021</v>
          </cell>
        </row>
        <row r="23">
          <cell r="A23" t="str">
            <v>最上町</v>
          </cell>
          <cell r="B23">
            <v>3125</v>
          </cell>
          <cell r="C23">
            <v>3210</v>
          </cell>
          <cell r="D23">
            <v>6335</v>
          </cell>
        </row>
        <row r="24">
          <cell r="A24" t="str">
            <v>舟形町</v>
          </cell>
          <cell r="B24">
            <v>1997</v>
          </cell>
          <cell r="C24">
            <v>2065</v>
          </cell>
          <cell r="D24">
            <v>4062</v>
          </cell>
        </row>
        <row r="25">
          <cell r="A25" t="str">
            <v>真室川町</v>
          </cell>
          <cell r="B25">
            <v>2712</v>
          </cell>
          <cell r="C25">
            <v>2960</v>
          </cell>
          <cell r="D25">
            <v>5672</v>
          </cell>
        </row>
        <row r="26">
          <cell r="A26" t="str">
            <v>大蔵村</v>
          </cell>
          <cell r="B26">
            <v>1181</v>
          </cell>
          <cell r="C26">
            <v>1183</v>
          </cell>
          <cell r="D26">
            <v>2364</v>
          </cell>
        </row>
        <row r="27">
          <cell r="A27" t="str">
            <v>鮭川村</v>
          </cell>
          <cell r="B27">
            <v>1544</v>
          </cell>
          <cell r="C27">
            <v>1630</v>
          </cell>
          <cell r="D27">
            <v>3174</v>
          </cell>
        </row>
        <row r="28">
          <cell r="A28" t="str">
            <v>戸沢村</v>
          </cell>
          <cell r="B28">
            <v>1624</v>
          </cell>
          <cell r="C28">
            <v>1736</v>
          </cell>
          <cell r="D28">
            <v>3360</v>
          </cell>
        </row>
        <row r="29">
          <cell r="A29" t="str">
            <v>高畠町</v>
          </cell>
          <cell r="B29">
            <v>8807</v>
          </cell>
          <cell r="C29">
            <v>9285</v>
          </cell>
          <cell r="D29">
            <v>18092</v>
          </cell>
        </row>
        <row r="30">
          <cell r="A30" t="str">
            <v>川西町</v>
          </cell>
          <cell r="B30">
            <v>5751</v>
          </cell>
          <cell r="C30">
            <v>5808</v>
          </cell>
          <cell r="D30">
            <v>11559</v>
          </cell>
        </row>
        <row r="31">
          <cell r="A31" t="str">
            <v>小国町</v>
          </cell>
          <cell r="B31">
            <v>2811</v>
          </cell>
          <cell r="C31">
            <v>2751</v>
          </cell>
          <cell r="D31">
            <v>5562</v>
          </cell>
        </row>
        <row r="32">
          <cell r="A32" t="str">
            <v>白鷹町</v>
          </cell>
          <cell r="B32">
            <v>5174</v>
          </cell>
          <cell r="C32">
            <v>5298</v>
          </cell>
          <cell r="D32">
            <v>10472</v>
          </cell>
        </row>
        <row r="33">
          <cell r="A33" t="str">
            <v>飯豊町</v>
          </cell>
          <cell r="B33">
            <v>2605</v>
          </cell>
          <cell r="C33">
            <v>2725</v>
          </cell>
          <cell r="D33">
            <v>5330</v>
          </cell>
        </row>
        <row r="34">
          <cell r="A34" t="str">
            <v>三川町</v>
          </cell>
          <cell r="B34">
            <v>2832</v>
          </cell>
          <cell r="C34">
            <v>3021</v>
          </cell>
          <cell r="D34">
            <v>5853</v>
          </cell>
        </row>
        <row r="35">
          <cell r="A35" t="str">
            <v>庄内町</v>
          </cell>
          <cell r="B35">
            <v>7912</v>
          </cell>
          <cell r="C35">
            <v>8548</v>
          </cell>
          <cell r="D35">
            <v>16460</v>
          </cell>
        </row>
        <row r="36">
          <cell r="A36" t="str">
            <v>遊佐町</v>
          </cell>
          <cell r="B36">
            <v>5063</v>
          </cell>
          <cell r="C36">
            <v>5568</v>
          </cell>
          <cell r="D36">
            <v>10631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8A1A-55CB-4A94-915D-6494DA2D6434}">
  <sheetPr transitionEvaluation="1" codeName="Sheet2">
    <pageSetUpPr fitToPage="1"/>
  </sheetPr>
  <dimension ref="A1:J60"/>
  <sheetViews>
    <sheetView tabSelected="1" defaultGridColor="0" view="pageBreakPreview" colorId="22" zoomScale="80" zoomScaleNormal="70" zoomScaleSheetLayoutView="80" workbookViewId="0">
      <pane ySplit="3" topLeftCell="A4" activePane="bottomLeft" state="frozen"/>
      <selection pane="bottomLeft" activeCell="K44" sqref="K44"/>
    </sheetView>
  </sheetViews>
  <sheetFormatPr defaultColWidth="10.69921875" defaultRowHeight="21" customHeight="1" x14ac:dyDescent="0.2"/>
  <cols>
    <col min="1" max="6" width="10.69921875" style="5" customWidth="1"/>
    <col min="7" max="7" width="10.69921875" style="1" customWidth="1"/>
    <col min="8" max="8" width="10.69921875" style="5" customWidth="1"/>
    <col min="9" max="9" width="10.69921875" style="48" customWidth="1"/>
    <col min="10" max="10" width="10.69921875" style="49" customWidth="1"/>
    <col min="11" max="16384" width="10.69921875" style="5"/>
  </cols>
  <sheetData>
    <row r="1" spans="1:10" ht="21" customHeight="1" thickBot="1" x14ac:dyDescent="0.25">
      <c r="A1" s="1" t="s">
        <v>0</v>
      </c>
      <c r="B1" s="1"/>
      <c r="C1" s="1"/>
      <c r="D1" s="1"/>
      <c r="E1" s="1"/>
      <c r="F1" s="1"/>
      <c r="G1" s="2"/>
      <c r="H1" s="1"/>
      <c r="I1" s="3" t="s">
        <v>1</v>
      </c>
      <c r="J1" s="4"/>
    </row>
    <row r="2" spans="1:10" s="7" customFormat="1" ht="21" customHeight="1" x14ac:dyDescent="0.2">
      <c r="A2" s="94" t="s">
        <v>2</v>
      </c>
      <c r="B2" s="96" t="s">
        <v>3</v>
      </c>
      <c r="C2" s="97"/>
      <c r="D2" s="98"/>
      <c r="E2" s="99" t="s">
        <v>4</v>
      </c>
      <c r="F2" s="97"/>
      <c r="G2" s="100"/>
      <c r="H2" s="96" t="s">
        <v>5</v>
      </c>
      <c r="I2" s="100"/>
      <c r="J2" s="6"/>
    </row>
    <row r="3" spans="1:10" s="7" customFormat="1" ht="21" customHeight="1" thickBot="1" x14ac:dyDescent="0.25">
      <c r="A3" s="95"/>
      <c r="B3" s="8" t="s">
        <v>6</v>
      </c>
      <c r="C3" s="9" t="s">
        <v>7</v>
      </c>
      <c r="D3" s="10" t="s">
        <v>8</v>
      </c>
      <c r="E3" s="11" t="s">
        <v>6</v>
      </c>
      <c r="F3" s="9" t="s">
        <v>7</v>
      </c>
      <c r="G3" s="12" t="s">
        <v>8</v>
      </c>
      <c r="H3" s="8" t="s">
        <v>9</v>
      </c>
      <c r="I3" s="13" t="s">
        <v>10</v>
      </c>
      <c r="J3" s="6" t="s">
        <v>11</v>
      </c>
    </row>
    <row r="4" spans="1:10" ht="21" customHeight="1" x14ac:dyDescent="0.2">
      <c r="A4" s="14" t="s">
        <v>12</v>
      </c>
      <c r="B4" s="15">
        <f>VLOOKUP(A4,[1]集計用!$A$2:$D$36,2,FALSE)</f>
        <v>94669</v>
      </c>
      <c r="C4" s="16">
        <f>VLOOKUP(A4,[1]集計用!$A$2:$D$36,3,FALSE)</f>
        <v>105448</v>
      </c>
      <c r="D4" s="17">
        <f>B4+C4</f>
        <v>200117</v>
      </c>
      <c r="E4" s="18">
        <v>95005</v>
      </c>
      <c r="F4" s="16">
        <v>105717</v>
      </c>
      <c r="G4" s="19">
        <v>200722</v>
      </c>
      <c r="H4" s="20">
        <f>D4-G4</f>
        <v>-605</v>
      </c>
      <c r="I4" s="21">
        <f>D4/G4*100-100</f>
        <v>-0.30141190303005772</v>
      </c>
      <c r="J4" s="4" t="s">
        <v>13</v>
      </c>
    </row>
    <row r="5" spans="1:10" ht="21" customHeight="1" x14ac:dyDescent="0.2">
      <c r="A5" s="22" t="s">
        <v>14</v>
      </c>
      <c r="B5" s="23">
        <f>VLOOKUP(A5,[1]集計用!$A$2:$D$36,2,FALSE)</f>
        <v>30963</v>
      </c>
      <c r="C5" s="24">
        <f>VLOOKUP(A5,[1]集計用!$A$2:$D$36,3,FALSE)</f>
        <v>32397</v>
      </c>
      <c r="D5" s="25">
        <f t="shared" ref="D5:D47" si="0">B5+C5</f>
        <v>63360</v>
      </c>
      <c r="E5" s="26">
        <v>31133</v>
      </c>
      <c r="F5" s="24">
        <v>32608</v>
      </c>
      <c r="G5" s="27">
        <v>63741</v>
      </c>
      <c r="H5" s="28">
        <f t="shared" ref="H5:H48" si="1">D5-G5</f>
        <v>-381</v>
      </c>
      <c r="I5" s="29">
        <f>D5/G5*100-100</f>
        <v>-0.59773144443921922</v>
      </c>
      <c r="J5" s="4" t="s">
        <v>15</v>
      </c>
    </row>
    <row r="6" spans="1:10" ht="21" customHeight="1" x14ac:dyDescent="0.2">
      <c r="A6" s="22" t="s">
        <v>16</v>
      </c>
      <c r="B6" s="23">
        <f>VLOOKUP(A6,[1]集計用!$A$2:$D$36,2,FALSE)</f>
        <v>47727</v>
      </c>
      <c r="C6" s="24">
        <f>VLOOKUP(A6,[1]集計用!$A$2:$D$36,3,FALSE)</f>
        <v>52026</v>
      </c>
      <c r="D6" s="25">
        <f t="shared" si="0"/>
        <v>99753</v>
      </c>
      <c r="E6" s="26">
        <v>48009</v>
      </c>
      <c r="F6" s="24">
        <v>52393</v>
      </c>
      <c r="G6" s="27">
        <v>100402</v>
      </c>
      <c r="H6" s="28">
        <f t="shared" si="1"/>
        <v>-649</v>
      </c>
      <c r="I6" s="29">
        <f t="shared" ref="I6:I49" si="2">D6/G6*100-100</f>
        <v>-0.64640146610625493</v>
      </c>
      <c r="J6" s="4" t="s">
        <v>17</v>
      </c>
    </row>
    <row r="7" spans="1:10" ht="21" customHeight="1" x14ac:dyDescent="0.2">
      <c r="A7" s="22" t="s">
        <v>18</v>
      </c>
      <c r="B7" s="23">
        <f>VLOOKUP(A7,[1]集計用!$A$2:$D$36,2,FALSE)</f>
        <v>38892</v>
      </c>
      <c r="C7" s="24">
        <f>VLOOKUP(A7,[1]集計用!$A$2:$D$36,3,FALSE)</f>
        <v>42473</v>
      </c>
      <c r="D7" s="25">
        <f t="shared" si="0"/>
        <v>81365</v>
      </c>
      <c r="E7" s="26">
        <v>39118</v>
      </c>
      <c r="F7" s="24">
        <v>42688</v>
      </c>
      <c r="G7" s="27">
        <v>81806</v>
      </c>
      <c r="H7" s="28">
        <f t="shared" si="1"/>
        <v>-441</v>
      </c>
      <c r="I7" s="29">
        <f t="shared" si="2"/>
        <v>-0.53908026306139334</v>
      </c>
      <c r="J7" s="4" t="s">
        <v>17</v>
      </c>
    </row>
    <row r="8" spans="1:10" ht="21" customHeight="1" x14ac:dyDescent="0.2">
      <c r="A8" s="22" t="s">
        <v>19</v>
      </c>
      <c r="B8" s="23">
        <f>VLOOKUP(A8,[1]集計用!$A$2:$D$36,2,FALSE)</f>
        <v>13128</v>
      </c>
      <c r="C8" s="24">
        <f>VLOOKUP(A8,[1]集計用!$A$2:$D$36,3,FALSE)</f>
        <v>14356</v>
      </c>
      <c r="D8" s="25">
        <f t="shared" si="0"/>
        <v>27484</v>
      </c>
      <c r="E8" s="26">
        <v>13216</v>
      </c>
      <c r="F8" s="24">
        <v>14450</v>
      </c>
      <c r="G8" s="27">
        <v>27666</v>
      </c>
      <c r="H8" s="28">
        <f t="shared" si="1"/>
        <v>-182</v>
      </c>
      <c r="I8" s="29">
        <f t="shared" si="2"/>
        <v>-0.65784717704040929</v>
      </c>
      <c r="J8" s="4" t="s">
        <v>17</v>
      </c>
    </row>
    <row r="9" spans="1:10" ht="21" customHeight="1" x14ac:dyDescent="0.2">
      <c r="A9" s="22" t="s">
        <v>20</v>
      </c>
      <c r="B9" s="23">
        <f>VLOOKUP(A9,[1]集計用!$A$2:$D$36,2,FALSE)</f>
        <v>16015</v>
      </c>
      <c r="C9" s="24">
        <f>VLOOKUP(A9,[1]集計用!$A$2:$D$36,3,FALSE)</f>
        <v>16838</v>
      </c>
      <c r="D9" s="25">
        <f t="shared" si="0"/>
        <v>32853</v>
      </c>
      <c r="E9" s="26">
        <v>16118</v>
      </c>
      <c r="F9" s="24">
        <v>16939</v>
      </c>
      <c r="G9" s="27">
        <v>33057</v>
      </c>
      <c r="H9" s="28">
        <f t="shared" si="1"/>
        <v>-204</v>
      </c>
      <c r="I9" s="29">
        <f t="shared" si="2"/>
        <v>-0.61711589073418338</v>
      </c>
      <c r="J9" s="4" t="s">
        <v>15</v>
      </c>
    </row>
    <row r="10" spans="1:10" ht="21" customHeight="1" x14ac:dyDescent="0.2">
      <c r="A10" s="22" t="s">
        <v>21</v>
      </c>
      <c r="B10" s="23">
        <f>VLOOKUP(A10,[1]集計用!$A$2:$D$36,2,FALSE)</f>
        <v>11539</v>
      </c>
      <c r="C10" s="24">
        <f>VLOOKUP(A10,[1]集計用!$A$2:$D$36,3,FALSE)</f>
        <v>12558</v>
      </c>
      <c r="D10" s="25">
        <f t="shared" si="0"/>
        <v>24097</v>
      </c>
      <c r="E10" s="26">
        <v>11591</v>
      </c>
      <c r="F10" s="24">
        <v>12627</v>
      </c>
      <c r="G10" s="27">
        <v>24218</v>
      </c>
      <c r="H10" s="28">
        <f t="shared" si="1"/>
        <v>-121</v>
      </c>
      <c r="I10" s="29">
        <f t="shared" si="2"/>
        <v>-0.49962837558840079</v>
      </c>
      <c r="J10" s="4" t="s">
        <v>13</v>
      </c>
    </row>
    <row r="11" spans="1:10" ht="21" customHeight="1" x14ac:dyDescent="0.2">
      <c r="A11" s="22" t="s">
        <v>22</v>
      </c>
      <c r="B11" s="23">
        <f>VLOOKUP(A11,[1]集計用!$A$2:$D$36,2,FALSE)</f>
        <v>9106</v>
      </c>
      <c r="C11" s="24">
        <f>VLOOKUP(A11,[1]集計用!$A$2:$D$36,3,FALSE)</f>
        <v>9388</v>
      </c>
      <c r="D11" s="25">
        <f t="shared" si="0"/>
        <v>18494</v>
      </c>
      <c r="E11" s="26">
        <v>9152</v>
      </c>
      <c r="F11" s="24">
        <v>9466</v>
      </c>
      <c r="G11" s="27">
        <v>18618</v>
      </c>
      <c r="H11" s="28">
        <f t="shared" si="1"/>
        <v>-124</v>
      </c>
      <c r="I11" s="29">
        <f t="shared" si="2"/>
        <v>-0.66602212912235359</v>
      </c>
      <c r="J11" s="4" t="s">
        <v>15</v>
      </c>
    </row>
    <row r="12" spans="1:10" ht="21" customHeight="1" x14ac:dyDescent="0.2">
      <c r="A12" s="22" t="s">
        <v>23</v>
      </c>
      <c r="B12" s="23">
        <f>VLOOKUP(A12,[1]集計用!$A$2:$D$36,2,FALSE)</f>
        <v>10040</v>
      </c>
      <c r="C12" s="24">
        <f>VLOOKUP(A12,[1]集計用!$A$2:$D$36,3,FALSE)</f>
        <v>10640</v>
      </c>
      <c r="D12" s="25">
        <f t="shared" si="0"/>
        <v>20680</v>
      </c>
      <c r="E12" s="26">
        <v>10092</v>
      </c>
      <c r="F12" s="24">
        <v>10722</v>
      </c>
      <c r="G12" s="27">
        <v>20814</v>
      </c>
      <c r="H12" s="28">
        <f t="shared" si="1"/>
        <v>-134</v>
      </c>
      <c r="I12" s="29">
        <f t="shared" si="2"/>
        <v>-0.64379744402806693</v>
      </c>
      <c r="J12" s="4" t="s">
        <v>15</v>
      </c>
    </row>
    <row r="13" spans="1:10" ht="21" customHeight="1" x14ac:dyDescent="0.2">
      <c r="A13" s="22" t="s">
        <v>24</v>
      </c>
      <c r="B13" s="23">
        <f>VLOOKUP(A13,[1]集計用!$A$2:$D$36,2,FALSE)</f>
        <v>24263</v>
      </c>
      <c r="C13" s="24">
        <f>VLOOKUP(A13,[1]集計用!$A$2:$D$36,3,FALSE)</f>
        <v>25888</v>
      </c>
      <c r="D13" s="25">
        <f t="shared" si="0"/>
        <v>50151</v>
      </c>
      <c r="E13" s="26">
        <v>24277</v>
      </c>
      <c r="F13" s="24">
        <v>25975</v>
      </c>
      <c r="G13" s="27">
        <v>50252</v>
      </c>
      <c r="H13" s="28">
        <f t="shared" si="1"/>
        <v>-101</v>
      </c>
      <c r="I13" s="29">
        <f t="shared" si="2"/>
        <v>-0.20098702539202407</v>
      </c>
      <c r="J13" s="4" t="s">
        <v>13</v>
      </c>
    </row>
    <row r="14" spans="1:10" ht="21" customHeight="1" x14ac:dyDescent="0.2">
      <c r="A14" s="22" t="s">
        <v>25</v>
      </c>
      <c r="B14" s="23">
        <f>VLOOKUP(A14,[1]集計用!$A$2:$D$36,2,FALSE)</f>
        <v>19429</v>
      </c>
      <c r="C14" s="24">
        <f>VLOOKUP(A14,[1]集計用!$A$2:$D$36,3,FALSE)</f>
        <v>20047</v>
      </c>
      <c r="D14" s="25">
        <f t="shared" si="0"/>
        <v>39476</v>
      </c>
      <c r="E14" s="26">
        <v>19458</v>
      </c>
      <c r="F14" s="24">
        <v>20068</v>
      </c>
      <c r="G14" s="27">
        <v>39526</v>
      </c>
      <c r="H14" s="28">
        <f>D14-G14</f>
        <v>-50</v>
      </c>
      <c r="I14" s="29">
        <f>D14/G14*100-100</f>
        <v>-0.12649901330770774</v>
      </c>
      <c r="J14" s="4" t="s">
        <v>15</v>
      </c>
    </row>
    <row r="15" spans="1:10" ht="21" customHeight="1" x14ac:dyDescent="0.2">
      <c r="A15" s="22" t="s">
        <v>26</v>
      </c>
      <c r="B15" s="23">
        <f>VLOOKUP(A15,[1]集計用!$A$2:$D$36,2,FALSE)</f>
        <v>5883</v>
      </c>
      <c r="C15" s="24">
        <f>VLOOKUP(A15,[1]集計用!$A$2:$D$36,3,FALSE)</f>
        <v>5924</v>
      </c>
      <c r="D15" s="25">
        <f t="shared" si="0"/>
        <v>11807</v>
      </c>
      <c r="E15" s="26">
        <v>5917</v>
      </c>
      <c r="F15" s="24">
        <v>5987</v>
      </c>
      <c r="G15" s="27">
        <v>11904</v>
      </c>
      <c r="H15" s="28">
        <f t="shared" si="1"/>
        <v>-97</v>
      </c>
      <c r="I15" s="29">
        <f t="shared" si="2"/>
        <v>-0.81485215053763227</v>
      </c>
      <c r="J15" s="4" t="s">
        <v>15</v>
      </c>
    </row>
    <row r="16" spans="1:10" ht="21" customHeight="1" x14ac:dyDescent="0.2">
      <c r="A16" s="22" t="s">
        <v>27</v>
      </c>
      <c r="B16" s="23">
        <f>VLOOKUP(A16,[1]集計用!$A$2:$D$36,2,FALSE)</f>
        <v>11924</v>
      </c>
      <c r="C16" s="24">
        <f>VLOOKUP(A16,[1]集計用!$A$2:$D$36,3,FALSE)</f>
        <v>12805</v>
      </c>
      <c r="D16" s="25">
        <f t="shared" si="0"/>
        <v>24729</v>
      </c>
      <c r="E16" s="26">
        <v>11989</v>
      </c>
      <c r="F16" s="24">
        <v>12881</v>
      </c>
      <c r="G16" s="27">
        <v>24870</v>
      </c>
      <c r="H16" s="28">
        <f t="shared" si="1"/>
        <v>-141</v>
      </c>
      <c r="I16" s="29">
        <f t="shared" si="2"/>
        <v>-0.56694813027743862</v>
      </c>
      <c r="J16" s="4" t="s">
        <v>15</v>
      </c>
    </row>
    <row r="17" spans="1:10" s="31" customFormat="1" ht="21" customHeight="1" thickBot="1" x14ac:dyDescent="0.25">
      <c r="A17" s="80" t="s">
        <v>28</v>
      </c>
      <c r="B17" s="81">
        <f>SUM(B4:B16)</f>
        <v>333578</v>
      </c>
      <c r="C17" s="82">
        <f>SUM(C4:C16)</f>
        <v>360788</v>
      </c>
      <c r="D17" s="83">
        <f>B17+C17</f>
        <v>694366</v>
      </c>
      <c r="E17" s="84">
        <v>335075</v>
      </c>
      <c r="F17" s="82">
        <v>362521</v>
      </c>
      <c r="G17" s="85">
        <v>697596</v>
      </c>
      <c r="H17" s="81">
        <f t="shared" si="1"/>
        <v>-3230</v>
      </c>
      <c r="I17" s="86">
        <f t="shared" si="2"/>
        <v>-0.46301870996965988</v>
      </c>
      <c r="J17" s="30" t="s">
        <v>29</v>
      </c>
    </row>
    <row r="18" spans="1:10" ht="21" customHeight="1" x14ac:dyDescent="0.2">
      <c r="A18" s="32" t="s">
        <v>30</v>
      </c>
      <c r="B18" s="33">
        <f>VLOOKUP(A18,[1]集計用!$A$2:$D$36,2,FALSE)</f>
        <v>5522</v>
      </c>
      <c r="C18" s="34">
        <f>VLOOKUP(A18,[1]集計用!$A$2:$D$36,3,FALSE)</f>
        <v>5826</v>
      </c>
      <c r="D18" s="35">
        <f t="shared" si="0"/>
        <v>11348</v>
      </c>
      <c r="E18" s="36">
        <v>5566</v>
      </c>
      <c r="F18" s="34">
        <v>5852</v>
      </c>
      <c r="G18" s="37">
        <v>11418</v>
      </c>
      <c r="H18" s="38">
        <f t="shared" si="1"/>
        <v>-70</v>
      </c>
      <c r="I18" s="39">
        <f t="shared" si="2"/>
        <v>-0.61306708705552637</v>
      </c>
      <c r="J18" s="4" t="s">
        <v>13</v>
      </c>
    </row>
    <row r="19" spans="1:10" ht="21" customHeight="1" x14ac:dyDescent="0.2">
      <c r="A19" s="22" t="s">
        <v>31</v>
      </c>
      <c r="B19" s="23">
        <f>VLOOKUP(A19,[1]集計用!$A$2:$D$36,2,FALSE)</f>
        <v>4384</v>
      </c>
      <c r="C19" s="24">
        <f>VLOOKUP(A19,[1]集計用!$A$2:$D$36,3,FALSE)</f>
        <v>4614</v>
      </c>
      <c r="D19" s="25">
        <f t="shared" si="0"/>
        <v>8998</v>
      </c>
      <c r="E19" s="26">
        <v>4397</v>
      </c>
      <c r="F19" s="24">
        <v>4649</v>
      </c>
      <c r="G19" s="27">
        <v>9046</v>
      </c>
      <c r="H19" s="28">
        <f t="shared" si="1"/>
        <v>-48</v>
      </c>
      <c r="I19" s="29">
        <f t="shared" si="2"/>
        <v>-0.53062126906920071</v>
      </c>
      <c r="J19" s="4" t="s">
        <v>13</v>
      </c>
    </row>
    <row r="20" spans="1:10" s="31" customFormat="1" ht="21" customHeight="1" x14ac:dyDescent="0.2">
      <c r="A20" s="73" t="s">
        <v>32</v>
      </c>
      <c r="B20" s="74">
        <f>B18+B19</f>
        <v>9906</v>
      </c>
      <c r="C20" s="75">
        <f>C18+C19</f>
        <v>10440</v>
      </c>
      <c r="D20" s="76">
        <f>B20+C20</f>
        <v>20346</v>
      </c>
      <c r="E20" s="77">
        <v>9963</v>
      </c>
      <c r="F20" s="75">
        <v>10501</v>
      </c>
      <c r="G20" s="78">
        <v>20464</v>
      </c>
      <c r="H20" s="74">
        <f t="shared" si="1"/>
        <v>-118</v>
      </c>
      <c r="I20" s="79">
        <f t="shared" si="2"/>
        <v>-0.57662236121970523</v>
      </c>
      <c r="J20" s="30" t="s">
        <v>33</v>
      </c>
    </row>
    <row r="21" spans="1:10" ht="21" customHeight="1" x14ac:dyDescent="0.2">
      <c r="A21" s="22" t="s">
        <v>34</v>
      </c>
      <c r="B21" s="23">
        <f>VLOOKUP(A21,[1]集計用!$A$2:$D$36,2,FALSE)</f>
        <v>7028</v>
      </c>
      <c r="C21" s="24">
        <f>VLOOKUP(A21,[1]集計用!$A$2:$D$36,3,FALSE)</f>
        <v>7337</v>
      </c>
      <c r="D21" s="25">
        <f t="shared" si="0"/>
        <v>14365</v>
      </c>
      <c r="E21" s="26">
        <v>7055</v>
      </c>
      <c r="F21" s="24">
        <v>7361</v>
      </c>
      <c r="G21" s="27">
        <v>14416</v>
      </c>
      <c r="H21" s="28">
        <f t="shared" si="1"/>
        <v>-51</v>
      </c>
      <c r="I21" s="29">
        <f t="shared" si="2"/>
        <v>-0.35377358490565314</v>
      </c>
      <c r="J21" s="4" t="s">
        <v>15</v>
      </c>
    </row>
    <row r="22" spans="1:10" ht="21" customHeight="1" x14ac:dyDescent="0.2">
      <c r="A22" s="22" t="s">
        <v>35</v>
      </c>
      <c r="B22" s="23">
        <f>VLOOKUP(A22,[1]集計用!$A$2:$D$36,2,FALSE)</f>
        <v>1962</v>
      </c>
      <c r="C22" s="24">
        <f>VLOOKUP(A22,[1]集計用!$A$2:$D$36,3,FALSE)</f>
        <v>2010</v>
      </c>
      <c r="D22" s="25">
        <f t="shared" si="0"/>
        <v>3972</v>
      </c>
      <c r="E22" s="26">
        <v>1972</v>
      </c>
      <c r="F22" s="24">
        <v>2035</v>
      </c>
      <c r="G22" s="27">
        <v>4007</v>
      </c>
      <c r="H22" s="28">
        <f t="shared" si="1"/>
        <v>-35</v>
      </c>
      <c r="I22" s="29">
        <f t="shared" si="2"/>
        <v>-0.87347142500622965</v>
      </c>
      <c r="J22" s="4" t="s">
        <v>15</v>
      </c>
    </row>
    <row r="23" spans="1:10" ht="21" customHeight="1" x14ac:dyDescent="0.2">
      <c r="A23" s="22" t="s">
        <v>36</v>
      </c>
      <c r="B23" s="23">
        <f>VLOOKUP(A23,[1]集計用!$A$2:$D$36,2,FALSE)</f>
        <v>2549</v>
      </c>
      <c r="C23" s="24">
        <f>VLOOKUP(A23,[1]集計用!$A$2:$D$36,3,FALSE)</f>
        <v>2534</v>
      </c>
      <c r="D23" s="25">
        <f t="shared" si="0"/>
        <v>5083</v>
      </c>
      <c r="E23" s="26">
        <v>2554</v>
      </c>
      <c r="F23" s="24">
        <v>2566</v>
      </c>
      <c r="G23" s="27">
        <v>5120</v>
      </c>
      <c r="H23" s="28">
        <f t="shared" si="1"/>
        <v>-37</v>
      </c>
      <c r="I23" s="29">
        <f>D23/G23*100-100</f>
        <v>-0.72265625</v>
      </c>
      <c r="J23" s="4" t="s">
        <v>15</v>
      </c>
    </row>
    <row r="24" spans="1:10" ht="21" customHeight="1" x14ac:dyDescent="0.2">
      <c r="A24" s="22" t="s">
        <v>37</v>
      </c>
      <c r="B24" s="23">
        <f>VLOOKUP(A24,[1]集計用!$A$2:$D$36,2,FALSE)</f>
        <v>3019</v>
      </c>
      <c r="C24" s="24">
        <f>VLOOKUP(A24,[1]集計用!$A$2:$D$36,3,FALSE)</f>
        <v>3068</v>
      </c>
      <c r="D24" s="25">
        <f t="shared" si="0"/>
        <v>6087</v>
      </c>
      <c r="E24" s="26">
        <v>3040</v>
      </c>
      <c r="F24" s="24">
        <v>3082</v>
      </c>
      <c r="G24" s="27">
        <v>6122</v>
      </c>
      <c r="H24" s="28">
        <f t="shared" si="1"/>
        <v>-35</v>
      </c>
      <c r="I24" s="29">
        <f t="shared" si="2"/>
        <v>-0.57170859196341439</v>
      </c>
      <c r="J24" s="4" t="s">
        <v>15</v>
      </c>
    </row>
    <row r="25" spans="1:10" s="31" customFormat="1" ht="21" customHeight="1" x14ac:dyDescent="0.2">
      <c r="A25" s="73" t="s">
        <v>38</v>
      </c>
      <c r="B25" s="74">
        <f>SUM(B21:B24)</f>
        <v>14558</v>
      </c>
      <c r="C25" s="75">
        <f>SUM(C21:C24)</f>
        <v>14949</v>
      </c>
      <c r="D25" s="76">
        <f>B25+C25</f>
        <v>29507</v>
      </c>
      <c r="E25" s="77">
        <v>14621</v>
      </c>
      <c r="F25" s="75">
        <v>15044</v>
      </c>
      <c r="G25" s="78">
        <v>29665</v>
      </c>
      <c r="H25" s="74">
        <f t="shared" si="1"/>
        <v>-158</v>
      </c>
      <c r="I25" s="79">
        <f t="shared" si="2"/>
        <v>-0.53261419180853409</v>
      </c>
      <c r="J25" s="30" t="s">
        <v>33</v>
      </c>
    </row>
    <row r="26" spans="1:10" ht="21" customHeight="1" x14ac:dyDescent="0.2">
      <c r="A26" s="22" t="s">
        <v>39</v>
      </c>
      <c r="B26" s="23">
        <f>VLOOKUP(A26,[1]集計用!$A$2:$D$36,2,FALSE)</f>
        <v>2606</v>
      </c>
      <c r="C26" s="24">
        <f>VLOOKUP(A26,[1]集計用!$A$2:$D$36,3,FALSE)</f>
        <v>2603</v>
      </c>
      <c r="D26" s="25">
        <f t="shared" si="0"/>
        <v>5209</v>
      </c>
      <c r="E26" s="26">
        <v>2635</v>
      </c>
      <c r="F26" s="24">
        <v>2635</v>
      </c>
      <c r="G26" s="27">
        <v>5270</v>
      </c>
      <c r="H26" s="28">
        <f t="shared" si="1"/>
        <v>-61</v>
      </c>
      <c r="I26" s="29">
        <f t="shared" si="2"/>
        <v>-1.1574952561669818</v>
      </c>
      <c r="J26" s="4" t="s">
        <v>15</v>
      </c>
    </row>
    <row r="27" spans="1:10" s="31" customFormat="1" ht="21" customHeight="1" x14ac:dyDescent="0.2">
      <c r="A27" s="73" t="s">
        <v>40</v>
      </c>
      <c r="B27" s="74">
        <f>B26</f>
        <v>2606</v>
      </c>
      <c r="C27" s="75">
        <f>C26</f>
        <v>2603</v>
      </c>
      <c r="D27" s="76">
        <f t="shared" si="0"/>
        <v>5209</v>
      </c>
      <c r="E27" s="77">
        <v>2635</v>
      </c>
      <c r="F27" s="75">
        <v>2635</v>
      </c>
      <c r="G27" s="78">
        <v>5270</v>
      </c>
      <c r="H27" s="74">
        <f t="shared" si="1"/>
        <v>-61</v>
      </c>
      <c r="I27" s="79">
        <f t="shared" si="2"/>
        <v>-1.1574952561669818</v>
      </c>
      <c r="J27" s="30" t="s">
        <v>33</v>
      </c>
    </row>
    <row r="28" spans="1:10" ht="21" customHeight="1" x14ac:dyDescent="0.2">
      <c r="A28" s="22" t="s">
        <v>41</v>
      </c>
      <c r="B28" s="23">
        <f>VLOOKUP(A28,[1]集計用!$A$2:$D$36,2,FALSE)</f>
        <v>2002</v>
      </c>
      <c r="C28" s="24">
        <f>VLOOKUP(A28,[1]集計用!$A$2:$D$36,3,FALSE)</f>
        <v>2019</v>
      </c>
      <c r="D28" s="25">
        <f t="shared" si="0"/>
        <v>4021</v>
      </c>
      <c r="E28" s="26">
        <v>2018</v>
      </c>
      <c r="F28" s="24">
        <v>2033</v>
      </c>
      <c r="G28" s="27">
        <v>4051</v>
      </c>
      <c r="H28" s="28">
        <f t="shared" si="1"/>
        <v>-30</v>
      </c>
      <c r="I28" s="29">
        <f t="shared" si="2"/>
        <v>-0.74055788694150237</v>
      </c>
      <c r="J28" s="4" t="s">
        <v>17</v>
      </c>
    </row>
    <row r="29" spans="1:10" ht="21" customHeight="1" x14ac:dyDescent="0.2">
      <c r="A29" s="22" t="s">
        <v>42</v>
      </c>
      <c r="B29" s="23">
        <f>VLOOKUP(A29,[1]集計用!$A$2:$D$36,2,FALSE)</f>
        <v>3125</v>
      </c>
      <c r="C29" s="24">
        <f>VLOOKUP(A29,[1]集計用!$A$2:$D$36,3,FALSE)</f>
        <v>3210</v>
      </c>
      <c r="D29" s="25">
        <f t="shared" si="0"/>
        <v>6335</v>
      </c>
      <c r="E29" s="26">
        <v>3143</v>
      </c>
      <c r="F29" s="24">
        <v>3241</v>
      </c>
      <c r="G29" s="27">
        <v>6384</v>
      </c>
      <c r="H29" s="28">
        <f t="shared" si="1"/>
        <v>-49</v>
      </c>
      <c r="I29" s="29">
        <f t="shared" si="2"/>
        <v>-0.76754385964912331</v>
      </c>
      <c r="J29" s="4" t="s">
        <v>17</v>
      </c>
    </row>
    <row r="30" spans="1:10" ht="21" customHeight="1" x14ac:dyDescent="0.2">
      <c r="A30" s="22" t="s">
        <v>43</v>
      </c>
      <c r="B30" s="23">
        <f>VLOOKUP(A30,[1]集計用!$A$2:$D$36,2,FALSE)</f>
        <v>1997</v>
      </c>
      <c r="C30" s="24">
        <f>VLOOKUP(A30,[1]集計用!$A$2:$D$36,3,FALSE)</f>
        <v>2065</v>
      </c>
      <c r="D30" s="25">
        <f t="shared" si="0"/>
        <v>4062</v>
      </c>
      <c r="E30" s="26">
        <v>2011</v>
      </c>
      <c r="F30" s="24">
        <v>2083</v>
      </c>
      <c r="G30" s="27">
        <v>4094</v>
      </c>
      <c r="H30" s="28">
        <f t="shared" si="1"/>
        <v>-32</v>
      </c>
      <c r="I30" s="29">
        <f t="shared" si="2"/>
        <v>-0.78163165608206953</v>
      </c>
      <c r="J30" s="4" t="s">
        <v>17</v>
      </c>
    </row>
    <row r="31" spans="1:10" ht="21" customHeight="1" x14ac:dyDescent="0.2">
      <c r="A31" s="22" t="s">
        <v>44</v>
      </c>
      <c r="B31" s="23">
        <f>VLOOKUP(A31,[1]集計用!$A$2:$D$36,2,FALSE)</f>
        <v>2712</v>
      </c>
      <c r="C31" s="24">
        <f>VLOOKUP(A31,[1]集計用!$A$2:$D$36,3,FALSE)</f>
        <v>2960</v>
      </c>
      <c r="D31" s="25">
        <f t="shared" si="0"/>
        <v>5672</v>
      </c>
      <c r="E31" s="26">
        <v>2749</v>
      </c>
      <c r="F31" s="24">
        <v>2997</v>
      </c>
      <c r="G31" s="27">
        <v>5746</v>
      </c>
      <c r="H31" s="28">
        <f t="shared" si="1"/>
        <v>-74</v>
      </c>
      <c r="I31" s="29">
        <f t="shared" si="2"/>
        <v>-1.2878524190741416</v>
      </c>
      <c r="J31" s="4" t="s">
        <v>17</v>
      </c>
    </row>
    <row r="32" spans="1:10" ht="21" customHeight="1" x14ac:dyDescent="0.2">
      <c r="A32" s="22" t="s">
        <v>45</v>
      </c>
      <c r="B32" s="23">
        <f>VLOOKUP(A32,[1]集計用!$A$2:$D$36,2,FALSE)</f>
        <v>1181</v>
      </c>
      <c r="C32" s="24">
        <f>VLOOKUP(A32,[1]集計用!$A$2:$D$36,3,FALSE)</f>
        <v>1183</v>
      </c>
      <c r="D32" s="25">
        <f t="shared" si="0"/>
        <v>2364</v>
      </c>
      <c r="E32" s="26">
        <v>1193</v>
      </c>
      <c r="F32" s="24">
        <v>1194</v>
      </c>
      <c r="G32" s="27">
        <v>2387</v>
      </c>
      <c r="H32" s="28">
        <f t="shared" si="1"/>
        <v>-23</v>
      </c>
      <c r="I32" s="29">
        <f t="shared" si="2"/>
        <v>-0.96355257645581105</v>
      </c>
      <c r="J32" s="4" t="s">
        <v>17</v>
      </c>
    </row>
    <row r="33" spans="1:10" ht="21" customHeight="1" x14ac:dyDescent="0.2">
      <c r="A33" s="22" t="s">
        <v>46</v>
      </c>
      <c r="B33" s="23">
        <f>VLOOKUP(A33,[1]集計用!$A$2:$D$36,2,FALSE)</f>
        <v>1544</v>
      </c>
      <c r="C33" s="24">
        <f>VLOOKUP(A33,[1]集計用!$A$2:$D$36,3,FALSE)</f>
        <v>1630</v>
      </c>
      <c r="D33" s="25">
        <f t="shared" si="0"/>
        <v>3174</v>
      </c>
      <c r="E33" s="26">
        <v>1545</v>
      </c>
      <c r="F33" s="24">
        <v>1639</v>
      </c>
      <c r="G33" s="27">
        <v>3184</v>
      </c>
      <c r="H33" s="28">
        <f t="shared" si="1"/>
        <v>-10</v>
      </c>
      <c r="I33" s="29">
        <f t="shared" si="2"/>
        <v>-0.31407035175880083</v>
      </c>
      <c r="J33" s="4" t="s">
        <v>17</v>
      </c>
    </row>
    <row r="34" spans="1:10" ht="21" customHeight="1" x14ac:dyDescent="0.2">
      <c r="A34" s="22" t="s">
        <v>47</v>
      </c>
      <c r="B34" s="23">
        <f>VLOOKUP(A34,[1]集計用!$A$2:$D$36,2,FALSE)</f>
        <v>1624</v>
      </c>
      <c r="C34" s="24">
        <f>VLOOKUP(A34,[1]集計用!$A$2:$D$36,3,FALSE)</f>
        <v>1736</v>
      </c>
      <c r="D34" s="25">
        <f t="shared" si="0"/>
        <v>3360</v>
      </c>
      <c r="E34" s="26">
        <v>1644</v>
      </c>
      <c r="F34" s="24">
        <v>1753</v>
      </c>
      <c r="G34" s="27">
        <v>3397</v>
      </c>
      <c r="H34" s="28">
        <f t="shared" si="1"/>
        <v>-37</v>
      </c>
      <c r="I34" s="29">
        <f t="shared" si="2"/>
        <v>-1.0891963497203392</v>
      </c>
      <c r="J34" s="4" t="s">
        <v>17</v>
      </c>
    </row>
    <row r="35" spans="1:10" s="31" customFormat="1" ht="21" customHeight="1" x14ac:dyDescent="0.2">
      <c r="A35" s="73" t="s">
        <v>48</v>
      </c>
      <c r="B35" s="74">
        <f>SUM(B28:B34)</f>
        <v>14185</v>
      </c>
      <c r="C35" s="75">
        <f>SUM(C28:C34)</f>
        <v>14803</v>
      </c>
      <c r="D35" s="76">
        <f>B35+C35</f>
        <v>28988</v>
      </c>
      <c r="E35" s="77">
        <v>14303</v>
      </c>
      <c r="F35" s="75">
        <v>14940</v>
      </c>
      <c r="G35" s="78">
        <v>29243</v>
      </c>
      <c r="H35" s="74">
        <f t="shared" si="1"/>
        <v>-255</v>
      </c>
      <c r="I35" s="79">
        <f t="shared" si="2"/>
        <v>-0.87200355640666771</v>
      </c>
      <c r="J35" s="30" t="s">
        <v>33</v>
      </c>
    </row>
    <row r="36" spans="1:10" ht="21" customHeight="1" x14ac:dyDescent="0.2">
      <c r="A36" s="22" t="s">
        <v>49</v>
      </c>
      <c r="B36" s="23">
        <f>VLOOKUP(A36,[1]集計用!$A$2:$D$36,2,FALSE)</f>
        <v>8807</v>
      </c>
      <c r="C36" s="24">
        <f>VLOOKUP(A36,[1]集計用!$A$2:$D$36,3,FALSE)</f>
        <v>9285</v>
      </c>
      <c r="D36" s="25">
        <f t="shared" si="0"/>
        <v>18092</v>
      </c>
      <c r="E36" s="26">
        <v>8849</v>
      </c>
      <c r="F36" s="24">
        <v>9342</v>
      </c>
      <c r="G36" s="27">
        <v>18191</v>
      </c>
      <c r="H36" s="28">
        <f t="shared" si="1"/>
        <v>-99</v>
      </c>
      <c r="I36" s="29">
        <f t="shared" si="2"/>
        <v>-0.54422516629102802</v>
      </c>
      <c r="J36" s="4" t="s">
        <v>15</v>
      </c>
    </row>
    <row r="37" spans="1:10" ht="21" customHeight="1" x14ac:dyDescent="0.2">
      <c r="A37" s="22" t="s">
        <v>50</v>
      </c>
      <c r="B37" s="23">
        <f>VLOOKUP(A37,[1]集計用!$A$2:$D$36,2,FALSE)</f>
        <v>5751</v>
      </c>
      <c r="C37" s="24">
        <f>VLOOKUP(A37,[1]集計用!$A$2:$D$36,3,FALSE)</f>
        <v>5808</v>
      </c>
      <c r="D37" s="25">
        <f t="shared" si="0"/>
        <v>11559</v>
      </c>
      <c r="E37" s="26">
        <v>5791</v>
      </c>
      <c r="F37" s="24">
        <v>5859</v>
      </c>
      <c r="G37" s="27">
        <v>11650</v>
      </c>
      <c r="H37" s="28">
        <f t="shared" si="1"/>
        <v>-91</v>
      </c>
      <c r="I37" s="29">
        <f t="shared" si="2"/>
        <v>-0.78111587982833441</v>
      </c>
      <c r="J37" s="4" t="s">
        <v>15</v>
      </c>
    </row>
    <row r="38" spans="1:10" s="31" customFormat="1" ht="21" customHeight="1" x14ac:dyDescent="0.2">
      <c r="A38" s="73" t="s">
        <v>51</v>
      </c>
      <c r="B38" s="74">
        <f>B36+B37</f>
        <v>14558</v>
      </c>
      <c r="C38" s="75">
        <f>C36+C37</f>
        <v>15093</v>
      </c>
      <c r="D38" s="76">
        <f>B38+C38</f>
        <v>29651</v>
      </c>
      <c r="E38" s="77">
        <v>14640</v>
      </c>
      <c r="F38" s="75">
        <v>15201</v>
      </c>
      <c r="G38" s="78">
        <v>29841</v>
      </c>
      <c r="H38" s="74">
        <f t="shared" si="1"/>
        <v>-190</v>
      </c>
      <c r="I38" s="79">
        <f t="shared" si="2"/>
        <v>-0.63670788512449406</v>
      </c>
      <c r="J38" s="30" t="s">
        <v>33</v>
      </c>
    </row>
    <row r="39" spans="1:10" ht="21" customHeight="1" x14ac:dyDescent="0.2">
      <c r="A39" s="22" t="s">
        <v>52</v>
      </c>
      <c r="B39" s="23">
        <f>VLOOKUP(A39,[1]集計用!$A$2:$D$36,2,FALSE)</f>
        <v>2811</v>
      </c>
      <c r="C39" s="24">
        <f>VLOOKUP(A39,[1]集計用!$A$2:$D$36,3,FALSE)</f>
        <v>2751</v>
      </c>
      <c r="D39" s="25">
        <f t="shared" si="0"/>
        <v>5562</v>
      </c>
      <c r="E39" s="26">
        <v>2866</v>
      </c>
      <c r="F39" s="24">
        <v>2813</v>
      </c>
      <c r="G39" s="27">
        <v>5679</v>
      </c>
      <c r="H39" s="28">
        <f t="shared" si="1"/>
        <v>-117</v>
      </c>
      <c r="I39" s="29">
        <f t="shared" si="2"/>
        <v>-2.0602218700475419</v>
      </c>
      <c r="J39" s="4" t="s">
        <v>15</v>
      </c>
    </row>
    <row r="40" spans="1:10" ht="21" customHeight="1" x14ac:dyDescent="0.2">
      <c r="A40" s="22" t="s">
        <v>53</v>
      </c>
      <c r="B40" s="23">
        <f>VLOOKUP(A40,[1]集計用!$A$2:$D$36,2,FALSE)</f>
        <v>5174</v>
      </c>
      <c r="C40" s="24">
        <f>VLOOKUP(A40,[1]集計用!$A$2:$D$36,3,FALSE)</f>
        <v>5298</v>
      </c>
      <c r="D40" s="25">
        <f t="shared" si="0"/>
        <v>10472</v>
      </c>
      <c r="E40" s="26">
        <v>5211</v>
      </c>
      <c r="F40" s="24">
        <v>5348</v>
      </c>
      <c r="G40" s="27">
        <v>10559</v>
      </c>
      <c r="H40" s="28">
        <f t="shared" si="1"/>
        <v>-87</v>
      </c>
      <c r="I40" s="29">
        <f t="shared" si="2"/>
        <v>-0.8239416611421575</v>
      </c>
      <c r="J40" s="4" t="s">
        <v>15</v>
      </c>
    </row>
    <row r="41" spans="1:10" ht="21" customHeight="1" x14ac:dyDescent="0.2">
      <c r="A41" s="22" t="s">
        <v>54</v>
      </c>
      <c r="B41" s="23">
        <f>VLOOKUP(A41,[1]集計用!$A$2:$D$36,2,FALSE)</f>
        <v>2605</v>
      </c>
      <c r="C41" s="24">
        <f>VLOOKUP(A41,[1]集計用!$A$2:$D$36,3,FALSE)</f>
        <v>2725</v>
      </c>
      <c r="D41" s="25">
        <f t="shared" si="0"/>
        <v>5330</v>
      </c>
      <c r="E41" s="26">
        <v>2627</v>
      </c>
      <c r="F41" s="24">
        <v>2742</v>
      </c>
      <c r="G41" s="27">
        <v>5369</v>
      </c>
      <c r="H41" s="28">
        <f t="shared" si="1"/>
        <v>-39</v>
      </c>
      <c r="I41" s="29">
        <f t="shared" si="2"/>
        <v>-0.72639225181598022</v>
      </c>
      <c r="J41" s="4" t="s">
        <v>15</v>
      </c>
    </row>
    <row r="42" spans="1:10" s="31" customFormat="1" ht="21" customHeight="1" x14ac:dyDescent="0.2">
      <c r="A42" s="73" t="s">
        <v>55</v>
      </c>
      <c r="B42" s="74">
        <f>B39+B40+B41</f>
        <v>10590</v>
      </c>
      <c r="C42" s="75">
        <f>C39+C40+C41</f>
        <v>10774</v>
      </c>
      <c r="D42" s="76">
        <f>B42+C42</f>
        <v>21364</v>
      </c>
      <c r="E42" s="77">
        <v>10704</v>
      </c>
      <c r="F42" s="75">
        <v>10903</v>
      </c>
      <c r="G42" s="78">
        <v>21607</v>
      </c>
      <c r="H42" s="74">
        <f t="shared" si="1"/>
        <v>-243</v>
      </c>
      <c r="I42" s="79">
        <f t="shared" si="2"/>
        <v>-1.1246355347803956</v>
      </c>
      <c r="J42" s="30" t="s">
        <v>33</v>
      </c>
    </row>
    <row r="43" spans="1:10" ht="21" customHeight="1" x14ac:dyDescent="0.2">
      <c r="A43" s="22" t="s">
        <v>56</v>
      </c>
      <c r="B43" s="23">
        <f>VLOOKUP(A43,[1]集計用!$A$2:$D$36,2,FALSE)</f>
        <v>2832</v>
      </c>
      <c r="C43" s="24">
        <f>VLOOKUP(A43,[1]集計用!$A$2:$D$36,3,FALSE)</f>
        <v>3021</v>
      </c>
      <c r="D43" s="25">
        <f>B43+C43</f>
        <v>5853</v>
      </c>
      <c r="E43" s="26">
        <v>2828</v>
      </c>
      <c r="F43" s="24">
        <v>3045</v>
      </c>
      <c r="G43" s="27">
        <v>5873</v>
      </c>
      <c r="H43" s="28">
        <f t="shared" si="1"/>
        <v>-20</v>
      </c>
      <c r="I43" s="29">
        <f>D43/G43*100-100</f>
        <v>-0.34054146092287851</v>
      </c>
      <c r="J43" s="4" t="s">
        <v>17</v>
      </c>
    </row>
    <row r="44" spans="1:10" ht="21" customHeight="1" x14ac:dyDescent="0.2">
      <c r="A44" s="22" t="s">
        <v>57</v>
      </c>
      <c r="B44" s="23">
        <f>VLOOKUP(A44,[1]集計用!$A$2:$D$36,2,FALSE)</f>
        <v>7912</v>
      </c>
      <c r="C44" s="24">
        <f>VLOOKUP(A44,[1]集計用!$A$2:$D$36,3,FALSE)</f>
        <v>8548</v>
      </c>
      <c r="D44" s="25">
        <f t="shared" si="0"/>
        <v>16460</v>
      </c>
      <c r="E44" s="26">
        <v>7963</v>
      </c>
      <c r="F44" s="24">
        <v>8597</v>
      </c>
      <c r="G44" s="27">
        <v>16560</v>
      </c>
      <c r="H44" s="28">
        <f t="shared" si="1"/>
        <v>-100</v>
      </c>
      <c r="I44" s="29">
        <f t="shared" si="2"/>
        <v>-0.60386473429952048</v>
      </c>
      <c r="J44" s="4" t="s">
        <v>17</v>
      </c>
    </row>
    <row r="45" spans="1:10" s="31" customFormat="1" ht="21" customHeight="1" x14ac:dyDescent="0.2">
      <c r="A45" s="73" t="s">
        <v>58</v>
      </c>
      <c r="B45" s="74">
        <f>SUM(B43:B44)</f>
        <v>10744</v>
      </c>
      <c r="C45" s="75">
        <f>SUM(C43:C44)</f>
        <v>11569</v>
      </c>
      <c r="D45" s="76">
        <f>B45+C45</f>
        <v>22313</v>
      </c>
      <c r="E45" s="77">
        <v>10791</v>
      </c>
      <c r="F45" s="75">
        <v>11642</v>
      </c>
      <c r="G45" s="78">
        <v>22433</v>
      </c>
      <c r="H45" s="74">
        <f t="shared" si="1"/>
        <v>-120</v>
      </c>
      <c r="I45" s="79">
        <f t="shared" si="2"/>
        <v>-0.53492622475816631</v>
      </c>
      <c r="J45" s="30" t="s">
        <v>33</v>
      </c>
    </row>
    <row r="46" spans="1:10" ht="21" customHeight="1" x14ac:dyDescent="0.2">
      <c r="A46" s="22" t="s">
        <v>59</v>
      </c>
      <c r="B46" s="23">
        <f>VLOOKUP(A46,[1]集計用!$A$2:$D$36,2,FALSE)</f>
        <v>5063</v>
      </c>
      <c r="C46" s="24">
        <f>VLOOKUP(A46,[1]集計用!$A$2:$D$36,3,FALSE)</f>
        <v>5568</v>
      </c>
      <c r="D46" s="25">
        <f>B46+C46</f>
        <v>10631</v>
      </c>
      <c r="E46" s="26">
        <v>5101</v>
      </c>
      <c r="F46" s="24">
        <v>5618</v>
      </c>
      <c r="G46" s="27">
        <v>10719</v>
      </c>
      <c r="H46" s="28">
        <f t="shared" si="1"/>
        <v>-88</v>
      </c>
      <c r="I46" s="29">
        <f t="shared" si="2"/>
        <v>-0.82097210560687017</v>
      </c>
      <c r="J46" s="4" t="s">
        <v>17</v>
      </c>
    </row>
    <row r="47" spans="1:10" s="31" customFormat="1" ht="21" customHeight="1" x14ac:dyDescent="0.2">
      <c r="A47" s="73" t="s">
        <v>60</v>
      </c>
      <c r="B47" s="74">
        <f>B46</f>
        <v>5063</v>
      </c>
      <c r="C47" s="75">
        <f>C46</f>
        <v>5568</v>
      </c>
      <c r="D47" s="76">
        <f t="shared" si="0"/>
        <v>10631</v>
      </c>
      <c r="E47" s="77">
        <v>5101</v>
      </c>
      <c r="F47" s="75">
        <v>5618</v>
      </c>
      <c r="G47" s="78">
        <v>10719</v>
      </c>
      <c r="H47" s="74">
        <f t="shared" si="1"/>
        <v>-88</v>
      </c>
      <c r="I47" s="79">
        <f t="shared" si="2"/>
        <v>-0.82097210560687017</v>
      </c>
      <c r="J47" s="30" t="s">
        <v>33</v>
      </c>
    </row>
    <row r="48" spans="1:10" s="31" customFormat="1" ht="21" customHeight="1" thickBot="1" x14ac:dyDescent="0.25">
      <c r="A48" s="87" t="s">
        <v>61</v>
      </c>
      <c r="B48" s="88">
        <f>B20+B25+B27+B35+B38+B42+B45+B47</f>
        <v>82210</v>
      </c>
      <c r="C48" s="89">
        <f>C20+C25+C27+C35+C38+C42+C45+C47</f>
        <v>85799</v>
      </c>
      <c r="D48" s="90">
        <f>B48+C48</f>
        <v>168009</v>
      </c>
      <c r="E48" s="91">
        <v>82758</v>
      </c>
      <c r="F48" s="89">
        <v>86484</v>
      </c>
      <c r="G48" s="92">
        <v>169242</v>
      </c>
      <c r="H48" s="88">
        <f t="shared" si="1"/>
        <v>-1233</v>
      </c>
      <c r="I48" s="93">
        <f t="shared" si="2"/>
        <v>-0.72854256035735432</v>
      </c>
      <c r="J48" s="30" t="s">
        <v>33</v>
      </c>
    </row>
    <row r="49" spans="1:10" s="7" customFormat="1" ht="21" customHeight="1" thickTop="1" thickBot="1" x14ac:dyDescent="0.25">
      <c r="A49" s="40" t="s">
        <v>62</v>
      </c>
      <c r="B49" s="41">
        <f>B17+B48</f>
        <v>415788</v>
      </c>
      <c r="C49" s="42">
        <f>C17+C48</f>
        <v>446587</v>
      </c>
      <c r="D49" s="43">
        <f>B49+C49</f>
        <v>862375</v>
      </c>
      <c r="E49" s="44">
        <v>417833</v>
      </c>
      <c r="F49" s="42">
        <v>449005</v>
      </c>
      <c r="G49" s="45">
        <v>866838</v>
      </c>
      <c r="H49" s="41">
        <f>D49-G49</f>
        <v>-4463</v>
      </c>
      <c r="I49" s="46">
        <f t="shared" si="2"/>
        <v>-0.51485975464849787</v>
      </c>
      <c r="J49" s="6" t="s">
        <v>33</v>
      </c>
    </row>
    <row r="50" spans="1:10" ht="21" customHeight="1" x14ac:dyDescent="0.2">
      <c r="A50" s="47"/>
    </row>
    <row r="51" spans="1:10" ht="21" customHeight="1" thickBot="1" x14ac:dyDescent="0.25">
      <c r="A51" s="1" t="s">
        <v>63</v>
      </c>
      <c r="B51" s="1"/>
      <c r="C51" s="1"/>
      <c r="D51" s="1"/>
      <c r="E51" s="1"/>
      <c r="F51" s="1"/>
      <c r="H51" s="1"/>
      <c r="I51" s="50"/>
      <c r="J51" s="4"/>
    </row>
    <row r="52" spans="1:10" s="7" customFormat="1" ht="21" customHeight="1" x14ac:dyDescent="0.2">
      <c r="A52" s="94" t="s">
        <v>11</v>
      </c>
      <c r="B52" s="96" t="str">
        <f>B2</f>
        <v>令和7.9.1</v>
      </c>
      <c r="C52" s="97"/>
      <c r="D52" s="98"/>
      <c r="E52" s="99" t="str">
        <f>E2</f>
        <v>令和7.6.1</v>
      </c>
      <c r="F52" s="97"/>
      <c r="G52" s="100"/>
      <c r="H52" s="96" t="s">
        <v>5</v>
      </c>
      <c r="I52" s="100"/>
      <c r="J52" s="6"/>
    </row>
    <row r="53" spans="1:10" s="7" customFormat="1" ht="21" customHeight="1" thickBot="1" x14ac:dyDescent="0.25">
      <c r="A53" s="101"/>
      <c r="B53" s="51" t="s">
        <v>6</v>
      </c>
      <c r="C53" s="52" t="s">
        <v>7</v>
      </c>
      <c r="D53" s="53" t="s">
        <v>8</v>
      </c>
      <c r="E53" s="54" t="s">
        <v>6</v>
      </c>
      <c r="F53" s="52" t="s">
        <v>7</v>
      </c>
      <c r="G53" s="55" t="s">
        <v>8</v>
      </c>
      <c r="H53" s="51" t="s">
        <v>9</v>
      </c>
      <c r="I53" s="56" t="s">
        <v>10</v>
      </c>
      <c r="J53" s="6"/>
    </row>
    <row r="54" spans="1:10" ht="21" customHeight="1" x14ac:dyDescent="0.2">
      <c r="A54" s="57" t="s">
        <v>13</v>
      </c>
      <c r="B54" s="38">
        <f>SUM(B4,B10,B13,B18,B19)</f>
        <v>140377</v>
      </c>
      <c r="C54" s="58">
        <f>SUM(C4,C10,C13,C18,C19)</f>
        <v>154334</v>
      </c>
      <c r="D54" s="35">
        <f>B54+C54</f>
        <v>294711</v>
      </c>
      <c r="E54" s="59">
        <f>SUM(E4,E10,E13,E18,E19)</f>
        <v>140836</v>
      </c>
      <c r="F54" s="58">
        <f>SUM(F4,F10,F13,F18,F19)</f>
        <v>154820</v>
      </c>
      <c r="G54" s="37">
        <f>E54+F54</f>
        <v>295656</v>
      </c>
      <c r="H54" s="38">
        <f>D54-G54</f>
        <v>-945</v>
      </c>
      <c r="I54" s="39">
        <f>D54/G54*100-100</f>
        <v>-0.31962821657602092</v>
      </c>
      <c r="J54" s="4"/>
    </row>
    <row r="55" spans="1:10" ht="21" customHeight="1" x14ac:dyDescent="0.2">
      <c r="A55" s="60" t="s">
        <v>15</v>
      </c>
      <c r="B55" s="28">
        <f>SUM(B5,B9,B11,B12,B14,B15,B16,B25,B27,B38,B42)</f>
        <v>145672</v>
      </c>
      <c r="C55" s="61">
        <f>SUM(C5,C9,C11,C12,C14,C15,C16,C25,C27,C38,C42)</f>
        <v>151458</v>
      </c>
      <c r="D55" s="25">
        <f>B55+C55</f>
        <v>297130</v>
      </c>
      <c r="E55" s="62">
        <f>SUM(E5,E9,E11,E12,E14,E15,E16,E25,E27,E38,E42)</f>
        <v>146459</v>
      </c>
      <c r="F55" s="61">
        <f>SUM(F5,F9,F11,F12,F14,F15,F16,F25,F27,F38,F42)</f>
        <v>152454</v>
      </c>
      <c r="G55" s="27">
        <f>E55+F55</f>
        <v>298913</v>
      </c>
      <c r="H55" s="28">
        <f>D55-G55</f>
        <v>-1783</v>
      </c>
      <c r="I55" s="29">
        <f>D55/G55*100-100</f>
        <v>-0.59649463221740007</v>
      </c>
      <c r="J55" s="4"/>
    </row>
    <row r="56" spans="1:10" ht="21" customHeight="1" thickBot="1" x14ac:dyDescent="0.25">
      <c r="A56" s="63" t="s">
        <v>17</v>
      </c>
      <c r="B56" s="64">
        <f>SUM(B47,B45,B35,B6,B7,B8)</f>
        <v>129739</v>
      </c>
      <c r="C56" s="65">
        <f>SUM(C47,C45,C35,C6,C7,C8)</f>
        <v>140795</v>
      </c>
      <c r="D56" s="66">
        <f>B56+C56</f>
        <v>270534</v>
      </c>
      <c r="E56" s="67">
        <f>SUM(E47,E45,E35,E6,E7,E8)</f>
        <v>130538</v>
      </c>
      <c r="F56" s="65">
        <f>SUM(F47,F45,F35,F6,F7,F8)</f>
        <v>141731</v>
      </c>
      <c r="G56" s="68">
        <f>E56+F56</f>
        <v>272269</v>
      </c>
      <c r="H56" s="64">
        <f>D56-G56</f>
        <v>-1735</v>
      </c>
      <c r="I56" s="69">
        <f>D56/G56*100-100</f>
        <v>-0.63723743797494592</v>
      </c>
      <c r="J56" s="4"/>
    </row>
    <row r="57" spans="1:10" s="7" customFormat="1" ht="21" customHeight="1" thickTop="1" thickBot="1" x14ac:dyDescent="0.25">
      <c r="A57" s="70" t="s">
        <v>8</v>
      </c>
      <c r="B57" s="41">
        <f t="shared" ref="B57:H57" si="3">SUM(B54:B56)</f>
        <v>415788</v>
      </c>
      <c r="C57" s="42">
        <f t="shared" si="3"/>
        <v>446587</v>
      </c>
      <c r="D57" s="43">
        <f t="shared" si="3"/>
        <v>862375</v>
      </c>
      <c r="E57" s="44">
        <f t="shared" ref="E57:G57" si="4">SUM(E54:E56)</f>
        <v>417833</v>
      </c>
      <c r="F57" s="42">
        <f t="shared" si="4"/>
        <v>449005</v>
      </c>
      <c r="G57" s="45">
        <f t="shared" si="4"/>
        <v>866838</v>
      </c>
      <c r="H57" s="41">
        <f t="shared" si="3"/>
        <v>-4463</v>
      </c>
      <c r="I57" s="71">
        <f>D57/G57*100-100</f>
        <v>-0.51485975464849787</v>
      </c>
      <c r="J57" s="6"/>
    </row>
    <row r="58" spans="1:10" ht="21" customHeight="1" x14ac:dyDescent="0.2">
      <c r="A58" s="72"/>
    </row>
    <row r="59" spans="1:10" ht="21" customHeight="1" x14ac:dyDescent="0.2">
      <c r="G59" s="5"/>
    </row>
    <row r="60" spans="1:10" ht="21" customHeight="1" x14ac:dyDescent="0.2">
      <c r="G60" s="5"/>
    </row>
  </sheetData>
  <autoFilter ref="A3:J49" xr:uid="{00000000-0009-0000-0000-000002000000}"/>
  <mergeCells count="8">
    <mergeCell ref="A2:A3"/>
    <mergeCell ref="B2:D2"/>
    <mergeCell ref="E2:G2"/>
    <mergeCell ref="H2:I2"/>
    <mergeCell ref="A52:A53"/>
    <mergeCell ref="B52:D52"/>
    <mergeCell ref="E52:G52"/>
    <mergeCell ref="H52:I52"/>
  </mergeCells>
  <phoneticPr fontId="3"/>
  <printOptions horizontalCentered="1"/>
  <pageMargins left="0.70866141732283472" right="0.70866141732283472" top="0.74803149606299213" bottom="0.74803149606299213" header="0.51181102362204722" footer="0.51181102362204722"/>
  <pageSetup paperSize="9" scale="69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大沼亮太</dc:creator>
  <cp:lastModifiedBy>大沼亮太</cp:lastModifiedBy>
  <dcterms:created xsi:type="dcterms:W3CDTF">2025-09-02T04:01:40Z</dcterms:created>
  <dcterms:modified xsi:type="dcterms:W3CDTF">2025-09-02T04:07:26Z</dcterms:modified>
</cp:coreProperties>
</file>